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fat upload 01.04.2026 help documetns\"/>
    </mc:Choice>
  </mc:AlternateContent>
  <xr:revisionPtr revIDLastSave="0" documentId="13_ncr:1_{96B5675C-1E26-4144-8256-00D84E2F7D21}" xr6:coauthVersionLast="47" xr6:coauthVersionMax="47" xr10:uidLastSave="{00000000-0000-0000-0000-000000000000}"/>
  <bookViews>
    <workbookView xWindow="-120" yWindow="-120" windowWidth="19440" windowHeight="14880" tabRatio="605" xr2:uid="{00000000-000D-0000-FFFF-FFFF00000000}"/>
  </bookViews>
  <sheets>
    <sheet name="NEW PRICE  LIST- ROAD" sheetId="1" r:id="rId1"/>
    <sheet name="Sheet1" sheetId="2" state="hidden" r:id="rId2"/>
    <sheet name="Sheet2" sheetId="3" state="hidden" r:id="rId3"/>
    <sheet name="Sheet3" sheetId="4" r:id="rId4"/>
  </sheets>
  <definedNames>
    <definedName name="_xlnm._FilterDatabase" localSheetId="0" hidden="1">'NEW PRICE  LIST- ROAD'!$2:$56</definedName>
    <definedName name="_xlnm.Print_Area" localSheetId="0">'NEW PRICE  LIST- ROAD'!$A$1:$AD$54</definedName>
    <definedName name="_xlnm.Print_Titles" localSheetId="0">'NEW PRICE  LIST- ROAD'!$2:$2</definedName>
  </definedNames>
  <calcPr calcId="191029"/>
</workbook>
</file>

<file path=xl/calcChain.xml><?xml version="1.0" encoding="utf-8"?>
<calcChain xmlns="http://schemas.openxmlformats.org/spreadsheetml/2006/main">
  <c r="F31" i="1" l="1"/>
  <c r="H32" i="1"/>
  <c r="F32" i="1"/>
  <c r="I32" i="1" s="1"/>
  <c r="I12" i="1"/>
  <c r="F12" i="1"/>
  <c r="H12" i="1" s="1"/>
  <c r="I29" i="1"/>
  <c r="F29" i="1"/>
  <c r="H29" i="1" s="1"/>
  <c r="I37" i="1"/>
  <c r="F37" i="1"/>
  <c r="H37" i="1" s="1"/>
  <c r="I43" i="1"/>
  <c r="F43" i="1"/>
  <c r="H43" i="1" s="1"/>
  <c r="I9" i="1"/>
  <c r="F9" i="1"/>
  <c r="H9" i="1" s="1"/>
  <c r="I26" i="1"/>
  <c r="F26" i="1"/>
  <c r="H26" i="1" s="1"/>
  <c r="F33" i="1"/>
  <c r="H33" i="1" s="1"/>
  <c r="I34" i="1"/>
  <c r="F34" i="1"/>
  <c r="H34" i="1" s="1"/>
  <c r="I35" i="1"/>
  <c r="F35" i="1"/>
  <c r="H35" i="1" s="1"/>
  <c r="I6" i="1"/>
  <c r="F6" i="1"/>
  <c r="H6" i="1" s="1"/>
  <c r="I38" i="1"/>
  <c r="F38" i="1"/>
  <c r="H38" i="1" s="1"/>
  <c r="I45" i="1"/>
  <c r="F45" i="1"/>
  <c r="H45" i="1" s="1"/>
  <c r="I48" i="1"/>
  <c r="F48" i="1"/>
  <c r="H48" i="1" s="1"/>
  <c r="I25" i="1"/>
  <c r="F25" i="1"/>
  <c r="H25" i="1" s="1"/>
  <c r="I36" i="1"/>
  <c r="F36" i="1"/>
  <c r="H36" i="1" s="1"/>
  <c r="I18" i="1"/>
  <c r="F18" i="1"/>
  <c r="H18" i="1" s="1"/>
  <c r="I15" i="1"/>
  <c r="F15" i="1"/>
  <c r="H15" i="1" s="1"/>
  <c r="I17" i="1"/>
  <c r="F17" i="1"/>
  <c r="H17" i="1" s="1"/>
  <c r="F51" i="1"/>
  <c r="H51" i="1" s="1"/>
  <c r="I51" i="1"/>
  <c r="I41" i="1"/>
  <c r="F41" i="1"/>
  <c r="H41" i="1" s="1"/>
  <c r="I24" i="1"/>
  <c r="F24" i="1"/>
  <c r="H24" i="1" s="1"/>
  <c r="I39" i="1"/>
  <c r="F39" i="1"/>
  <c r="H39" i="1" s="1"/>
  <c r="I19" i="1"/>
  <c r="F19" i="1"/>
  <c r="I50" i="1"/>
  <c r="F50" i="1"/>
  <c r="H50" i="1" s="1"/>
  <c r="F27" i="1"/>
  <c r="H27" i="1" s="1"/>
  <c r="I42" i="1"/>
  <c r="F42" i="1"/>
  <c r="H42" i="1" s="1"/>
  <c r="I44" i="1"/>
  <c r="F44" i="1"/>
  <c r="H44" i="1" s="1"/>
  <c r="F54" i="1"/>
  <c r="G54" i="1" s="1"/>
  <c r="I54" i="1" s="1"/>
  <c r="F8" i="1"/>
  <c r="H8" i="1" s="1"/>
  <c r="T13" i="1"/>
  <c r="F7" i="1"/>
  <c r="H7" i="1" s="1"/>
  <c r="I7" i="1"/>
  <c r="I11" i="1"/>
  <c r="F11" i="1"/>
  <c r="H11" i="1" s="1"/>
  <c r="I40" i="1"/>
  <c r="F40" i="1"/>
  <c r="F47" i="1"/>
  <c r="H47" i="1" s="1"/>
  <c r="F20" i="1"/>
  <c r="G20" i="1" s="1"/>
  <c r="I20" i="1" s="1"/>
  <c r="I13" i="1"/>
  <c r="F13" i="1"/>
  <c r="H13" i="1" s="1"/>
  <c r="I10" i="1"/>
  <c r="F10" i="1"/>
  <c r="H10" i="1" s="1"/>
  <c r="I52" i="1"/>
  <c r="F52" i="1"/>
  <c r="H52" i="1" s="1"/>
  <c r="I14" i="1"/>
  <c r="F14" i="1"/>
  <c r="H14" i="1" s="1"/>
  <c r="I49" i="1"/>
  <c r="F49" i="1"/>
  <c r="H49" i="1" s="1"/>
  <c r="F5" i="1"/>
  <c r="G5" i="1" s="1"/>
  <c r="I5" i="1" s="1"/>
  <c r="I4" i="1"/>
  <c r="I23" i="1"/>
  <c r="I16" i="1"/>
  <c r="I28" i="1"/>
  <c r="I21" i="1"/>
  <c r="I30" i="1"/>
  <c r="I46" i="1"/>
  <c r="F21" i="1"/>
  <c r="H21" i="1" s="1"/>
  <c r="F16" i="1"/>
  <c r="H16" i="1" s="1"/>
  <c r="F3" i="1"/>
  <c r="H3" i="1" s="1"/>
  <c r="F4" i="1"/>
  <c r="H4" i="1" s="1"/>
  <c r="F22" i="1"/>
  <c r="G22" i="1" s="1"/>
  <c r="I22" i="1" s="1"/>
  <c r="F23" i="1"/>
  <c r="H23" i="1" s="1"/>
  <c r="F30" i="1"/>
  <c r="H30" i="1" s="1"/>
  <c r="F46" i="1"/>
  <c r="H46" i="1" s="1"/>
  <c r="F53" i="1"/>
  <c r="G53" i="1" s="1"/>
  <c r="I53" i="1" s="1"/>
  <c r="F28" i="1"/>
  <c r="H28" i="1" s="1"/>
  <c r="K32" i="1" l="1"/>
  <c r="G31" i="1"/>
  <c r="I31" i="1" s="1"/>
  <c r="H31" i="1"/>
  <c r="J32" i="1"/>
  <c r="X32" i="1" s="1"/>
  <c r="K12" i="1"/>
  <c r="J12" i="1"/>
  <c r="K29" i="1"/>
  <c r="J29" i="1"/>
  <c r="X29" i="1" s="1"/>
  <c r="J37" i="1"/>
  <c r="K37" i="1"/>
  <c r="J16" i="1"/>
  <c r="J43" i="1"/>
  <c r="K43" i="1"/>
  <c r="J9" i="1"/>
  <c r="K9" i="1"/>
  <c r="J26" i="1"/>
  <c r="K26" i="1"/>
  <c r="G33" i="1"/>
  <c r="I33" i="1" s="1"/>
  <c r="J33" i="1" s="1"/>
  <c r="K34" i="1"/>
  <c r="J35" i="1"/>
  <c r="J34" i="1"/>
  <c r="K35" i="1"/>
  <c r="J44" i="1"/>
  <c r="K46" i="1"/>
  <c r="G27" i="1"/>
  <c r="I27" i="1" s="1"/>
  <c r="K27" i="1" s="1"/>
  <c r="G8" i="1"/>
  <c r="I8" i="1" s="1"/>
  <c r="J8" i="1" s="1"/>
  <c r="H54" i="1"/>
  <c r="K54" i="1" s="1"/>
  <c r="J6" i="1"/>
  <c r="H5" i="1"/>
  <c r="K5" i="1" s="1"/>
  <c r="G47" i="1"/>
  <c r="I47" i="1" s="1"/>
  <c r="K47" i="1" s="1"/>
  <c r="K6" i="1"/>
  <c r="J24" i="1"/>
  <c r="K24" i="1"/>
  <c r="J18" i="1"/>
  <c r="K44" i="1"/>
  <c r="H20" i="1"/>
  <c r="K20" i="1" s="1"/>
  <c r="K28" i="1"/>
  <c r="K25" i="1"/>
  <c r="J25" i="1"/>
  <c r="J11" i="1"/>
  <c r="K11" i="1"/>
  <c r="K17" i="1"/>
  <c r="J17" i="1"/>
  <c r="K21" i="1"/>
  <c r="J21" i="1"/>
  <c r="H22" i="1"/>
  <c r="K22" i="1" s="1"/>
  <c r="J50" i="1"/>
  <c r="K16" i="1"/>
  <c r="J28" i="1"/>
  <c r="H40" i="1"/>
  <c r="H19" i="1"/>
  <c r="J23" i="1"/>
  <c r="K23" i="1"/>
  <c r="J4" i="1"/>
  <c r="K4" i="1"/>
  <c r="L10" i="1"/>
  <c r="J10" i="1"/>
  <c r="K42" i="1"/>
  <c r="J42" i="1"/>
  <c r="J48" i="1"/>
  <c r="K48" i="1"/>
  <c r="K49" i="1"/>
  <c r="J49" i="1"/>
  <c r="J15" i="1"/>
  <c r="K15" i="1"/>
  <c r="K36" i="1"/>
  <c r="J36" i="1"/>
  <c r="K13" i="1"/>
  <c r="J13" i="1"/>
  <c r="J39" i="1"/>
  <c r="K39" i="1"/>
  <c r="K45" i="1"/>
  <c r="J45" i="1"/>
  <c r="K52" i="1"/>
  <c r="J52" i="1"/>
  <c r="J51" i="1"/>
  <c r="K51" i="1"/>
  <c r="J38" i="1"/>
  <c r="K38" i="1"/>
  <c r="K30" i="1"/>
  <c r="J30" i="1"/>
  <c r="K14" i="1"/>
  <c r="J14" i="1"/>
  <c r="K10" i="1"/>
  <c r="J7" i="1"/>
  <c r="K7" i="1"/>
  <c r="J46" i="1"/>
  <c r="H53" i="1"/>
  <c r="K18" i="1"/>
  <c r="K50" i="1"/>
  <c r="G3" i="1"/>
  <c r="J41" i="1"/>
  <c r="K41" i="1"/>
  <c r="K31" i="1" l="1"/>
  <c r="J31" i="1"/>
  <c r="X12" i="1"/>
  <c r="X31" i="1"/>
  <c r="Y32" i="1"/>
  <c r="AB32" i="1" s="1"/>
  <c r="AC32" i="1"/>
  <c r="AD32" i="1" s="1"/>
  <c r="Z32" i="1"/>
  <c r="AC12" i="1"/>
  <c r="AD12" i="1" s="1"/>
  <c r="Z12" i="1"/>
  <c r="Y12" i="1"/>
  <c r="Y29" i="1"/>
  <c r="Z29" i="1"/>
  <c r="AB29" i="1" s="1"/>
  <c r="AC29" i="1"/>
  <c r="AD29" i="1" s="1"/>
  <c r="X37" i="1"/>
  <c r="Y37" i="1" s="1"/>
  <c r="X9" i="1"/>
  <c r="Z9" i="1" s="1"/>
  <c r="X16" i="1"/>
  <c r="Z16" i="1" s="1"/>
  <c r="X43" i="1"/>
  <c r="Y43" i="1" s="1"/>
  <c r="X34" i="1"/>
  <c r="Z34" i="1" s="1"/>
  <c r="J27" i="1"/>
  <c r="X27" i="1" s="1"/>
  <c r="Z27" i="1" s="1"/>
  <c r="Y9" i="1"/>
  <c r="X26" i="1"/>
  <c r="Z26" i="1" s="1"/>
  <c r="K33" i="1"/>
  <c r="X33" i="1" s="1"/>
  <c r="X35" i="1"/>
  <c r="AC35" i="1" s="1"/>
  <c r="AD35" i="1" s="1"/>
  <c r="X46" i="1"/>
  <c r="Z46" i="1" s="1"/>
  <c r="J54" i="1"/>
  <c r="X54" i="1" s="1"/>
  <c r="J20" i="1"/>
  <c r="X20" i="1" s="1"/>
  <c r="X44" i="1"/>
  <c r="AC44" i="1" s="1"/>
  <c r="AD44" i="1" s="1"/>
  <c r="J5" i="1"/>
  <c r="X5" i="1" s="1"/>
  <c r="Y5" i="1" s="1"/>
  <c r="K8" i="1"/>
  <c r="X8" i="1" s="1"/>
  <c r="Z8" i="1" s="1"/>
  <c r="X10" i="1"/>
  <c r="AC10" i="1" s="1"/>
  <c r="AD10" i="1" s="1"/>
  <c r="X28" i="1"/>
  <c r="Z28" i="1" s="1"/>
  <c r="X6" i="1"/>
  <c r="Y6" i="1" s="1"/>
  <c r="X45" i="1"/>
  <c r="AC45" i="1" s="1"/>
  <c r="AD45" i="1" s="1"/>
  <c r="J47" i="1"/>
  <c r="X47" i="1" s="1"/>
  <c r="X11" i="1"/>
  <c r="X50" i="1"/>
  <c r="AC50" i="1" s="1"/>
  <c r="AD50" i="1" s="1"/>
  <c r="X36" i="1"/>
  <c r="AC36" i="1" s="1"/>
  <c r="AD36" i="1" s="1"/>
  <c r="X18" i="1"/>
  <c r="Y18" i="1" s="1"/>
  <c r="X24" i="1"/>
  <c r="AC24" i="1" s="1"/>
  <c r="AD24" i="1" s="1"/>
  <c r="X52" i="1"/>
  <c r="Z52" i="1" s="1"/>
  <c r="J22" i="1"/>
  <c r="X22" i="1" s="1"/>
  <c r="Z22" i="1" s="1"/>
  <c r="X13" i="1"/>
  <c r="AC13" i="1" s="1"/>
  <c r="AD13" i="1" s="1"/>
  <c r="X15" i="1"/>
  <c r="AC15" i="1" s="1"/>
  <c r="AD15" i="1" s="1"/>
  <c r="X48" i="1"/>
  <c r="Z48" i="1" s="1"/>
  <c r="X4" i="1"/>
  <c r="AC4" i="1" s="1"/>
  <c r="AD4" i="1" s="1"/>
  <c r="X51" i="1"/>
  <c r="Y51" i="1" s="1"/>
  <c r="X23" i="1"/>
  <c r="Z23" i="1" s="1"/>
  <c r="X17" i="1"/>
  <c r="Y17" i="1" s="1"/>
  <c r="X25" i="1"/>
  <c r="Z25" i="1" s="1"/>
  <c r="X49" i="1"/>
  <c r="Y49" i="1" s="1"/>
  <c r="K19" i="1"/>
  <c r="J19" i="1"/>
  <c r="J40" i="1"/>
  <c r="K40" i="1"/>
  <c r="X14" i="1"/>
  <c r="Y14" i="1" s="1"/>
  <c r="X7" i="1"/>
  <c r="Z7" i="1" s="1"/>
  <c r="X30" i="1"/>
  <c r="Y30" i="1" s="1"/>
  <c r="X38" i="1"/>
  <c r="AC38" i="1" s="1"/>
  <c r="X39" i="1"/>
  <c r="Y39" i="1" s="1"/>
  <c r="X42" i="1"/>
  <c r="AC42" i="1" s="1"/>
  <c r="X21" i="1"/>
  <c r="I3" i="1"/>
  <c r="J53" i="1"/>
  <c r="K53" i="1"/>
  <c r="X41" i="1"/>
  <c r="Y41" i="1" s="1"/>
  <c r="AC31" i="1" l="1"/>
  <c r="AD31" i="1"/>
  <c r="Z31" i="1"/>
  <c r="AB31" i="1" s="1"/>
  <c r="Y31" i="1"/>
  <c r="AB12" i="1"/>
  <c r="Z37" i="1"/>
  <c r="AB37" i="1" s="1"/>
  <c r="AC9" i="1"/>
  <c r="AD9" i="1" s="1"/>
  <c r="AC37" i="1"/>
  <c r="AD37" i="1" s="1"/>
  <c r="AC26" i="1"/>
  <c r="AD26" i="1" s="1"/>
  <c r="AC16" i="1"/>
  <c r="AD16" i="1" s="1"/>
  <c r="Y16" i="1"/>
  <c r="AB16" i="1" s="1"/>
  <c r="Y26" i="1"/>
  <c r="AB26" i="1" s="1"/>
  <c r="Y34" i="1"/>
  <c r="AB34" i="1" s="1"/>
  <c r="AC34" i="1"/>
  <c r="AD34" i="1" s="1"/>
  <c r="Z43" i="1"/>
  <c r="AB43" i="1" s="1"/>
  <c r="AB9" i="1"/>
  <c r="AC43" i="1"/>
  <c r="AD43" i="1" s="1"/>
  <c r="Y46" i="1"/>
  <c r="AB46" i="1" s="1"/>
  <c r="Y54" i="1"/>
  <c r="AC54" i="1"/>
  <c r="AD54" i="1" s="1"/>
  <c r="Z54" i="1"/>
  <c r="AC46" i="1"/>
  <c r="AD46" i="1" s="1"/>
  <c r="Z35" i="1"/>
  <c r="AC33" i="1"/>
  <c r="AD33" i="1" s="1"/>
  <c r="Y33" i="1"/>
  <c r="Z33" i="1"/>
  <c r="AC18" i="1"/>
  <c r="AD18" i="1" s="1"/>
  <c r="Y35" i="1"/>
  <c r="AC51" i="1"/>
  <c r="AD51" i="1" s="1"/>
  <c r="Y48" i="1"/>
  <c r="AB48" i="1" s="1"/>
  <c r="Z6" i="1"/>
  <c r="AB6" i="1" s="1"/>
  <c r="Y15" i="1"/>
  <c r="Y13" i="1"/>
  <c r="Y24" i="1"/>
  <c r="Z44" i="1"/>
  <c r="Y44" i="1"/>
  <c r="Z51" i="1"/>
  <c r="AB51" i="1" s="1"/>
  <c r="X19" i="1"/>
  <c r="AC19" i="1" s="1"/>
  <c r="AD19" i="1" s="1"/>
  <c r="Z24" i="1"/>
  <c r="Z41" i="1"/>
  <c r="AB41" i="1" s="1"/>
  <c r="Z5" i="1"/>
  <c r="AB5" i="1" s="1"/>
  <c r="Y28" i="1"/>
  <c r="AB28" i="1" s="1"/>
  <c r="Z50" i="1"/>
  <c r="Z10" i="1"/>
  <c r="Y22" i="1"/>
  <c r="AB22" i="1" s="1"/>
  <c r="AC30" i="1"/>
  <c r="AD30" i="1" s="1"/>
  <c r="AC6" i="1"/>
  <c r="AD6" i="1" s="1"/>
  <c r="AC28" i="1"/>
  <c r="AD28" i="1" s="1"/>
  <c r="Y50" i="1"/>
  <c r="Y10" i="1"/>
  <c r="AC5" i="1"/>
  <c r="AD5" i="1" s="1"/>
  <c r="Z4" i="1"/>
  <c r="Y52" i="1"/>
  <c r="AB52" i="1" s="1"/>
  <c r="Z30" i="1"/>
  <c r="AB30" i="1" s="1"/>
  <c r="AC27" i="1"/>
  <c r="AD27" i="1" s="1"/>
  <c r="Z14" i="1"/>
  <c r="AB14" i="1" s="1"/>
  <c r="Z18" i="1"/>
  <c r="AB18" i="1" s="1"/>
  <c r="Z17" i="1"/>
  <c r="AB17" i="1" s="1"/>
  <c r="AC48" i="1"/>
  <c r="AD48" i="1" s="1"/>
  <c r="Z45" i="1"/>
  <c r="AC14" i="1"/>
  <c r="AD14" i="1" s="1"/>
  <c r="Z15" i="1"/>
  <c r="AC52" i="1"/>
  <c r="AD52" i="1" s="1"/>
  <c r="AC17" i="1"/>
  <c r="AD17" i="1" s="1"/>
  <c r="Y45" i="1"/>
  <c r="Z36" i="1"/>
  <c r="Z47" i="1"/>
  <c r="AC47" i="1"/>
  <c r="AD47" i="1" s="1"/>
  <c r="Z11" i="1"/>
  <c r="Y11" i="1"/>
  <c r="AC11" i="1"/>
  <c r="AD11" i="1" s="1"/>
  <c r="Y23" i="1"/>
  <c r="AB23" i="1" s="1"/>
  <c r="Y4" i="1"/>
  <c r="Z13" i="1"/>
  <c r="Y27" i="1"/>
  <c r="AB27" i="1" s="1"/>
  <c r="AC22" i="1"/>
  <c r="AD22" i="1" s="1"/>
  <c r="Y36" i="1"/>
  <c r="X40" i="1"/>
  <c r="AC40" i="1" s="1"/>
  <c r="AD40" i="1" s="1"/>
  <c r="AC23" i="1"/>
  <c r="AD23" i="1" s="1"/>
  <c r="AD42" i="1"/>
  <c r="AC41" i="1"/>
  <c r="AD41" i="1" s="1"/>
  <c r="AC39" i="1"/>
  <c r="AD39" i="1" s="1"/>
  <c r="Y25" i="1"/>
  <c r="AB25" i="1" s="1"/>
  <c r="AC25" i="1"/>
  <c r="AD25" i="1" s="1"/>
  <c r="Y20" i="1"/>
  <c r="Z20" i="1"/>
  <c r="AC20" i="1"/>
  <c r="AD20" i="1" s="1"/>
  <c r="AC8" i="1"/>
  <c r="AD8" i="1" s="1"/>
  <c r="Y8" i="1"/>
  <c r="AB8" i="1" s="1"/>
  <c r="AC21" i="1"/>
  <c r="AD21" i="1" s="1"/>
  <c r="Z21" i="1"/>
  <c r="Y21" i="1"/>
  <c r="AC49" i="1"/>
  <c r="AD49" i="1" s="1"/>
  <c r="Y42" i="1"/>
  <c r="Z38" i="1"/>
  <c r="Z49" i="1"/>
  <c r="AB49" i="1" s="1"/>
  <c r="Z42" i="1"/>
  <c r="Z39" i="1"/>
  <c r="AB39" i="1" s="1"/>
  <c r="Y38" i="1"/>
  <c r="AC7" i="1"/>
  <c r="AD7" i="1" s="1"/>
  <c r="Y7" i="1"/>
  <c r="AB7" i="1" s="1"/>
  <c r="Y47" i="1"/>
  <c r="X53" i="1"/>
  <c r="Y53" i="1" s="1"/>
  <c r="AD38" i="1"/>
  <c r="J3" i="1"/>
  <c r="K3" i="1"/>
  <c r="AB24" i="1" l="1"/>
  <c r="AB15" i="1"/>
  <c r="AB54" i="1"/>
  <c r="AB33" i="1"/>
  <c r="AB44" i="1"/>
  <c r="AB35" i="1"/>
  <c r="Z19" i="1"/>
  <c r="AB13" i="1"/>
  <c r="Y19" i="1"/>
  <c r="AB50" i="1"/>
  <c r="AB10" i="1"/>
  <c r="Y40" i="1"/>
  <c r="AB11" i="1"/>
  <c r="Z40" i="1"/>
  <c r="AB4" i="1"/>
  <c r="AB36" i="1"/>
  <c r="AB45" i="1"/>
  <c r="AB47" i="1"/>
  <c r="Z53" i="1"/>
  <c r="AB53" i="1" s="1"/>
  <c r="AC53" i="1"/>
  <c r="AD53" i="1" s="1"/>
  <c r="X3" i="1"/>
  <c r="AC3" i="1" s="1"/>
  <c r="AD3" i="1" s="1"/>
  <c r="AB20" i="1"/>
  <c r="AB21" i="1"/>
  <c r="AB38" i="1"/>
  <c r="AB42" i="1"/>
  <c r="AB19" i="1" l="1"/>
  <c r="AB40" i="1"/>
  <c r="Z3" i="1"/>
  <c r="Y3" i="1"/>
  <c r="AB3" i="1" l="1"/>
</calcChain>
</file>

<file path=xl/sharedStrings.xml><?xml version="1.0" encoding="utf-8"?>
<sst xmlns="http://schemas.openxmlformats.org/spreadsheetml/2006/main" count="263" uniqueCount="155">
  <si>
    <t>WG-R</t>
  </si>
  <si>
    <t>GK:OC</t>
  </si>
  <si>
    <t>KOY:OC-II</t>
  </si>
  <si>
    <t>COC:MNG</t>
  </si>
  <si>
    <t>KCHP-MNG</t>
  </si>
  <si>
    <t>MNG-WASHERY</t>
  </si>
  <si>
    <t>GDK-1</t>
  </si>
  <si>
    <t>GDK-5</t>
  </si>
  <si>
    <t>GDK-11A</t>
  </si>
  <si>
    <t>MOCP</t>
  </si>
  <si>
    <t>RGM(GLB)-WASHERY</t>
  </si>
  <si>
    <t>KTK-1</t>
  </si>
  <si>
    <t>KTK-2</t>
  </si>
  <si>
    <t>KTK-5</t>
  </si>
  <si>
    <t>KTK-6</t>
  </si>
  <si>
    <t>BPA:OC-II EXT</t>
  </si>
  <si>
    <t>KHAIRGURA:OC</t>
  </si>
  <si>
    <t>RK-6</t>
  </si>
  <si>
    <t>RK-7</t>
  </si>
  <si>
    <t>RK-8</t>
  </si>
  <si>
    <t>SRP3&amp;3A</t>
  </si>
  <si>
    <t>SRP:1</t>
  </si>
  <si>
    <t>GDK:2A</t>
  </si>
  <si>
    <t>KONDAPUR:MNG</t>
  </si>
  <si>
    <t>MINE 
CODE</t>
  </si>
  <si>
    <t>ROYLATY 
ON PREMIUM</t>
  </si>
  <si>
    <t>STOWING 
EXCISE
 DUTY</t>
  </si>
  <si>
    <t>ADDL. 
CRUSHING
 CHARGES</t>
  </si>
  <si>
    <t>SURFACE 
TRANSPORT
 CHARGES
(STC)</t>
  </si>
  <si>
    <t>PRE WEIGH 
BIN 
CHARGES</t>
  </si>
  <si>
    <t>FUEL 
SUR
 CHARGES</t>
  </si>
  <si>
    <t>TAXABLE 
AMOUNT</t>
  </si>
  <si>
    <t>TOTAL PRICE
 WITH CST 2%</t>
  </si>
  <si>
    <t>RK-5</t>
  </si>
  <si>
    <t>TOTAL 
PRICE WITH VAT 5%</t>
  </si>
  <si>
    <t>SRP:OC2</t>
  </si>
  <si>
    <t>JVR:OC:SATTUPALLI</t>
  </si>
  <si>
    <t>RGM WASHERY</t>
  </si>
  <si>
    <t>MNG-IV LINE</t>
  </si>
  <si>
    <t>G5 ROM</t>
  </si>
  <si>
    <t>G7 RND</t>
  </si>
  <si>
    <t>G7 CRR</t>
  </si>
  <si>
    <t>G7 SLK</t>
  </si>
  <si>
    <t>G9 ROM</t>
  </si>
  <si>
    <t>G9 CRR</t>
  </si>
  <si>
    <t>G11 CRR</t>
  </si>
  <si>
    <t>G13 CRR</t>
  </si>
  <si>
    <t>WG-SL</t>
  </si>
  <si>
    <t>GCV GR</t>
  </si>
  <si>
    <t>WG-G9</t>
  </si>
  <si>
    <t>Sizing</t>
  </si>
  <si>
    <t>FOREST PERMIT FEE</t>
  </si>
  <si>
    <t>G17</t>
  </si>
  <si>
    <t>G10 CRR</t>
  </si>
  <si>
    <t>DORLI:OCI</t>
  </si>
  <si>
    <t>DORLI OC-II</t>
  </si>
  <si>
    <t>GDK 7- LEP</t>
  </si>
  <si>
    <t>G8-ROM</t>
  </si>
  <si>
    <t>KOYAGUDEM</t>
  </si>
  <si>
    <t>LOGRD</t>
  </si>
  <si>
    <t>G9-CRR</t>
  </si>
  <si>
    <t>RKP WASHERY</t>
  </si>
  <si>
    <t>WG-FIN</t>
  </si>
  <si>
    <t>G8 ROM</t>
  </si>
  <si>
    <t>RCHP (ROAD)</t>
  </si>
  <si>
    <t>GDK:10 &amp;10A</t>
  </si>
  <si>
    <t>ADRIYALA (PE)</t>
  </si>
  <si>
    <t>JK 5 OC</t>
  </si>
  <si>
    <t>G15 CRR</t>
  </si>
  <si>
    <t>G15 RND</t>
  </si>
  <si>
    <t>Base price</t>
  </si>
  <si>
    <t>RK OCP</t>
  </si>
  <si>
    <t>LIFTING /FACILITY
CHARGES</t>
  </si>
  <si>
    <t>30% Royalty towards DMFT</t>
  </si>
  <si>
    <t>VAKILPALLI</t>
  </si>
  <si>
    <t>G8-CRR</t>
  </si>
  <si>
    <t>G8-RND</t>
  </si>
  <si>
    <t>G10CRR</t>
  </si>
  <si>
    <t>G13 ROM</t>
  </si>
  <si>
    <t>KK-1</t>
  </si>
  <si>
    <t>KASIPET</t>
  </si>
  <si>
    <t>G8 CRR</t>
  </si>
  <si>
    <t>MINE DESCRIPTION</t>
  </si>
  <si>
    <t>PRICE OF WASHERY AND LOW GRADE COAL (NOTIFIED PRICE)</t>
  </si>
  <si>
    <t>G7-RND</t>
  </si>
  <si>
    <t>1% on Royalty towards swach bharat cess and krish kalyan cess</t>
  </si>
  <si>
    <t>1% ON ROYALTY TOWARDS SWACH BHARAT (0.05%)  AND KRISH KALYAN CESS  (0.05%) IS LEVIED W.E.F. 01.04.2016 AS PER GOVT. OF INDIA NOTIFICATION.</t>
  </si>
  <si>
    <t>Basic price</t>
  </si>
  <si>
    <t>MINE-WISE PRICE LIST (NOTIFIED PRICE) WEF 24.01.2017</t>
  </si>
  <si>
    <t>KASIPET (MM)</t>
  </si>
  <si>
    <t>VAKILPALLI (RGM)</t>
  </si>
  <si>
    <t>RK-5 (SRP)</t>
  </si>
  <si>
    <t>KHAIRGURA:OC (BPA)</t>
  </si>
  <si>
    <t xml:space="preserve">
ROYALTY ON
 BASIC 
PRICE</t>
  </si>
  <si>
    <t>Faciity/ sampling charges</t>
  </si>
  <si>
    <t>GST COMPENSATION CESS
 ENERGY 
CESS</t>
  </si>
  <si>
    <t>Additional shipping point charge/ COST PLUS PRICE/ premium price</t>
  </si>
  <si>
    <t xml:space="preserve">
LAND 
ADJUSTMENT
 CHARGES</t>
  </si>
  <si>
    <t>G13-CRR</t>
  </si>
  <si>
    <t>G11-CRR</t>
  </si>
  <si>
    <t>Corpus  ofCMPS 1998 (Pension Fund)</t>
  </si>
  <si>
    <t>G9-ROM</t>
  </si>
  <si>
    <t>G7-CRR</t>
  </si>
  <si>
    <t>G13-ROM</t>
  </si>
  <si>
    <t>RK OC (MANDAMARRI)</t>
  </si>
  <si>
    <t>G6-CRR</t>
  </si>
  <si>
    <t>KISTARAM OC (KGM)</t>
  </si>
  <si>
    <t>SHANTI KHANI (MM)</t>
  </si>
  <si>
    <t>GDK-11  (RGM)</t>
  </si>
  <si>
    <t>G10-CRR</t>
  </si>
  <si>
    <t>Explosive cost Adjustment</t>
  </si>
  <si>
    <t>G6-RND</t>
  </si>
  <si>
    <t>KTK-OC II (BHPL)</t>
  </si>
  <si>
    <t>MINE DESCRIPTION/ Premium %</t>
  </si>
  <si>
    <t xml:space="preserve">KTK-5 (BHPL) - </t>
  </si>
  <si>
    <t>IK OC (SRP)- cost plus</t>
  </si>
  <si>
    <t>KTK-6 (BHPL)</t>
  </si>
  <si>
    <t>JVR:OC:2 SATTUPALLI (KGM)</t>
  </si>
  <si>
    <t>G5-CRR</t>
  </si>
  <si>
    <t>G7-ROM</t>
  </si>
  <si>
    <t>G7-SLK</t>
  </si>
  <si>
    <t>PVK5Inc (KGM)</t>
  </si>
  <si>
    <t>G9-RND</t>
  </si>
  <si>
    <t>ADRIYALA LW(P)</t>
  </si>
  <si>
    <t>ADDITIONAL PREMIUM IS CHARGED AS PER AUCTION OF LINKAGE.</t>
  </si>
  <si>
    <t>Sampling charges is levied if applicable.</t>
  </si>
  <si>
    <t>1 SEC -  GDK 1&amp;3</t>
  </si>
  <si>
    <t>2 SEC  - GDK 2&amp;2A</t>
  </si>
  <si>
    <t>RGOC-1 (RG-III)</t>
  </si>
  <si>
    <t>SRP OCP2</t>
  </si>
  <si>
    <t>KASIPET-2  (SRP)</t>
  </si>
  <si>
    <t>KTK OCP II (BHPL)</t>
  </si>
  <si>
    <t>PKOC-II (West Section)</t>
  </si>
  <si>
    <t>RG OC3 EXTN PHASE-II</t>
  </si>
  <si>
    <t>Bassic price TOTAL</t>
  </si>
  <si>
    <t>G8-SLK</t>
  </si>
  <si>
    <t>Virtual Ship.point-PWB KOC2 (YLD)</t>
  </si>
  <si>
    <t>G5-ROM</t>
  </si>
  <si>
    <t>3% (NMEDT)on Royalty</t>
  </si>
  <si>
    <t>IGST 18%</t>
  </si>
  <si>
    <t>SGST 9%</t>
  </si>
  <si>
    <t>CGST 9%</t>
  </si>
  <si>
    <t>TOTAL 
PRICE WITH GST 18%</t>
  </si>
  <si>
    <t>TOTAL PRICE
 WITH GST 18%</t>
  </si>
  <si>
    <t>ROAD MODE  - MINE WISE REVISED PRICE LIST  FOR   E-LINKAGE UNITS W.E.F. 01.04.2026 RS/T- ( GST)</t>
  </si>
  <si>
    <t>KTK-1 BHPL   (0.3%)</t>
  </si>
  <si>
    <t>KTK-8 (BHPL) (0.27%)</t>
  </si>
  <si>
    <t>KOY:OC-II (YLD)( 0.89%)</t>
  </si>
  <si>
    <t>RK-7 (SRP)- (3.42%)</t>
  </si>
  <si>
    <t>JVR:OC:2 SATTUPALLI (KGM) (5%)</t>
  </si>
  <si>
    <t>KTK-OC III (BHPL) (5%)</t>
  </si>
  <si>
    <t>GDK OCPV (3.94%)</t>
  </si>
  <si>
    <t>MNG OC-II Extn PH2(OC-IV)(0.51%)</t>
  </si>
  <si>
    <t>JVR:OC:2 SATTUPALLI (KGM)(5%)</t>
  </si>
  <si>
    <t>KK OCP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</si>
</sst>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0" xfId="0" applyFont="1" applyFill="1"/>
    <xf numFmtId="0" fontId="4" fillId="2" borderId="0" xfId="0" applyFont="1" applyFill="1"/>
    <xf numFmtId="2" fontId="3" fillId="2" borderId="0" xfId="0" applyNumberFormat="1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2" fillId="2" borderId="0" xfId="0" applyFont="1" applyFill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7" fillId="0" borderId="0" xfId="0" applyNumberFormat="1" applyFont="1"/>
    <xf numFmtId="164" fontId="3" fillId="2" borderId="0" xfId="0" applyNumberFormat="1" applyFont="1" applyFill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3" fillId="2" borderId="5" xfId="0" applyNumberFormat="1" applyFont="1" applyFill="1" applyBorder="1"/>
    <xf numFmtId="2" fontId="2" fillId="2" borderId="2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" fillId="2" borderId="0" xfId="0" applyFont="1" applyFill="1" applyAlignment="1">
      <alignment wrapText="1"/>
    </xf>
    <xf numFmtId="0" fontId="3" fillId="2" borderId="7" xfId="0" applyFont="1" applyFill="1" applyBorder="1"/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0" applyFont="1" applyBorder="1"/>
    <xf numFmtId="4" fontId="5" fillId="0" borderId="1" xfId="0" applyNumberFormat="1" applyFont="1" applyBorder="1"/>
    <xf numFmtId="2" fontId="5" fillId="0" borderId="1" xfId="0" applyNumberFormat="1" applyFont="1" applyBorder="1"/>
    <xf numFmtId="4" fontId="2" fillId="0" borderId="1" xfId="0" applyNumberFormat="1" applyFont="1" applyBorder="1"/>
    <xf numFmtId="4" fontId="3" fillId="0" borderId="1" xfId="0" applyNumberFormat="1" applyFont="1" applyBorder="1"/>
    <xf numFmtId="2" fontId="3" fillId="0" borderId="1" xfId="0" applyNumberFormat="1" applyFont="1" applyBorder="1"/>
    <xf numFmtId="4" fontId="2" fillId="0" borderId="0" xfId="0" applyNumberFormat="1" applyFont="1"/>
    <xf numFmtId="2" fontId="10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/>
    <xf numFmtId="4" fontId="3" fillId="4" borderId="1" xfId="0" applyNumberFormat="1" applyFont="1" applyFill="1" applyBorder="1"/>
    <xf numFmtId="2" fontId="3" fillId="4" borderId="1" xfId="0" applyNumberFormat="1" applyFont="1" applyFill="1" applyBorder="1"/>
    <xf numFmtId="0" fontId="3" fillId="4" borderId="0" xfId="0" applyFont="1" applyFill="1"/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4" fontId="3" fillId="0" borderId="1" xfId="0" applyNumberFormat="1" applyFont="1" applyFill="1" applyBorder="1"/>
    <xf numFmtId="2" fontId="3" fillId="0" borderId="1" xfId="0" applyNumberFormat="1" applyFont="1" applyFill="1" applyBorder="1"/>
    <xf numFmtId="4" fontId="2" fillId="0" borderId="1" xfId="0" applyNumberFormat="1" applyFont="1" applyFill="1" applyBorder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0"/>
  <sheetViews>
    <sheetView tabSelected="1" showWhiteSpace="0" view="pageBreakPreview" topLeftCell="A10" zoomScale="75" zoomScaleNormal="70" zoomScaleSheetLayoutView="75" workbookViewId="0">
      <pane xSplit="22500" topLeftCell="AD1"/>
      <selection activeCell="A26" sqref="A26:XFD26"/>
      <selection pane="topRight" activeCell="Q1" sqref="Q1"/>
    </sheetView>
  </sheetViews>
  <sheetFormatPr defaultColWidth="16.42578125" defaultRowHeight="22.5" customHeight="1" x14ac:dyDescent="0.3"/>
  <cols>
    <col min="1" max="1" width="38" style="44" customWidth="1"/>
    <col min="2" max="2" width="12" style="2" customWidth="1"/>
    <col min="3" max="3" width="16.42578125" style="2"/>
    <col min="4" max="4" width="11.7109375" style="2" customWidth="1"/>
    <col min="5" max="5" width="16.42578125" style="1" customWidth="1"/>
    <col min="6" max="6" width="16.42578125" style="1"/>
    <col min="7" max="8" width="13.28515625" style="1" customWidth="1"/>
    <col min="9" max="9" width="13.28515625" style="3" customWidth="1"/>
    <col min="10" max="23" width="13.28515625" style="1" customWidth="1"/>
    <col min="24" max="24" width="13.28515625" style="65" customWidth="1"/>
    <col min="25" max="25" width="14.7109375" style="1" customWidth="1"/>
    <col min="26" max="26" width="15.5703125" style="43" customWidth="1"/>
    <col min="27" max="27" width="17.7109375" style="43" customWidth="1"/>
    <col min="28" max="28" width="16.85546875" style="1" customWidth="1"/>
    <col min="29" max="29" width="13.85546875" style="1" customWidth="1"/>
    <col min="30" max="30" width="18.140625" style="43" customWidth="1"/>
    <col min="31" max="16384" width="16.42578125" style="1"/>
  </cols>
  <sheetData>
    <row r="1" spans="1:31" ht="35.25" customHeight="1" x14ac:dyDescent="0.25">
      <c r="A1" s="66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1" s="13" customFormat="1" ht="90" customHeight="1" x14ac:dyDescent="0.2">
      <c r="A2" s="8" t="s">
        <v>113</v>
      </c>
      <c r="B2" s="8" t="s">
        <v>24</v>
      </c>
      <c r="C2" s="8" t="s">
        <v>48</v>
      </c>
      <c r="D2" s="8" t="s">
        <v>70</v>
      </c>
      <c r="E2" s="8" t="s">
        <v>50</v>
      </c>
      <c r="F2" s="8" t="s">
        <v>134</v>
      </c>
      <c r="G2" s="8" t="s">
        <v>96</v>
      </c>
      <c r="H2" s="39" t="s">
        <v>93</v>
      </c>
      <c r="I2" s="8" t="s">
        <v>25</v>
      </c>
      <c r="J2" s="8" t="s">
        <v>138</v>
      </c>
      <c r="K2" s="8" t="s">
        <v>73</v>
      </c>
      <c r="L2" s="40" t="s">
        <v>85</v>
      </c>
      <c r="M2" s="8" t="s">
        <v>26</v>
      </c>
      <c r="N2" s="8" t="s">
        <v>27</v>
      </c>
      <c r="O2" s="8" t="s">
        <v>97</v>
      </c>
      <c r="P2" s="8" t="s">
        <v>51</v>
      </c>
      <c r="Q2" s="8" t="s">
        <v>28</v>
      </c>
      <c r="R2" s="8" t="s">
        <v>29</v>
      </c>
      <c r="S2" s="8" t="s">
        <v>30</v>
      </c>
      <c r="T2" s="8" t="s">
        <v>72</v>
      </c>
      <c r="U2" s="8" t="s">
        <v>94</v>
      </c>
      <c r="V2" s="8" t="s">
        <v>100</v>
      </c>
      <c r="W2" s="8" t="s">
        <v>110</v>
      </c>
      <c r="X2" s="61" t="s">
        <v>31</v>
      </c>
      <c r="Y2" s="42" t="s">
        <v>141</v>
      </c>
      <c r="Z2" s="42" t="s">
        <v>140</v>
      </c>
      <c r="AA2" s="8" t="s">
        <v>95</v>
      </c>
      <c r="AB2" s="8" t="s">
        <v>142</v>
      </c>
      <c r="AC2" s="42" t="s">
        <v>139</v>
      </c>
      <c r="AD2" s="41" t="s">
        <v>143</v>
      </c>
    </row>
    <row r="3" spans="1:31" s="46" customFormat="1" ht="30" customHeight="1" x14ac:dyDescent="0.25">
      <c r="A3" s="48" t="s">
        <v>145</v>
      </c>
      <c r="B3" s="49">
        <v>2401</v>
      </c>
      <c r="C3" s="50" t="s">
        <v>137</v>
      </c>
      <c r="D3" s="49">
        <v>5385</v>
      </c>
      <c r="E3" s="51">
        <v>0</v>
      </c>
      <c r="F3" s="51">
        <f>D3+E3</f>
        <v>5385</v>
      </c>
      <c r="G3" s="52">
        <f>F3*0.3%</f>
        <v>16.155000000000001</v>
      </c>
      <c r="H3" s="52">
        <f t="shared" ref="H3:I10" si="0">F3*0.14</f>
        <v>753.90000000000009</v>
      </c>
      <c r="I3" s="52">
        <f t="shared" si="0"/>
        <v>2.2617000000000003</v>
      </c>
      <c r="J3" s="52">
        <f>(H3+I3)*3%</f>
        <v>22.684851000000002</v>
      </c>
      <c r="K3" s="52">
        <f t="shared" ref="K3:K7" si="1">(H3+I3)*30%</f>
        <v>226.84851000000003</v>
      </c>
      <c r="L3" s="52">
        <v>0</v>
      </c>
      <c r="M3" s="49">
        <v>0</v>
      </c>
      <c r="N3" s="49">
        <v>0</v>
      </c>
      <c r="O3" s="49">
        <v>61</v>
      </c>
      <c r="P3" s="49">
        <v>30</v>
      </c>
      <c r="Q3" s="49">
        <v>0</v>
      </c>
      <c r="R3" s="49">
        <v>0</v>
      </c>
      <c r="S3" s="49">
        <v>434</v>
      </c>
      <c r="T3" s="49">
        <v>0</v>
      </c>
      <c r="U3" s="49">
        <v>3</v>
      </c>
      <c r="V3" s="49">
        <v>20</v>
      </c>
      <c r="W3" s="52">
        <v>48.4</v>
      </c>
      <c r="X3" s="62">
        <f xml:space="preserve"> SUM(F3:W3)</f>
        <v>7003.2500609999997</v>
      </c>
      <c r="Y3" s="51">
        <f>X3*9%</f>
        <v>630.29250548999994</v>
      </c>
      <c r="Z3" s="51">
        <f>X3*9%</f>
        <v>630.29250548999994</v>
      </c>
      <c r="AA3" s="51">
        <v>0</v>
      </c>
      <c r="AB3" s="51">
        <f t="shared" ref="AB3:AB17" si="2">X3+Y3+Z3+AA3</f>
        <v>8263.8350719800001</v>
      </c>
      <c r="AC3" s="51">
        <f>X3*18%</f>
        <v>1260.5850109799999</v>
      </c>
      <c r="AD3" s="53">
        <f t="shared" ref="AD3:AD29" si="3">X3+AA3+AC3</f>
        <v>8263.8350719800001</v>
      </c>
    </row>
    <row r="4" spans="1:31" s="46" customFormat="1" ht="30" customHeight="1" x14ac:dyDescent="0.25">
      <c r="A4" s="48" t="s">
        <v>114</v>
      </c>
      <c r="B4" s="49">
        <v>2403</v>
      </c>
      <c r="C4" s="50" t="s">
        <v>137</v>
      </c>
      <c r="D4" s="49">
        <v>5385</v>
      </c>
      <c r="E4" s="51">
        <v>0</v>
      </c>
      <c r="F4" s="51">
        <f>D4+E4</f>
        <v>5385</v>
      </c>
      <c r="G4" s="52">
        <v>0</v>
      </c>
      <c r="H4" s="52">
        <f t="shared" si="0"/>
        <v>753.90000000000009</v>
      </c>
      <c r="I4" s="52">
        <f t="shared" si="0"/>
        <v>0</v>
      </c>
      <c r="J4" s="52">
        <f t="shared" ref="J4:J54" si="4">(H4+I4)*3%</f>
        <v>22.617000000000001</v>
      </c>
      <c r="K4" s="52">
        <f t="shared" si="1"/>
        <v>226.17000000000002</v>
      </c>
      <c r="L4" s="52">
        <v>0</v>
      </c>
      <c r="M4" s="49">
        <v>0</v>
      </c>
      <c r="N4" s="49">
        <v>0</v>
      </c>
      <c r="O4" s="49">
        <v>61</v>
      </c>
      <c r="P4" s="49">
        <v>30</v>
      </c>
      <c r="Q4" s="49">
        <v>0</v>
      </c>
      <c r="R4" s="49">
        <v>0</v>
      </c>
      <c r="S4" s="49">
        <v>434</v>
      </c>
      <c r="T4" s="49">
        <v>0</v>
      </c>
      <c r="U4" s="49">
        <v>3</v>
      </c>
      <c r="V4" s="49">
        <v>20</v>
      </c>
      <c r="W4" s="52">
        <v>48.4</v>
      </c>
      <c r="X4" s="62">
        <f xml:space="preserve"> SUM(F4:W4)</f>
        <v>6984.0869999999995</v>
      </c>
      <c r="Y4" s="51">
        <f t="shared" ref="Y4:Y54" si="5">X4*9%</f>
        <v>628.56782999999996</v>
      </c>
      <c r="Z4" s="51">
        <f t="shared" ref="Z4:Z54" si="6">X4*9%</f>
        <v>628.56782999999996</v>
      </c>
      <c r="AA4" s="51">
        <v>0</v>
      </c>
      <c r="AB4" s="51">
        <f t="shared" si="2"/>
        <v>8241.2226599999995</v>
      </c>
      <c r="AC4" s="51">
        <f t="shared" ref="AC4:AC54" si="7">X4*18%</f>
        <v>1257.1356599999999</v>
      </c>
      <c r="AD4" s="53">
        <f t="shared" si="3"/>
        <v>8241.2226599999995</v>
      </c>
    </row>
    <row r="5" spans="1:31" s="46" customFormat="1" ht="29.25" customHeight="1" x14ac:dyDescent="0.25">
      <c r="A5" s="48" t="s">
        <v>146</v>
      </c>
      <c r="B5" s="49">
        <v>2405</v>
      </c>
      <c r="C5" s="50" t="s">
        <v>137</v>
      </c>
      <c r="D5" s="49">
        <v>5385</v>
      </c>
      <c r="E5" s="51">
        <v>0</v>
      </c>
      <c r="F5" s="51">
        <f t="shared" ref="F5:F16" si="8">D5+E5</f>
        <v>5385</v>
      </c>
      <c r="G5" s="52">
        <f>F5*0.27%</f>
        <v>14.5395</v>
      </c>
      <c r="H5" s="52">
        <f t="shared" si="0"/>
        <v>753.90000000000009</v>
      </c>
      <c r="I5" s="52">
        <f t="shared" si="0"/>
        <v>2.0355300000000001</v>
      </c>
      <c r="J5" s="52">
        <f t="shared" si="4"/>
        <v>22.6780659</v>
      </c>
      <c r="K5" s="52">
        <f t="shared" si="1"/>
        <v>226.78065900000001</v>
      </c>
      <c r="L5" s="52">
        <v>0</v>
      </c>
      <c r="M5" s="49">
        <v>0</v>
      </c>
      <c r="N5" s="49">
        <v>0</v>
      </c>
      <c r="O5" s="49">
        <v>61</v>
      </c>
      <c r="P5" s="49">
        <v>30</v>
      </c>
      <c r="Q5" s="49">
        <v>0</v>
      </c>
      <c r="R5" s="49">
        <v>0</v>
      </c>
      <c r="S5" s="49">
        <v>434</v>
      </c>
      <c r="T5" s="49">
        <v>0</v>
      </c>
      <c r="U5" s="49">
        <v>3</v>
      </c>
      <c r="V5" s="49">
        <v>20</v>
      </c>
      <c r="W5" s="52">
        <v>48.4</v>
      </c>
      <c r="X5" s="62">
        <f xml:space="preserve"> SUM(F5:W5)</f>
        <v>7001.3337548999998</v>
      </c>
      <c r="Y5" s="51">
        <f t="shared" si="5"/>
        <v>630.12003794099996</v>
      </c>
      <c r="Z5" s="51">
        <f t="shared" si="6"/>
        <v>630.12003794099996</v>
      </c>
      <c r="AA5" s="51">
        <v>0</v>
      </c>
      <c r="AB5" s="51">
        <f t="shared" si="2"/>
        <v>8261.5738307819993</v>
      </c>
      <c r="AC5" s="51">
        <f t="shared" si="7"/>
        <v>1260.2400758819999</v>
      </c>
      <c r="AD5" s="53">
        <f t="shared" si="3"/>
        <v>8261.5738307819993</v>
      </c>
    </row>
    <row r="6" spans="1:31" s="46" customFormat="1" ht="30" customHeight="1" x14ac:dyDescent="0.25">
      <c r="A6" s="48" t="s">
        <v>116</v>
      </c>
      <c r="B6" s="49">
        <v>2404</v>
      </c>
      <c r="C6" s="50" t="s">
        <v>137</v>
      </c>
      <c r="D6" s="49">
        <v>5385</v>
      </c>
      <c r="E6" s="51">
        <v>0</v>
      </c>
      <c r="F6" s="51">
        <f>D6+E6</f>
        <v>5385</v>
      </c>
      <c r="G6" s="52">
        <v>0</v>
      </c>
      <c r="H6" s="52">
        <f t="shared" ref="H6" si="9">F6*0.14</f>
        <v>753.90000000000009</v>
      </c>
      <c r="I6" s="52">
        <f t="shared" ref="I6" si="10">G6*0.14</f>
        <v>0</v>
      </c>
      <c r="J6" s="52">
        <f t="shared" ref="J6" si="11">(H6+I6)*3%</f>
        <v>22.617000000000001</v>
      </c>
      <c r="K6" s="52">
        <f>(H6+I6)*30%</f>
        <v>226.17000000000002</v>
      </c>
      <c r="L6" s="52">
        <v>0</v>
      </c>
      <c r="M6" s="49">
        <v>0</v>
      </c>
      <c r="N6" s="49">
        <v>0</v>
      </c>
      <c r="O6" s="49">
        <v>61</v>
      </c>
      <c r="P6" s="49">
        <v>30</v>
      </c>
      <c r="Q6" s="49">
        <v>0</v>
      </c>
      <c r="R6" s="49">
        <v>0</v>
      </c>
      <c r="S6" s="49">
        <v>434</v>
      </c>
      <c r="T6" s="49">
        <v>0</v>
      </c>
      <c r="U6" s="49">
        <v>3</v>
      </c>
      <c r="V6" s="49">
        <v>20</v>
      </c>
      <c r="W6" s="52">
        <v>48.4</v>
      </c>
      <c r="X6" s="62">
        <f t="shared" ref="X6" si="12" xml:space="preserve"> SUM(F6:W6)</f>
        <v>6984.0869999999995</v>
      </c>
      <c r="Y6" s="51">
        <f t="shared" ref="Y6" si="13">X6*9%</f>
        <v>628.56782999999996</v>
      </c>
      <c r="Z6" s="51">
        <f t="shared" ref="Z6" si="14">X6*9%</f>
        <v>628.56782999999996</v>
      </c>
      <c r="AA6" s="51">
        <v>0</v>
      </c>
      <c r="AB6" s="51">
        <f t="shared" ref="AB6" si="15">X6+Y6+Z6+AA6</f>
        <v>8241.2226599999995</v>
      </c>
      <c r="AC6" s="51">
        <f t="shared" ref="AC6" si="16">X6*18%</f>
        <v>1257.1356599999999</v>
      </c>
      <c r="AD6" s="53">
        <f t="shared" ref="AD6" si="17">X6+AA6+AC6</f>
        <v>8241.2226599999995</v>
      </c>
    </row>
    <row r="7" spans="1:31" s="46" customFormat="1" ht="30" customHeight="1" x14ac:dyDescent="0.25">
      <c r="A7" s="48" t="s">
        <v>112</v>
      </c>
      <c r="B7" s="50">
        <v>2410</v>
      </c>
      <c r="C7" s="50" t="s">
        <v>118</v>
      </c>
      <c r="D7" s="49">
        <v>5385</v>
      </c>
      <c r="E7" s="54">
        <v>80</v>
      </c>
      <c r="F7" s="54">
        <f>D7+E7</f>
        <v>5465</v>
      </c>
      <c r="G7" s="55">
        <v>0</v>
      </c>
      <c r="H7" s="55">
        <f t="shared" si="0"/>
        <v>765.1</v>
      </c>
      <c r="I7" s="55">
        <f t="shared" si="0"/>
        <v>0</v>
      </c>
      <c r="J7" s="52">
        <f t="shared" si="4"/>
        <v>22.952999999999999</v>
      </c>
      <c r="K7" s="55">
        <f t="shared" si="1"/>
        <v>229.53</v>
      </c>
      <c r="L7" s="55">
        <v>0</v>
      </c>
      <c r="M7" s="50">
        <v>0</v>
      </c>
      <c r="N7" s="50">
        <v>0</v>
      </c>
      <c r="O7" s="50">
        <v>61</v>
      </c>
      <c r="P7" s="49">
        <v>30</v>
      </c>
      <c r="Q7" s="50">
        <v>0</v>
      </c>
      <c r="R7" s="50">
        <v>60</v>
      </c>
      <c r="S7" s="49">
        <v>434</v>
      </c>
      <c r="T7" s="50">
        <v>0</v>
      </c>
      <c r="U7" s="49">
        <v>3</v>
      </c>
      <c r="V7" s="49">
        <v>20</v>
      </c>
      <c r="W7" s="52">
        <v>48.4</v>
      </c>
      <c r="X7" s="63">
        <f t="shared" ref="X7:X13" si="18" xml:space="preserve"> SUM(F7:W7)</f>
        <v>7138.9830000000002</v>
      </c>
      <c r="Y7" s="51">
        <f t="shared" si="5"/>
        <v>642.50846999999999</v>
      </c>
      <c r="Z7" s="51">
        <f t="shared" si="6"/>
        <v>642.50846999999999</v>
      </c>
      <c r="AA7" s="51">
        <v>0</v>
      </c>
      <c r="AB7" s="54">
        <f t="shared" si="2"/>
        <v>8423.9999399999997</v>
      </c>
      <c r="AC7" s="51">
        <f t="shared" si="7"/>
        <v>1285.01694</v>
      </c>
      <c r="AD7" s="54">
        <f t="shared" si="3"/>
        <v>8423.9999399999997</v>
      </c>
    </row>
    <row r="8" spans="1:31" s="46" customFormat="1" ht="30" customHeight="1" x14ac:dyDescent="0.25">
      <c r="A8" s="48" t="s">
        <v>150</v>
      </c>
      <c r="B8" s="50">
        <v>2413</v>
      </c>
      <c r="C8" s="50" t="s">
        <v>118</v>
      </c>
      <c r="D8" s="49">
        <v>5385</v>
      </c>
      <c r="E8" s="55">
        <v>80</v>
      </c>
      <c r="F8" s="50">
        <f>D8+E8</f>
        <v>5465</v>
      </c>
      <c r="G8" s="52">
        <f>F8*5%</f>
        <v>273.25</v>
      </c>
      <c r="H8" s="55">
        <f t="shared" si="0"/>
        <v>765.1</v>
      </c>
      <c r="I8" s="50">
        <f t="shared" si="0"/>
        <v>38.255000000000003</v>
      </c>
      <c r="J8" s="52">
        <f t="shared" si="4"/>
        <v>24.100649999999998</v>
      </c>
      <c r="K8" s="50">
        <f>(H8+I8)*30%</f>
        <v>241.00649999999999</v>
      </c>
      <c r="L8" s="50">
        <v>0</v>
      </c>
      <c r="M8" s="50">
        <v>0</v>
      </c>
      <c r="N8" s="50">
        <v>17</v>
      </c>
      <c r="O8" s="50">
        <v>61</v>
      </c>
      <c r="P8" s="49">
        <v>30</v>
      </c>
      <c r="Q8" s="50">
        <v>0</v>
      </c>
      <c r="R8" s="50">
        <v>0</v>
      </c>
      <c r="S8" s="49">
        <v>434</v>
      </c>
      <c r="T8" s="50">
        <v>21.25</v>
      </c>
      <c r="U8" s="49">
        <v>3</v>
      </c>
      <c r="V8" s="49">
        <v>20</v>
      </c>
      <c r="W8" s="52">
        <v>48.4</v>
      </c>
      <c r="X8" s="64">
        <f t="shared" si="18"/>
        <v>7441.3621500000008</v>
      </c>
      <c r="Y8" s="51">
        <f t="shared" si="5"/>
        <v>669.72259350000002</v>
      </c>
      <c r="Z8" s="51">
        <f t="shared" si="6"/>
        <v>669.72259350000002</v>
      </c>
      <c r="AA8" s="51">
        <v>0</v>
      </c>
      <c r="AB8" s="55">
        <f t="shared" si="2"/>
        <v>8780.8073370000002</v>
      </c>
      <c r="AC8" s="51">
        <f t="shared" si="7"/>
        <v>1339.445187</v>
      </c>
      <c r="AD8" s="55">
        <f t="shared" si="3"/>
        <v>8780.8073370000002</v>
      </c>
    </row>
    <row r="9" spans="1:31" s="46" customFormat="1" ht="30" customHeight="1" x14ac:dyDescent="0.25">
      <c r="A9" s="60" t="s">
        <v>132</v>
      </c>
      <c r="B9" s="49">
        <v>1302</v>
      </c>
      <c r="C9" s="50" t="s">
        <v>118</v>
      </c>
      <c r="D9" s="50">
        <v>5385</v>
      </c>
      <c r="E9" s="51">
        <v>80</v>
      </c>
      <c r="F9" s="51">
        <f t="shared" ref="F9" si="19">D9+E9</f>
        <v>5465</v>
      </c>
      <c r="G9" s="52">
        <v>0</v>
      </c>
      <c r="H9" s="52">
        <f t="shared" si="0"/>
        <v>765.1</v>
      </c>
      <c r="I9" s="52">
        <f t="shared" si="0"/>
        <v>0</v>
      </c>
      <c r="J9" s="52">
        <f t="shared" ref="J9" si="20">(H9+I9)*3%</f>
        <v>22.952999999999999</v>
      </c>
      <c r="K9" s="52">
        <f t="shared" ref="K9" si="21">(H9+I9)*30%</f>
        <v>229.53</v>
      </c>
      <c r="L9" s="52">
        <v>0</v>
      </c>
      <c r="M9" s="49">
        <v>0</v>
      </c>
      <c r="N9" s="49">
        <v>0</v>
      </c>
      <c r="O9" s="49">
        <v>61</v>
      </c>
      <c r="P9" s="49">
        <v>30</v>
      </c>
      <c r="Q9" s="49">
        <v>0</v>
      </c>
      <c r="R9" s="49">
        <v>0</v>
      </c>
      <c r="S9" s="49">
        <v>434</v>
      </c>
      <c r="T9" s="49">
        <v>21.25</v>
      </c>
      <c r="U9" s="49">
        <v>3</v>
      </c>
      <c r="V9" s="49">
        <v>20</v>
      </c>
      <c r="W9" s="52">
        <v>48.4</v>
      </c>
      <c r="X9" s="62">
        <f t="shared" si="18"/>
        <v>7100.2330000000002</v>
      </c>
      <c r="Y9" s="51">
        <f t="shared" ref="Y9" si="22">X9*9%</f>
        <v>639.02097000000003</v>
      </c>
      <c r="Z9" s="51">
        <f t="shared" ref="Z9" si="23">X9*9%</f>
        <v>639.02097000000003</v>
      </c>
      <c r="AA9" s="51">
        <v>0</v>
      </c>
      <c r="AB9" s="51">
        <f t="shared" si="2"/>
        <v>8378.2749399999993</v>
      </c>
      <c r="AC9" s="51">
        <f t="shared" ref="AC9" si="24">X9*18%</f>
        <v>1278.0419400000001</v>
      </c>
      <c r="AD9" s="53">
        <f t="shared" si="3"/>
        <v>8378.2749399999993</v>
      </c>
    </row>
    <row r="10" spans="1:31" s="46" customFormat="1" ht="30" customHeight="1" x14ac:dyDescent="0.25">
      <c r="A10" s="48" t="s">
        <v>23</v>
      </c>
      <c r="B10" s="50">
        <v>1309</v>
      </c>
      <c r="C10" s="50" t="s">
        <v>105</v>
      </c>
      <c r="D10" s="50">
        <v>5230</v>
      </c>
      <c r="E10" s="54">
        <v>80</v>
      </c>
      <c r="F10" s="54">
        <f t="shared" si="8"/>
        <v>5310</v>
      </c>
      <c r="G10" s="55">
        <v>0</v>
      </c>
      <c r="H10" s="55">
        <f t="shared" si="0"/>
        <v>743.40000000000009</v>
      </c>
      <c r="I10" s="52">
        <f t="shared" ref="I10:I29" si="25">G10*0.14</f>
        <v>0</v>
      </c>
      <c r="J10" s="52">
        <f t="shared" si="4"/>
        <v>22.302000000000003</v>
      </c>
      <c r="K10" s="55">
        <f>(I10+H10)*30%</f>
        <v>223.02</v>
      </c>
      <c r="L10" s="55">
        <f>(H10+I10)*0%</f>
        <v>0</v>
      </c>
      <c r="M10" s="50">
        <v>0</v>
      </c>
      <c r="N10" s="50">
        <v>0</v>
      </c>
      <c r="O10" s="50">
        <v>61</v>
      </c>
      <c r="P10" s="49">
        <v>30</v>
      </c>
      <c r="Q10" s="50">
        <v>0</v>
      </c>
      <c r="R10" s="50">
        <v>0</v>
      </c>
      <c r="S10" s="49">
        <v>434</v>
      </c>
      <c r="T10" s="50">
        <v>21.25</v>
      </c>
      <c r="U10" s="49">
        <v>3</v>
      </c>
      <c r="V10" s="49">
        <v>20</v>
      </c>
      <c r="W10" s="52">
        <v>48.4</v>
      </c>
      <c r="X10" s="64">
        <f t="shared" si="18"/>
        <v>6916.3719999999994</v>
      </c>
      <c r="Y10" s="51">
        <f t="shared" si="5"/>
        <v>622.47347999999988</v>
      </c>
      <c r="Z10" s="51">
        <f t="shared" si="6"/>
        <v>622.47347999999988</v>
      </c>
      <c r="AA10" s="51">
        <v>0</v>
      </c>
      <c r="AB10" s="51">
        <f t="shared" si="2"/>
        <v>8161.3189599999987</v>
      </c>
      <c r="AC10" s="51">
        <f t="shared" si="7"/>
        <v>1244.9469599999998</v>
      </c>
      <c r="AD10" s="53">
        <f t="shared" si="3"/>
        <v>8161.3189599999987</v>
      </c>
      <c r="AE10" s="56"/>
    </row>
    <row r="11" spans="1:31" s="46" customFormat="1" ht="30" customHeight="1" x14ac:dyDescent="0.25">
      <c r="A11" s="48" t="s">
        <v>4</v>
      </c>
      <c r="B11" s="50">
        <v>1388</v>
      </c>
      <c r="C11" s="50" t="s">
        <v>118</v>
      </c>
      <c r="D11" s="50">
        <v>5385</v>
      </c>
      <c r="E11" s="54">
        <v>80</v>
      </c>
      <c r="F11" s="54">
        <f>D11+E11</f>
        <v>5465</v>
      </c>
      <c r="G11" s="55">
        <v>0</v>
      </c>
      <c r="H11" s="55">
        <f>F11*0.14</f>
        <v>765.1</v>
      </c>
      <c r="I11" s="55">
        <f>G11*0.14</f>
        <v>0</v>
      </c>
      <c r="J11" s="52">
        <f>(H11+I11)*3%</f>
        <v>22.952999999999999</v>
      </c>
      <c r="K11" s="55">
        <f>(H11+I11)*30%</f>
        <v>229.53</v>
      </c>
      <c r="L11" s="55">
        <v>0</v>
      </c>
      <c r="M11" s="50">
        <v>0</v>
      </c>
      <c r="N11" s="50">
        <v>17</v>
      </c>
      <c r="O11" s="50">
        <v>61</v>
      </c>
      <c r="P11" s="49">
        <v>30</v>
      </c>
      <c r="Q11" s="50">
        <v>45</v>
      </c>
      <c r="R11" s="50">
        <v>60</v>
      </c>
      <c r="S11" s="49">
        <v>434</v>
      </c>
      <c r="T11" s="50">
        <v>0</v>
      </c>
      <c r="U11" s="49">
        <v>3</v>
      </c>
      <c r="V11" s="49">
        <v>20</v>
      </c>
      <c r="W11" s="52">
        <v>48.4</v>
      </c>
      <c r="X11" s="62">
        <f xml:space="preserve"> SUM(F11:W11)</f>
        <v>7200.9830000000002</v>
      </c>
      <c r="Y11" s="51">
        <f>X11*9%</f>
        <v>648.08847000000003</v>
      </c>
      <c r="Z11" s="51">
        <f>X11*9%</f>
        <v>648.08847000000003</v>
      </c>
      <c r="AA11" s="51">
        <v>0</v>
      </c>
      <c r="AB11" s="51">
        <f>X11+Y11+Z11+AA11</f>
        <v>8497.1599399999996</v>
      </c>
      <c r="AC11" s="51">
        <f>X11*18%</f>
        <v>1296.1769400000001</v>
      </c>
      <c r="AD11" s="54">
        <f>X11+AA11+AC11</f>
        <v>8497.1599399999996</v>
      </c>
    </row>
    <row r="12" spans="1:31" s="46" customFormat="1" ht="36" customHeight="1" x14ac:dyDescent="0.25">
      <c r="A12" s="48" t="s">
        <v>152</v>
      </c>
      <c r="B12" s="50">
        <v>1304</v>
      </c>
      <c r="C12" s="50" t="s">
        <v>105</v>
      </c>
      <c r="D12" s="50">
        <v>5230</v>
      </c>
      <c r="E12" s="54">
        <v>80</v>
      </c>
      <c r="F12" s="54">
        <f t="shared" ref="F12" si="26">D12+E12</f>
        <v>5310</v>
      </c>
      <c r="G12" s="52">
        <v>0</v>
      </c>
      <c r="H12" s="55">
        <f t="shared" ref="H12" si="27">F12*0.14</f>
        <v>743.40000000000009</v>
      </c>
      <c r="I12" s="55">
        <f t="shared" ref="I12" si="28">G12*0.14</f>
        <v>0</v>
      </c>
      <c r="J12" s="52">
        <f t="shared" ref="J12" si="29">(H12+I12)*3%</f>
        <v>22.302000000000003</v>
      </c>
      <c r="K12" s="55">
        <f t="shared" ref="K12" si="30">(H12+I12)*30%</f>
        <v>223.02</v>
      </c>
      <c r="L12" s="55">
        <v>0</v>
      </c>
      <c r="M12" s="50">
        <v>0</v>
      </c>
      <c r="N12" s="50">
        <v>17</v>
      </c>
      <c r="O12" s="50">
        <v>61</v>
      </c>
      <c r="P12" s="49">
        <v>30</v>
      </c>
      <c r="Q12" s="50">
        <v>0</v>
      </c>
      <c r="R12" s="58">
        <v>60</v>
      </c>
      <c r="S12" s="49">
        <v>434</v>
      </c>
      <c r="T12" s="50">
        <v>0</v>
      </c>
      <c r="U12" s="50">
        <v>3</v>
      </c>
      <c r="V12" s="50">
        <v>20</v>
      </c>
      <c r="W12" s="52">
        <v>48.4</v>
      </c>
      <c r="X12" s="63">
        <f t="shared" ref="X12" si="31" xml:space="preserve"> SUM(F12:W12)</f>
        <v>6972.1219999999994</v>
      </c>
      <c r="Y12" s="51">
        <f t="shared" ref="Y12" si="32">X12*9%</f>
        <v>627.49097999999992</v>
      </c>
      <c r="Z12" s="51">
        <f t="shared" ref="Z12" si="33">X12*9%</f>
        <v>627.49097999999992</v>
      </c>
      <c r="AA12" s="51">
        <v>0</v>
      </c>
      <c r="AB12" s="54">
        <f t="shared" ref="AB12" si="34">X12+Y12+Z12+AA12</f>
        <v>8227.1039599999986</v>
      </c>
      <c r="AC12" s="51">
        <f t="shared" ref="AC12" si="35">X12*18%</f>
        <v>1254.9819599999998</v>
      </c>
      <c r="AD12" s="54">
        <f t="shared" ref="AD12" si="36">X12+AA12+AC12</f>
        <v>8227.1039599999986</v>
      </c>
    </row>
    <row r="13" spans="1:31" s="46" customFormat="1" ht="30" customHeight="1" x14ac:dyDescent="0.25">
      <c r="A13" s="48" t="s">
        <v>115</v>
      </c>
      <c r="B13" s="49">
        <v>3412</v>
      </c>
      <c r="C13" s="50" t="s">
        <v>105</v>
      </c>
      <c r="D13" s="50">
        <v>5230</v>
      </c>
      <c r="E13" s="51">
        <v>80</v>
      </c>
      <c r="F13" s="51">
        <f>D13+E13</f>
        <v>5310</v>
      </c>
      <c r="G13" s="52">
        <v>312.61</v>
      </c>
      <c r="H13" s="52">
        <f t="shared" ref="H13:H29" si="37">F13*0.14</f>
        <v>743.40000000000009</v>
      </c>
      <c r="I13" s="52">
        <f t="shared" si="25"/>
        <v>43.765400000000007</v>
      </c>
      <c r="J13" s="52">
        <f t="shared" si="4"/>
        <v>23.614962000000002</v>
      </c>
      <c r="K13" s="52">
        <f t="shared" ref="K13:K40" si="38">(H13+I13)*30%</f>
        <v>236.14962000000003</v>
      </c>
      <c r="L13" s="52">
        <v>0</v>
      </c>
      <c r="M13" s="49">
        <v>0</v>
      </c>
      <c r="N13" s="49">
        <v>17</v>
      </c>
      <c r="O13" s="49">
        <v>61</v>
      </c>
      <c r="P13" s="49">
        <v>30</v>
      </c>
      <c r="Q13" s="49">
        <v>0</v>
      </c>
      <c r="R13" s="49">
        <v>60</v>
      </c>
      <c r="S13" s="49">
        <v>434</v>
      </c>
      <c r="T13" s="49">
        <f>140</f>
        <v>140</v>
      </c>
      <c r="U13" s="49">
        <v>3</v>
      </c>
      <c r="V13" s="49">
        <v>20</v>
      </c>
      <c r="W13" s="52">
        <v>48.4</v>
      </c>
      <c r="X13" s="62">
        <f t="shared" si="18"/>
        <v>7482.9399819999999</v>
      </c>
      <c r="Y13" s="51">
        <f t="shared" si="5"/>
        <v>673.46459837999998</v>
      </c>
      <c r="Z13" s="51">
        <f t="shared" si="6"/>
        <v>673.46459837999998</v>
      </c>
      <c r="AA13" s="51">
        <v>0</v>
      </c>
      <c r="AB13" s="51">
        <f t="shared" si="2"/>
        <v>8829.8691787600001</v>
      </c>
      <c r="AC13" s="51">
        <f t="shared" si="7"/>
        <v>1346.92919676</v>
      </c>
      <c r="AD13" s="53">
        <f t="shared" si="3"/>
        <v>8829.8691787600001</v>
      </c>
    </row>
    <row r="14" spans="1:31" s="46" customFormat="1" ht="30" customHeight="1" x14ac:dyDescent="0.25">
      <c r="A14" s="48" t="s">
        <v>115</v>
      </c>
      <c r="B14" s="49">
        <v>3412</v>
      </c>
      <c r="C14" s="50" t="s">
        <v>111</v>
      </c>
      <c r="D14" s="50">
        <v>5230</v>
      </c>
      <c r="E14" s="51">
        <v>220</v>
      </c>
      <c r="F14" s="51">
        <f t="shared" si="8"/>
        <v>5450</v>
      </c>
      <c r="G14" s="52">
        <v>312.61</v>
      </c>
      <c r="H14" s="52">
        <f t="shared" si="37"/>
        <v>763.00000000000011</v>
      </c>
      <c r="I14" s="52">
        <f t="shared" si="25"/>
        <v>43.765400000000007</v>
      </c>
      <c r="J14" s="52">
        <f t="shared" si="4"/>
        <v>24.202962000000003</v>
      </c>
      <c r="K14" s="52">
        <f t="shared" si="38"/>
        <v>242.02962000000002</v>
      </c>
      <c r="L14" s="52">
        <v>0</v>
      </c>
      <c r="M14" s="49">
        <v>0</v>
      </c>
      <c r="N14" s="49">
        <v>0</v>
      </c>
      <c r="O14" s="49">
        <v>61</v>
      </c>
      <c r="P14" s="49">
        <v>30</v>
      </c>
      <c r="Q14" s="49">
        <v>0</v>
      </c>
      <c r="R14" s="49">
        <v>0</v>
      </c>
      <c r="S14" s="49">
        <v>434</v>
      </c>
      <c r="T14" s="49">
        <v>21.25</v>
      </c>
      <c r="U14" s="49">
        <v>3</v>
      </c>
      <c r="V14" s="49">
        <v>20</v>
      </c>
      <c r="W14" s="52">
        <v>48.4</v>
      </c>
      <c r="X14" s="62">
        <f xml:space="preserve"> SUM(F14:W14)</f>
        <v>7453.2579820000001</v>
      </c>
      <c r="Y14" s="51">
        <f t="shared" si="5"/>
        <v>670.79321837999998</v>
      </c>
      <c r="Z14" s="51">
        <f t="shared" si="6"/>
        <v>670.79321837999998</v>
      </c>
      <c r="AA14" s="51">
        <v>0</v>
      </c>
      <c r="AB14" s="51">
        <f t="shared" si="2"/>
        <v>8794.8444187599998</v>
      </c>
      <c r="AC14" s="51">
        <f t="shared" si="7"/>
        <v>1341.58643676</v>
      </c>
      <c r="AD14" s="53">
        <f t="shared" si="3"/>
        <v>8794.8444187599998</v>
      </c>
    </row>
    <row r="15" spans="1:31" s="46" customFormat="1" ht="30" customHeight="1" x14ac:dyDescent="0.25">
      <c r="A15" s="48" t="s">
        <v>121</v>
      </c>
      <c r="B15" s="49">
        <v>1101</v>
      </c>
      <c r="C15" s="50" t="s">
        <v>111</v>
      </c>
      <c r="D15" s="49">
        <v>5230</v>
      </c>
      <c r="E15" s="51">
        <v>220</v>
      </c>
      <c r="F15" s="51">
        <f t="shared" si="8"/>
        <v>5450</v>
      </c>
      <c r="G15" s="57">
        <v>0</v>
      </c>
      <c r="H15" s="52">
        <f>F15*0.14</f>
        <v>763.00000000000011</v>
      </c>
      <c r="I15" s="52">
        <f>G15*0.14</f>
        <v>0</v>
      </c>
      <c r="J15" s="52">
        <f t="shared" si="4"/>
        <v>22.890000000000004</v>
      </c>
      <c r="K15" s="52">
        <f>(H15+I15)*30%</f>
        <v>228.90000000000003</v>
      </c>
      <c r="L15" s="52">
        <v>0</v>
      </c>
      <c r="M15" s="49">
        <v>0</v>
      </c>
      <c r="N15" s="58">
        <v>0</v>
      </c>
      <c r="O15" s="49">
        <v>61</v>
      </c>
      <c r="P15" s="49">
        <v>30</v>
      </c>
      <c r="Q15" s="49">
        <v>0</v>
      </c>
      <c r="R15" s="49">
        <v>0</v>
      </c>
      <c r="S15" s="49">
        <v>434</v>
      </c>
      <c r="T15" s="49">
        <v>0</v>
      </c>
      <c r="U15" s="49">
        <v>3</v>
      </c>
      <c r="V15" s="49">
        <v>20</v>
      </c>
      <c r="W15" s="52">
        <v>48.4</v>
      </c>
      <c r="X15" s="62">
        <f xml:space="preserve"> SUM(F15:W15)</f>
        <v>7061.19</v>
      </c>
      <c r="Y15" s="51">
        <f t="shared" si="5"/>
        <v>635.50709999999992</v>
      </c>
      <c r="Z15" s="51">
        <f t="shared" si="6"/>
        <v>635.50709999999992</v>
      </c>
      <c r="AA15" s="51">
        <v>0</v>
      </c>
      <c r="AB15" s="51">
        <f>X15+Y15+Z15+AA15</f>
        <v>8332.2042000000001</v>
      </c>
      <c r="AC15" s="51">
        <f t="shared" si="7"/>
        <v>1271.0141999999998</v>
      </c>
      <c r="AD15" s="53">
        <f>X15+AA15+AC15</f>
        <v>8332.2042000000001</v>
      </c>
    </row>
    <row r="16" spans="1:31" s="46" customFormat="1" ht="30" customHeight="1" x14ac:dyDescent="0.25">
      <c r="A16" s="48" t="s">
        <v>128</v>
      </c>
      <c r="B16" s="49">
        <v>2303</v>
      </c>
      <c r="C16" s="50" t="s">
        <v>119</v>
      </c>
      <c r="D16" s="49">
        <v>4830</v>
      </c>
      <c r="E16" s="51">
        <v>0</v>
      </c>
      <c r="F16" s="51">
        <f t="shared" si="8"/>
        <v>4830</v>
      </c>
      <c r="G16" s="52">
        <v>0</v>
      </c>
      <c r="H16" s="52">
        <f t="shared" si="37"/>
        <v>676.2</v>
      </c>
      <c r="I16" s="52">
        <f t="shared" si="25"/>
        <v>0</v>
      </c>
      <c r="J16" s="52">
        <f t="shared" si="4"/>
        <v>20.286000000000001</v>
      </c>
      <c r="K16" s="52">
        <f t="shared" si="38"/>
        <v>202.86</v>
      </c>
      <c r="L16" s="52">
        <v>0</v>
      </c>
      <c r="M16" s="49">
        <v>0</v>
      </c>
      <c r="N16" s="49">
        <v>0</v>
      </c>
      <c r="O16" s="49">
        <v>61</v>
      </c>
      <c r="P16" s="49">
        <v>30</v>
      </c>
      <c r="Q16" s="49">
        <v>0</v>
      </c>
      <c r="R16" s="49">
        <v>0</v>
      </c>
      <c r="S16" s="49">
        <v>434</v>
      </c>
      <c r="T16" s="49">
        <v>161.25</v>
      </c>
      <c r="U16" s="49">
        <v>3</v>
      </c>
      <c r="V16" s="49">
        <v>20</v>
      </c>
      <c r="W16" s="52">
        <v>48.4</v>
      </c>
      <c r="X16" s="62">
        <f xml:space="preserve"> SUM(F16:W16)</f>
        <v>6486.9959999999992</v>
      </c>
      <c r="Y16" s="51">
        <f t="shared" si="5"/>
        <v>583.82963999999993</v>
      </c>
      <c r="Z16" s="51">
        <f t="shared" si="6"/>
        <v>583.82963999999993</v>
      </c>
      <c r="AA16" s="51">
        <v>0</v>
      </c>
      <c r="AB16" s="51">
        <f t="shared" si="2"/>
        <v>7654.655279999999</v>
      </c>
      <c r="AC16" s="51">
        <f t="shared" si="7"/>
        <v>1167.6592799999999</v>
      </c>
      <c r="AD16" s="53">
        <f t="shared" si="3"/>
        <v>7654.655279999999</v>
      </c>
    </row>
    <row r="17" spans="1:30" s="46" customFormat="1" ht="30" customHeight="1" x14ac:dyDescent="0.25">
      <c r="A17" s="48" t="s">
        <v>121</v>
      </c>
      <c r="B17" s="49">
        <v>1101</v>
      </c>
      <c r="C17" s="50" t="s">
        <v>120</v>
      </c>
      <c r="D17" s="49">
        <v>4830</v>
      </c>
      <c r="E17" s="51">
        <v>80</v>
      </c>
      <c r="F17" s="51">
        <f t="shared" ref="F17:F27" si="39">D17+E17</f>
        <v>4910</v>
      </c>
      <c r="G17" s="57">
        <v>0</v>
      </c>
      <c r="H17" s="52">
        <f t="shared" si="37"/>
        <v>687.40000000000009</v>
      </c>
      <c r="I17" s="52">
        <f t="shared" si="25"/>
        <v>0</v>
      </c>
      <c r="J17" s="52">
        <f t="shared" si="4"/>
        <v>20.622000000000003</v>
      </c>
      <c r="K17" s="52">
        <f t="shared" si="38"/>
        <v>206.22000000000003</v>
      </c>
      <c r="L17" s="52">
        <v>0</v>
      </c>
      <c r="M17" s="49">
        <v>0</v>
      </c>
      <c r="N17" s="58">
        <v>0</v>
      </c>
      <c r="O17" s="49">
        <v>61</v>
      </c>
      <c r="P17" s="49">
        <v>30</v>
      </c>
      <c r="Q17" s="49">
        <v>0</v>
      </c>
      <c r="R17" s="49">
        <v>0</v>
      </c>
      <c r="S17" s="49">
        <v>434</v>
      </c>
      <c r="T17" s="49">
        <v>140</v>
      </c>
      <c r="U17" s="49">
        <v>3</v>
      </c>
      <c r="V17" s="49">
        <v>20</v>
      </c>
      <c r="W17" s="52">
        <v>48.4</v>
      </c>
      <c r="X17" s="62">
        <f t="shared" ref="X17" si="40" xml:space="preserve"> SUM(F17:W17)</f>
        <v>6560.6419999999998</v>
      </c>
      <c r="Y17" s="51">
        <f t="shared" si="5"/>
        <v>590.45777999999996</v>
      </c>
      <c r="Z17" s="51">
        <f t="shared" si="6"/>
        <v>590.45777999999996</v>
      </c>
      <c r="AA17" s="51">
        <v>0</v>
      </c>
      <c r="AB17" s="51">
        <f t="shared" si="2"/>
        <v>7741.5575599999993</v>
      </c>
      <c r="AC17" s="51">
        <f t="shared" si="7"/>
        <v>1180.9155599999999</v>
      </c>
      <c r="AD17" s="53">
        <f t="shared" si="3"/>
        <v>7741.5575599999993</v>
      </c>
    </row>
    <row r="18" spans="1:30" s="46" customFormat="1" ht="30" customHeight="1" x14ac:dyDescent="0.25">
      <c r="A18" s="48" t="s">
        <v>126</v>
      </c>
      <c r="B18" s="49">
        <v>2101</v>
      </c>
      <c r="C18" s="50" t="s">
        <v>120</v>
      </c>
      <c r="D18" s="49">
        <v>4830</v>
      </c>
      <c r="E18" s="51">
        <v>80</v>
      </c>
      <c r="F18" s="51">
        <f t="shared" si="39"/>
        <v>4910</v>
      </c>
      <c r="G18" s="52">
        <v>0</v>
      </c>
      <c r="H18" s="52">
        <f>F18*0.14</f>
        <v>687.40000000000009</v>
      </c>
      <c r="I18" s="52">
        <f>G18*0.14</f>
        <v>0</v>
      </c>
      <c r="J18" s="52">
        <f t="shared" si="4"/>
        <v>20.622000000000003</v>
      </c>
      <c r="K18" s="52">
        <f>(H18+I18)*30%</f>
        <v>206.22000000000003</v>
      </c>
      <c r="L18" s="52">
        <v>0</v>
      </c>
      <c r="M18" s="49">
        <v>0</v>
      </c>
      <c r="N18" s="49">
        <v>0</v>
      </c>
      <c r="O18" s="49">
        <v>61</v>
      </c>
      <c r="P18" s="49">
        <v>30</v>
      </c>
      <c r="Q18" s="49">
        <v>0</v>
      </c>
      <c r="R18" s="49">
        <v>0</v>
      </c>
      <c r="S18" s="49">
        <v>434</v>
      </c>
      <c r="T18" s="49">
        <v>0</v>
      </c>
      <c r="U18" s="49">
        <v>3</v>
      </c>
      <c r="V18" s="49">
        <v>20</v>
      </c>
      <c r="W18" s="52">
        <v>48.4</v>
      </c>
      <c r="X18" s="62">
        <f xml:space="preserve"> SUM(F18:W18)</f>
        <v>6420.6419999999998</v>
      </c>
      <c r="Y18" s="51">
        <f t="shared" si="5"/>
        <v>577.85777999999993</v>
      </c>
      <c r="Z18" s="51">
        <f t="shared" si="6"/>
        <v>577.85777999999993</v>
      </c>
      <c r="AA18" s="51">
        <v>0</v>
      </c>
      <c r="AB18" s="51">
        <f>X18+Y18+Z18+AA18</f>
        <v>7576.3575600000004</v>
      </c>
      <c r="AC18" s="51">
        <f t="shared" si="7"/>
        <v>1155.7155599999999</v>
      </c>
      <c r="AD18" s="53">
        <f>X18+AA18+AC18</f>
        <v>7576.3575599999995</v>
      </c>
    </row>
    <row r="19" spans="1:30" s="46" customFormat="1" ht="30" customHeight="1" x14ac:dyDescent="0.25">
      <c r="A19" s="48" t="s">
        <v>126</v>
      </c>
      <c r="B19" s="49">
        <v>2101</v>
      </c>
      <c r="C19" s="50" t="s">
        <v>84</v>
      </c>
      <c r="D19" s="49">
        <v>4830</v>
      </c>
      <c r="E19" s="51">
        <v>220</v>
      </c>
      <c r="F19" s="51">
        <f t="shared" si="39"/>
        <v>5050</v>
      </c>
      <c r="G19" s="52">
        <v>0</v>
      </c>
      <c r="H19" s="52">
        <f t="shared" si="37"/>
        <v>707.00000000000011</v>
      </c>
      <c r="I19" s="52">
        <f t="shared" si="25"/>
        <v>0</v>
      </c>
      <c r="J19" s="52">
        <f t="shared" si="4"/>
        <v>21.21</v>
      </c>
      <c r="K19" s="52">
        <f t="shared" si="38"/>
        <v>212.10000000000002</v>
      </c>
      <c r="L19" s="52">
        <v>0</v>
      </c>
      <c r="M19" s="49">
        <v>0</v>
      </c>
      <c r="N19" s="49">
        <v>0</v>
      </c>
      <c r="O19" s="49">
        <v>61</v>
      </c>
      <c r="P19" s="49">
        <v>30</v>
      </c>
      <c r="Q19" s="49">
        <v>0</v>
      </c>
      <c r="R19" s="49">
        <v>0</v>
      </c>
      <c r="S19" s="49">
        <v>434</v>
      </c>
      <c r="T19" s="49">
        <v>0</v>
      </c>
      <c r="U19" s="49">
        <v>3</v>
      </c>
      <c r="V19" s="49">
        <v>20</v>
      </c>
      <c r="W19" s="52">
        <v>48.4</v>
      </c>
      <c r="X19" s="62">
        <f t="shared" ref="X19:X35" si="41" xml:space="preserve"> SUM(F19:W19)</f>
        <v>6586.71</v>
      </c>
      <c r="Y19" s="51">
        <f t="shared" si="5"/>
        <v>592.8039</v>
      </c>
      <c r="Z19" s="51">
        <f t="shared" si="6"/>
        <v>592.8039</v>
      </c>
      <c r="AA19" s="51">
        <v>0</v>
      </c>
      <c r="AB19" s="51">
        <f t="shared" ref="AB19:AB35" si="42">X19+Y19+Z19+AA19</f>
        <v>7772.3177999999998</v>
      </c>
      <c r="AC19" s="51">
        <f t="shared" si="7"/>
        <v>1185.6078</v>
      </c>
      <c r="AD19" s="53">
        <f t="shared" si="3"/>
        <v>7772.3177999999998</v>
      </c>
    </row>
    <row r="20" spans="1:30" s="46" customFormat="1" ht="30" customHeight="1" x14ac:dyDescent="0.25">
      <c r="A20" s="48" t="s">
        <v>151</v>
      </c>
      <c r="B20" s="49">
        <v>2110</v>
      </c>
      <c r="C20" s="50" t="s">
        <v>84</v>
      </c>
      <c r="D20" s="49">
        <v>4830</v>
      </c>
      <c r="E20" s="51">
        <v>220</v>
      </c>
      <c r="F20" s="51">
        <f t="shared" si="39"/>
        <v>5050</v>
      </c>
      <c r="G20" s="52">
        <f>F20*3.94%</f>
        <v>198.97</v>
      </c>
      <c r="H20" s="52">
        <f t="shared" si="37"/>
        <v>707.00000000000011</v>
      </c>
      <c r="I20" s="52">
        <f t="shared" si="25"/>
        <v>27.855800000000002</v>
      </c>
      <c r="J20" s="52">
        <f t="shared" si="4"/>
        <v>22.045674000000005</v>
      </c>
      <c r="K20" s="52">
        <f t="shared" si="38"/>
        <v>220.45674000000005</v>
      </c>
      <c r="L20" s="52">
        <v>0</v>
      </c>
      <c r="M20" s="49">
        <v>0</v>
      </c>
      <c r="N20" s="49">
        <v>0</v>
      </c>
      <c r="O20" s="49">
        <v>61</v>
      </c>
      <c r="P20" s="49">
        <v>30</v>
      </c>
      <c r="Q20" s="49">
        <v>0</v>
      </c>
      <c r="R20" s="49">
        <v>0</v>
      </c>
      <c r="S20" s="49">
        <v>434</v>
      </c>
      <c r="T20" s="49">
        <v>0</v>
      </c>
      <c r="U20" s="49">
        <v>3</v>
      </c>
      <c r="V20" s="49">
        <v>20</v>
      </c>
      <c r="W20" s="52">
        <v>48.4</v>
      </c>
      <c r="X20" s="62">
        <f t="shared" si="41"/>
        <v>6822.7282139999998</v>
      </c>
      <c r="Y20" s="51">
        <f t="shared" si="5"/>
        <v>614.04553925999994</v>
      </c>
      <c r="Z20" s="51">
        <f t="shared" si="6"/>
        <v>614.04553925999994</v>
      </c>
      <c r="AA20" s="51">
        <v>0</v>
      </c>
      <c r="AB20" s="51">
        <f t="shared" si="42"/>
        <v>8050.8192925199992</v>
      </c>
      <c r="AC20" s="51">
        <f t="shared" si="7"/>
        <v>1228.0910785199999</v>
      </c>
      <c r="AD20" s="53">
        <f t="shared" si="3"/>
        <v>8050.8192925200001</v>
      </c>
    </row>
    <row r="21" spans="1:30" s="46" customFormat="1" ht="30" customHeight="1" x14ac:dyDescent="0.25">
      <c r="A21" s="48" t="s">
        <v>90</v>
      </c>
      <c r="B21" s="49">
        <v>2204</v>
      </c>
      <c r="C21" s="50" t="s">
        <v>84</v>
      </c>
      <c r="D21" s="49">
        <v>4830</v>
      </c>
      <c r="E21" s="51">
        <v>220</v>
      </c>
      <c r="F21" s="51">
        <f t="shared" si="39"/>
        <v>5050</v>
      </c>
      <c r="G21" s="52">
        <v>0</v>
      </c>
      <c r="H21" s="52">
        <f t="shared" si="37"/>
        <v>707.00000000000011</v>
      </c>
      <c r="I21" s="52">
        <f t="shared" si="25"/>
        <v>0</v>
      </c>
      <c r="J21" s="52">
        <f t="shared" si="4"/>
        <v>21.21</v>
      </c>
      <c r="K21" s="52">
        <f t="shared" si="38"/>
        <v>212.10000000000002</v>
      </c>
      <c r="L21" s="52">
        <v>0</v>
      </c>
      <c r="M21" s="49">
        <v>0</v>
      </c>
      <c r="N21" s="49">
        <v>0</v>
      </c>
      <c r="O21" s="49">
        <v>61</v>
      </c>
      <c r="P21" s="49">
        <v>30</v>
      </c>
      <c r="Q21" s="49">
        <v>0</v>
      </c>
      <c r="R21" s="49">
        <v>0</v>
      </c>
      <c r="S21" s="49">
        <v>434</v>
      </c>
      <c r="T21" s="49">
        <v>0</v>
      </c>
      <c r="U21" s="49">
        <v>3</v>
      </c>
      <c r="V21" s="49">
        <v>20</v>
      </c>
      <c r="W21" s="52">
        <v>48.4</v>
      </c>
      <c r="X21" s="62">
        <f t="shared" si="41"/>
        <v>6586.71</v>
      </c>
      <c r="Y21" s="51">
        <f t="shared" si="5"/>
        <v>592.8039</v>
      </c>
      <c r="Z21" s="51">
        <f t="shared" si="6"/>
        <v>592.8039</v>
      </c>
      <c r="AA21" s="51">
        <v>0</v>
      </c>
      <c r="AB21" s="51">
        <f t="shared" si="42"/>
        <v>7772.3177999999998</v>
      </c>
      <c r="AC21" s="51">
        <f t="shared" si="7"/>
        <v>1185.6078</v>
      </c>
      <c r="AD21" s="53">
        <f t="shared" si="3"/>
        <v>7772.3177999999998</v>
      </c>
    </row>
    <row r="22" spans="1:30" s="46" customFormat="1" ht="30" customHeight="1" x14ac:dyDescent="0.25">
      <c r="A22" s="48" t="s">
        <v>148</v>
      </c>
      <c r="B22" s="49">
        <v>3403</v>
      </c>
      <c r="C22" s="50" t="s">
        <v>84</v>
      </c>
      <c r="D22" s="49">
        <v>4830</v>
      </c>
      <c r="E22" s="51">
        <v>220</v>
      </c>
      <c r="F22" s="51">
        <f t="shared" si="39"/>
        <v>5050</v>
      </c>
      <c r="G22" s="52">
        <f>F22*3.42%</f>
        <v>172.71</v>
      </c>
      <c r="H22" s="52">
        <f t="shared" si="37"/>
        <v>707.00000000000011</v>
      </c>
      <c r="I22" s="52">
        <f t="shared" si="25"/>
        <v>24.179400000000005</v>
      </c>
      <c r="J22" s="52">
        <f t="shared" si="4"/>
        <v>21.935382000000001</v>
      </c>
      <c r="K22" s="52">
        <f t="shared" si="38"/>
        <v>219.35382000000001</v>
      </c>
      <c r="L22" s="52">
        <v>0</v>
      </c>
      <c r="M22" s="49">
        <v>0</v>
      </c>
      <c r="N22" s="49">
        <v>0</v>
      </c>
      <c r="O22" s="49">
        <v>61</v>
      </c>
      <c r="P22" s="49">
        <v>30</v>
      </c>
      <c r="Q22" s="49">
        <v>0</v>
      </c>
      <c r="R22" s="49">
        <v>0</v>
      </c>
      <c r="S22" s="49">
        <v>434</v>
      </c>
      <c r="T22" s="49">
        <v>0</v>
      </c>
      <c r="U22" s="49">
        <v>3</v>
      </c>
      <c r="V22" s="49">
        <v>20</v>
      </c>
      <c r="W22" s="52">
        <v>48.4</v>
      </c>
      <c r="X22" s="62">
        <f t="shared" si="41"/>
        <v>6791.5786019999996</v>
      </c>
      <c r="Y22" s="51">
        <f t="shared" si="5"/>
        <v>611.24207417999992</v>
      </c>
      <c r="Z22" s="51">
        <f t="shared" si="6"/>
        <v>611.24207417999992</v>
      </c>
      <c r="AA22" s="51">
        <v>0</v>
      </c>
      <c r="AB22" s="51">
        <f t="shared" si="42"/>
        <v>8014.062750359999</v>
      </c>
      <c r="AC22" s="51">
        <f t="shared" si="7"/>
        <v>1222.4841483599998</v>
      </c>
      <c r="AD22" s="53">
        <f t="shared" si="3"/>
        <v>8014.062750359999</v>
      </c>
    </row>
    <row r="23" spans="1:30" s="46" customFormat="1" ht="30" customHeight="1" x14ac:dyDescent="0.25">
      <c r="A23" s="48" t="s">
        <v>20</v>
      </c>
      <c r="B23" s="49">
        <v>3407</v>
      </c>
      <c r="C23" s="50" t="s">
        <v>84</v>
      </c>
      <c r="D23" s="49">
        <v>4830</v>
      </c>
      <c r="E23" s="51">
        <v>220</v>
      </c>
      <c r="F23" s="51">
        <f t="shared" si="39"/>
        <v>5050</v>
      </c>
      <c r="G23" s="52">
        <v>0</v>
      </c>
      <c r="H23" s="52">
        <f t="shared" si="37"/>
        <v>707.00000000000011</v>
      </c>
      <c r="I23" s="52">
        <f t="shared" si="25"/>
        <v>0</v>
      </c>
      <c r="J23" s="52">
        <f t="shared" si="4"/>
        <v>21.21</v>
      </c>
      <c r="K23" s="52">
        <f t="shared" si="38"/>
        <v>212.10000000000002</v>
      </c>
      <c r="L23" s="52">
        <v>0</v>
      </c>
      <c r="M23" s="49">
        <v>0</v>
      </c>
      <c r="N23" s="49">
        <v>0</v>
      </c>
      <c r="O23" s="49">
        <v>61</v>
      </c>
      <c r="P23" s="49">
        <v>30</v>
      </c>
      <c r="Q23" s="49">
        <v>0</v>
      </c>
      <c r="R23" s="49">
        <v>0</v>
      </c>
      <c r="S23" s="49">
        <v>434</v>
      </c>
      <c r="T23" s="49">
        <v>0</v>
      </c>
      <c r="U23" s="49">
        <v>3</v>
      </c>
      <c r="V23" s="49">
        <v>20</v>
      </c>
      <c r="W23" s="52">
        <v>48.4</v>
      </c>
      <c r="X23" s="62">
        <f t="shared" si="41"/>
        <v>6586.71</v>
      </c>
      <c r="Y23" s="51">
        <f t="shared" si="5"/>
        <v>592.8039</v>
      </c>
      <c r="Z23" s="51">
        <f t="shared" si="6"/>
        <v>592.8039</v>
      </c>
      <c r="AA23" s="51">
        <v>0</v>
      </c>
      <c r="AB23" s="51">
        <f t="shared" si="42"/>
        <v>7772.3177999999998</v>
      </c>
      <c r="AC23" s="51">
        <f t="shared" si="7"/>
        <v>1185.6078</v>
      </c>
      <c r="AD23" s="53">
        <f t="shared" si="3"/>
        <v>7772.3177999999998</v>
      </c>
    </row>
    <row r="24" spans="1:30" s="46" customFormat="1" ht="30" customHeight="1" x14ac:dyDescent="0.25">
      <c r="A24" s="48" t="s">
        <v>129</v>
      </c>
      <c r="B24" s="49">
        <v>3411</v>
      </c>
      <c r="C24" s="50" t="s">
        <v>84</v>
      </c>
      <c r="D24" s="49">
        <v>4830</v>
      </c>
      <c r="E24" s="51">
        <v>220</v>
      </c>
      <c r="F24" s="51">
        <f t="shared" si="39"/>
        <v>5050</v>
      </c>
      <c r="G24" s="52">
        <v>0</v>
      </c>
      <c r="H24" s="52">
        <f t="shared" si="37"/>
        <v>707.00000000000011</v>
      </c>
      <c r="I24" s="52">
        <f t="shared" si="25"/>
        <v>0</v>
      </c>
      <c r="J24" s="52">
        <f t="shared" si="4"/>
        <v>21.21</v>
      </c>
      <c r="K24" s="52">
        <f t="shared" si="38"/>
        <v>212.10000000000002</v>
      </c>
      <c r="L24" s="52">
        <v>0</v>
      </c>
      <c r="M24" s="49">
        <v>0</v>
      </c>
      <c r="N24" s="49">
        <v>0</v>
      </c>
      <c r="O24" s="49">
        <v>61</v>
      </c>
      <c r="P24" s="49">
        <v>30</v>
      </c>
      <c r="Q24" s="49">
        <v>0</v>
      </c>
      <c r="R24" s="49"/>
      <c r="S24" s="49">
        <v>434</v>
      </c>
      <c r="T24" s="49">
        <v>21.25</v>
      </c>
      <c r="U24" s="49">
        <v>3</v>
      </c>
      <c r="V24" s="49">
        <v>20</v>
      </c>
      <c r="W24" s="52">
        <v>48.4</v>
      </c>
      <c r="X24" s="62">
        <f t="shared" si="41"/>
        <v>6607.96</v>
      </c>
      <c r="Y24" s="51">
        <f t="shared" si="5"/>
        <v>594.71640000000002</v>
      </c>
      <c r="Z24" s="51">
        <f t="shared" si="6"/>
        <v>594.71640000000002</v>
      </c>
      <c r="AA24" s="51">
        <v>0</v>
      </c>
      <c r="AB24" s="51">
        <f t="shared" si="42"/>
        <v>7797.3928000000005</v>
      </c>
      <c r="AC24" s="51">
        <f t="shared" si="7"/>
        <v>1189.4328</v>
      </c>
      <c r="AD24" s="53">
        <f t="shared" si="3"/>
        <v>7797.3927999999996</v>
      </c>
    </row>
    <row r="25" spans="1:30" s="46" customFormat="1" ht="30" customHeight="1" x14ac:dyDescent="0.25">
      <c r="A25" s="48" t="s">
        <v>133</v>
      </c>
      <c r="B25" s="49">
        <v>2207</v>
      </c>
      <c r="C25" s="50" t="s">
        <v>84</v>
      </c>
      <c r="D25" s="49">
        <v>4830</v>
      </c>
      <c r="E25" s="51">
        <v>220</v>
      </c>
      <c r="F25" s="51">
        <f t="shared" si="39"/>
        <v>5050</v>
      </c>
      <c r="G25" s="52">
        <v>0</v>
      </c>
      <c r="H25" s="52">
        <f t="shared" si="37"/>
        <v>707.00000000000011</v>
      </c>
      <c r="I25" s="52">
        <f>G25*0.14</f>
        <v>0</v>
      </c>
      <c r="J25" s="52">
        <f t="shared" si="4"/>
        <v>21.21</v>
      </c>
      <c r="K25" s="52">
        <f>(H25+I25)*30%</f>
        <v>212.10000000000002</v>
      </c>
      <c r="L25" s="52">
        <v>0</v>
      </c>
      <c r="M25" s="49">
        <v>0</v>
      </c>
      <c r="N25" s="49">
        <v>0</v>
      </c>
      <c r="O25" s="49">
        <v>61</v>
      </c>
      <c r="P25" s="49">
        <v>30</v>
      </c>
      <c r="Q25" s="49">
        <v>0</v>
      </c>
      <c r="R25" s="49">
        <v>0</v>
      </c>
      <c r="S25" s="49">
        <v>434</v>
      </c>
      <c r="T25" s="49">
        <v>21.25</v>
      </c>
      <c r="U25" s="49">
        <v>3</v>
      </c>
      <c r="V25" s="49">
        <v>20</v>
      </c>
      <c r="W25" s="52">
        <v>48.4</v>
      </c>
      <c r="X25" s="62">
        <f t="shared" si="41"/>
        <v>6607.96</v>
      </c>
      <c r="Y25" s="51">
        <f t="shared" si="5"/>
        <v>594.71640000000002</v>
      </c>
      <c r="Z25" s="51">
        <f t="shared" si="6"/>
        <v>594.71640000000002</v>
      </c>
      <c r="AA25" s="51">
        <v>0</v>
      </c>
      <c r="AB25" s="51">
        <f t="shared" si="42"/>
        <v>7797.3928000000005</v>
      </c>
      <c r="AC25" s="51">
        <f t="shared" si="7"/>
        <v>1189.4328</v>
      </c>
      <c r="AD25" s="53">
        <f t="shared" si="3"/>
        <v>7797.3927999999996</v>
      </c>
    </row>
    <row r="26" spans="1:30" s="46" customFormat="1" ht="30" customHeight="1" x14ac:dyDescent="0.25">
      <c r="A26" s="48" t="s">
        <v>104</v>
      </c>
      <c r="B26" s="49">
        <v>3212</v>
      </c>
      <c r="C26" s="50" t="s">
        <v>102</v>
      </c>
      <c r="D26" s="49">
        <v>4830</v>
      </c>
      <c r="E26" s="51">
        <v>80</v>
      </c>
      <c r="F26" s="51">
        <f t="shared" si="39"/>
        <v>4910</v>
      </c>
      <c r="G26" s="52">
        <v>0</v>
      </c>
      <c r="H26" s="52">
        <f t="shared" si="37"/>
        <v>687.40000000000009</v>
      </c>
      <c r="I26" s="52">
        <f t="shared" ref="I26" si="43">G26*0.14</f>
        <v>0</v>
      </c>
      <c r="J26" s="52">
        <f t="shared" ref="J26" si="44">(H26+I26)*3%</f>
        <v>20.622000000000003</v>
      </c>
      <c r="K26" s="52">
        <f t="shared" ref="K26" si="45">(H26+I26)*30%</f>
        <v>206.22000000000003</v>
      </c>
      <c r="L26" s="52">
        <v>0</v>
      </c>
      <c r="M26" s="49">
        <v>0</v>
      </c>
      <c r="N26" s="49">
        <v>0</v>
      </c>
      <c r="O26" s="49">
        <v>61</v>
      </c>
      <c r="P26" s="49">
        <v>30</v>
      </c>
      <c r="Q26" s="49">
        <v>0</v>
      </c>
      <c r="R26" s="58">
        <v>60</v>
      </c>
      <c r="S26" s="49">
        <v>434</v>
      </c>
      <c r="T26" s="49">
        <v>0</v>
      </c>
      <c r="U26" s="49">
        <v>3</v>
      </c>
      <c r="V26" s="49">
        <v>20</v>
      </c>
      <c r="W26" s="52">
        <v>48.4</v>
      </c>
      <c r="X26" s="62">
        <f t="shared" si="41"/>
        <v>6480.6419999999998</v>
      </c>
      <c r="Y26" s="51">
        <f t="shared" ref="Y26" si="46">X26*9%</f>
        <v>583.25777999999991</v>
      </c>
      <c r="Z26" s="51">
        <f t="shared" ref="Z26" si="47">X26*9%</f>
        <v>583.25777999999991</v>
      </c>
      <c r="AA26" s="51">
        <v>0</v>
      </c>
      <c r="AB26" s="51">
        <f t="shared" si="42"/>
        <v>7647.1575599999996</v>
      </c>
      <c r="AC26" s="51">
        <f t="shared" ref="AC26" si="48">X26*18%</f>
        <v>1166.5155599999998</v>
      </c>
      <c r="AD26" s="53">
        <f t="shared" si="3"/>
        <v>7647.1575599999996</v>
      </c>
    </row>
    <row r="27" spans="1:30" s="46" customFormat="1" ht="36" customHeight="1" x14ac:dyDescent="0.25">
      <c r="A27" s="48" t="s">
        <v>152</v>
      </c>
      <c r="B27" s="50">
        <v>1304</v>
      </c>
      <c r="C27" s="50" t="s">
        <v>102</v>
      </c>
      <c r="D27" s="50">
        <v>4830</v>
      </c>
      <c r="E27" s="54">
        <v>80</v>
      </c>
      <c r="F27" s="54">
        <f t="shared" si="39"/>
        <v>4910</v>
      </c>
      <c r="G27" s="52">
        <f>F27*0.51%</f>
        <v>25.041</v>
      </c>
      <c r="H27" s="55">
        <f t="shared" si="37"/>
        <v>687.40000000000009</v>
      </c>
      <c r="I27" s="55">
        <f t="shared" si="25"/>
        <v>3.5057400000000003</v>
      </c>
      <c r="J27" s="52">
        <f t="shared" si="4"/>
        <v>20.727172200000002</v>
      </c>
      <c r="K27" s="55">
        <f t="shared" si="38"/>
        <v>207.27172200000001</v>
      </c>
      <c r="L27" s="55">
        <v>0</v>
      </c>
      <c r="M27" s="50">
        <v>0</v>
      </c>
      <c r="N27" s="50">
        <v>17</v>
      </c>
      <c r="O27" s="50">
        <v>61</v>
      </c>
      <c r="P27" s="49">
        <v>30</v>
      </c>
      <c r="Q27" s="50">
        <v>0</v>
      </c>
      <c r="R27" s="58">
        <v>60</v>
      </c>
      <c r="S27" s="49">
        <v>434</v>
      </c>
      <c r="T27" s="50">
        <v>0</v>
      </c>
      <c r="U27" s="50">
        <v>3</v>
      </c>
      <c r="V27" s="50">
        <v>20</v>
      </c>
      <c r="W27" s="52">
        <v>48.4</v>
      </c>
      <c r="X27" s="63">
        <f t="shared" si="41"/>
        <v>6527.3456341999999</v>
      </c>
      <c r="Y27" s="51">
        <f t="shared" si="5"/>
        <v>587.46110707799994</v>
      </c>
      <c r="Z27" s="51">
        <f t="shared" si="6"/>
        <v>587.46110707799994</v>
      </c>
      <c r="AA27" s="51">
        <v>0</v>
      </c>
      <c r="AB27" s="54">
        <f t="shared" si="42"/>
        <v>7702.2678483560003</v>
      </c>
      <c r="AC27" s="51">
        <f t="shared" si="7"/>
        <v>1174.9222141559999</v>
      </c>
      <c r="AD27" s="54">
        <f t="shared" si="3"/>
        <v>7702.2678483559994</v>
      </c>
    </row>
    <row r="28" spans="1:30" s="46" customFormat="1" ht="30" customHeight="1" x14ac:dyDescent="0.25">
      <c r="A28" s="48" t="s">
        <v>89</v>
      </c>
      <c r="B28" s="49">
        <v>3206</v>
      </c>
      <c r="C28" s="50" t="s">
        <v>57</v>
      </c>
      <c r="D28" s="49">
        <v>4280</v>
      </c>
      <c r="E28" s="51">
        <v>0</v>
      </c>
      <c r="F28" s="51">
        <f t="shared" ref="F28:F43" si="49">D28+E28</f>
        <v>4280</v>
      </c>
      <c r="G28" s="52">
        <v>0</v>
      </c>
      <c r="H28" s="52">
        <f t="shared" si="37"/>
        <v>599.20000000000005</v>
      </c>
      <c r="I28" s="52">
        <f t="shared" si="25"/>
        <v>0</v>
      </c>
      <c r="J28" s="52">
        <f t="shared" si="4"/>
        <v>17.975999999999999</v>
      </c>
      <c r="K28" s="52">
        <f t="shared" si="38"/>
        <v>179.76000000000002</v>
      </c>
      <c r="L28" s="52">
        <v>0</v>
      </c>
      <c r="M28" s="49">
        <v>0</v>
      </c>
      <c r="N28" s="49">
        <v>0</v>
      </c>
      <c r="O28" s="49">
        <v>61</v>
      </c>
      <c r="P28" s="49">
        <v>30</v>
      </c>
      <c r="Q28" s="49">
        <v>0</v>
      </c>
      <c r="R28" s="49">
        <v>0</v>
      </c>
      <c r="S28" s="49">
        <v>434</v>
      </c>
      <c r="T28" s="49">
        <v>0</v>
      </c>
      <c r="U28" s="49">
        <v>3</v>
      </c>
      <c r="V28" s="49">
        <v>20</v>
      </c>
      <c r="W28" s="52">
        <v>48.4</v>
      </c>
      <c r="X28" s="62">
        <f t="shared" si="41"/>
        <v>5673.3359999999993</v>
      </c>
      <c r="Y28" s="51">
        <f t="shared" si="5"/>
        <v>510.60023999999993</v>
      </c>
      <c r="Z28" s="51">
        <f t="shared" si="6"/>
        <v>510.60023999999993</v>
      </c>
      <c r="AA28" s="51">
        <v>0</v>
      </c>
      <c r="AB28" s="51">
        <f t="shared" si="42"/>
        <v>6694.5364799999988</v>
      </c>
      <c r="AC28" s="51">
        <f t="shared" si="7"/>
        <v>1021.2004799999999</v>
      </c>
      <c r="AD28" s="53">
        <f t="shared" si="3"/>
        <v>6694.5364799999988</v>
      </c>
    </row>
    <row r="29" spans="1:30" s="46" customFormat="1" ht="30" customHeight="1" x14ac:dyDescent="0.25">
      <c r="A29" s="48" t="s">
        <v>117</v>
      </c>
      <c r="B29" s="49">
        <v>1106</v>
      </c>
      <c r="C29" s="50" t="s">
        <v>57</v>
      </c>
      <c r="D29" s="49">
        <v>4280</v>
      </c>
      <c r="E29" s="51">
        <v>0</v>
      </c>
      <c r="F29" s="51">
        <f t="shared" si="49"/>
        <v>4280</v>
      </c>
      <c r="G29" s="52">
        <v>0</v>
      </c>
      <c r="H29" s="52">
        <f t="shared" si="37"/>
        <v>599.20000000000005</v>
      </c>
      <c r="I29" s="52">
        <f t="shared" si="25"/>
        <v>0</v>
      </c>
      <c r="J29" s="52">
        <f t="shared" ref="J29" si="50">(H29+I29)*3%</f>
        <v>17.975999999999999</v>
      </c>
      <c r="K29" s="52">
        <f t="shared" si="38"/>
        <v>179.76000000000002</v>
      </c>
      <c r="L29" s="52">
        <v>0</v>
      </c>
      <c r="M29" s="49">
        <v>0</v>
      </c>
      <c r="N29" s="49">
        <v>0</v>
      </c>
      <c r="O29" s="49">
        <v>61</v>
      </c>
      <c r="P29" s="49">
        <v>30</v>
      </c>
      <c r="Q29" s="49">
        <v>0</v>
      </c>
      <c r="R29" s="49">
        <v>0</v>
      </c>
      <c r="S29" s="49">
        <v>434</v>
      </c>
      <c r="T29" s="49">
        <v>0</v>
      </c>
      <c r="U29" s="49">
        <v>3</v>
      </c>
      <c r="V29" s="49">
        <v>20</v>
      </c>
      <c r="W29" s="52">
        <v>48.4</v>
      </c>
      <c r="X29" s="62">
        <f t="shared" si="41"/>
        <v>5673.3359999999993</v>
      </c>
      <c r="Y29" s="51">
        <f t="shared" ref="Y29" si="51">X29*9%</f>
        <v>510.60023999999993</v>
      </c>
      <c r="Z29" s="51">
        <f t="shared" ref="Z29" si="52">X29*9%</f>
        <v>510.60023999999993</v>
      </c>
      <c r="AA29" s="51">
        <v>0</v>
      </c>
      <c r="AB29" s="51">
        <f t="shared" si="42"/>
        <v>6694.5364799999988</v>
      </c>
      <c r="AC29" s="51">
        <f t="shared" ref="AC29" si="53">X29*18%</f>
        <v>1021.2004799999999</v>
      </c>
      <c r="AD29" s="53">
        <f t="shared" si="3"/>
        <v>6694.5364799999988</v>
      </c>
    </row>
    <row r="30" spans="1:30" s="46" customFormat="1" ht="32.25" customHeight="1" x14ac:dyDescent="0.25">
      <c r="A30" s="48" t="s">
        <v>21</v>
      </c>
      <c r="B30" s="49">
        <v>3406</v>
      </c>
      <c r="C30" s="50" t="s">
        <v>57</v>
      </c>
      <c r="D30" s="49">
        <v>4280</v>
      </c>
      <c r="E30" s="51">
        <v>0</v>
      </c>
      <c r="F30" s="51">
        <f t="shared" si="49"/>
        <v>4280</v>
      </c>
      <c r="G30" s="52">
        <v>0</v>
      </c>
      <c r="H30" s="52">
        <f t="shared" ref="H30:I39" si="54">F30*0.14</f>
        <v>599.20000000000005</v>
      </c>
      <c r="I30" s="52">
        <f t="shared" si="54"/>
        <v>0</v>
      </c>
      <c r="J30" s="52">
        <f t="shared" si="4"/>
        <v>17.975999999999999</v>
      </c>
      <c r="K30" s="52">
        <f t="shared" si="38"/>
        <v>179.76000000000002</v>
      </c>
      <c r="L30" s="52">
        <v>0</v>
      </c>
      <c r="M30" s="49">
        <v>0</v>
      </c>
      <c r="N30" s="49">
        <v>0</v>
      </c>
      <c r="O30" s="49">
        <v>61</v>
      </c>
      <c r="P30" s="49">
        <v>30</v>
      </c>
      <c r="Q30" s="49">
        <v>0</v>
      </c>
      <c r="R30" s="49">
        <v>0</v>
      </c>
      <c r="S30" s="49">
        <v>434</v>
      </c>
      <c r="T30" s="49">
        <v>0</v>
      </c>
      <c r="U30" s="49">
        <v>3</v>
      </c>
      <c r="V30" s="49">
        <v>20</v>
      </c>
      <c r="W30" s="52">
        <v>48.4</v>
      </c>
      <c r="X30" s="62">
        <f t="shared" si="41"/>
        <v>5673.3359999999993</v>
      </c>
      <c r="Y30" s="51">
        <f t="shared" si="5"/>
        <v>510.60023999999993</v>
      </c>
      <c r="Z30" s="51">
        <f t="shared" si="6"/>
        <v>510.60023999999993</v>
      </c>
      <c r="AA30" s="51">
        <v>0</v>
      </c>
      <c r="AB30" s="51">
        <f t="shared" si="42"/>
        <v>6694.5364799999988</v>
      </c>
      <c r="AC30" s="51">
        <f t="shared" si="7"/>
        <v>1021.2004799999999</v>
      </c>
      <c r="AD30" s="53">
        <f t="shared" ref="AD30:AD39" si="55">X30+AA30+AC30</f>
        <v>6694.5364799999988</v>
      </c>
    </row>
    <row r="31" spans="1:30" s="80" customFormat="1" ht="38.25" customHeight="1" x14ac:dyDescent="0.25">
      <c r="A31" s="75" t="s">
        <v>153</v>
      </c>
      <c r="B31" s="76">
        <v>1106</v>
      </c>
      <c r="C31" s="76" t="s">
        <v>75</v>
      </c>
      <c r="D31" s="76">
        <v>4280</v>
      </c>
      <c r="E31" s="77">
        <v>80</v>
      </c>
      <c r="F31" s="77">
        <f t="shared" ref="F31" si="56">D31+E31</f>
        <v>4360</v>
      </c>
      <c r="G31" s="78">
        <f>F31*5%</f>
        <v>218</v>
      </c>
      <c r="H31" s="78">
        <f>F31*0.14</f>
        <v>610.40000000000009</v>
      </c>
      <c r="I31" s="78">
        <f>G31*0.14</f>
        <v>30.520000000000003</v>
      </c>
      <c r="J31" s="78">
        <f t="shared" ref="J31" si="57">(H31+I31)*3%</f>
        <v>19.227600000000002</v>
      </c>
      <c r="K31" s="78">
        <f t="shared" ref="K31" si="58">(H31+I31)*30%</f>
        <v>192.27600000000001</v>
      </c>
      <c r="L31" s="78">
        <v>0</v>
      </c>
      <c r="M31" s="76">
        <v>0</v>
      </c>
      <c r="N31" s="76">
        <v>0</v>
      </c>
      <c r="O31" s="76">
        <v>61</v>
      </c>
      <c r="P31" s="76">
        <v>30</v>
      </c>
      <c r="Q31" s="76">
        <v>0</v>
      </c>
      <c r="R31" s="76">
        <v>60</v>
      </c>
      <c r="S31" s="76">
        <v>434</v>
      </c>
      <c r="T31" s="76">
        <v>0</v>
      </c>
      <c r="U31" s="76">
        <v>3</v>
      </c>
      <c r="V31" s="76">
        <v>20</v>
      </c>
      <c r="W31" s="78">
        <v>48.4</v>
      </c>
      <c r="X31" s="77">
        <f t="shared" ref="X31" si="59" xml:space="preserve"> SUM(F31:W31)</f>
        <v>6086.8235999999997</v>
      </c>
      <c r="Y31" s="77">
        <f t="shared" ref="Y31" si="60">X31*9%</f>
        <v>547.81412399999999</v>
      </c>
      <c r="Z31" s="77">
        <f t="shared" ref="Z31" si="61">X31*9%</f>
        <v>547.81412399999999</v>
      </c>
      <c r="AA31" s="77">
        <v>0</v>
      </c>
      <c r="AB31" s="77">
        <f t="shared" ref="AB31" si="62">X31+Y31+Z31+AA31</f>
        <v>7182.4518480000006</v>
      </c>
      <c r="AC31" s="77">
        <f t="shared" ref="AC31" si="63">X31*18%</f>
        <v>1095.628248</v>
      </c>
      <c r="AD31" s="79">
        <f>X31+AA31+AC31</f>
        <v>7182.4518479999997</v>
      </c>
    </row>
    <row r="32" spans="1:30" s="80" customFormat="1" ht="38.25" customHeight="1" x14ac:dyDescent="0.25">
      <c r="A32" s="75" t="s">
        <v>154</v>
      </c>
      <c r="B32" s="76">
        <v>3213</v>
      </c>
      <c r="C32" s="76" t="s">
        <v>75</v>
      </c>
      <c r="D32" s="76">
        <v>4280</v>
      </c>
      <c r="E32" s="77">
        <v>80</v>
      </c>
      <c r="F32" s="77">
        <f t="shared" si="49"/>
        <v>4360</v>
      </c>
      <c r="G32" s="78">
        <v>392.15</v>
      </c>
      <c r="H32" s="78">
        <f>F32*0.14</f>
        <v>610.40000000000009</v>
      </c>
      <c r="I32" s="78">
        <f>G32*0.14</f>
        <v>54.901000000000003</v>
      </c>
      <c r="J32" s="78">
        <f t="shared" si="4"/>
        <v>19.959030000000002</v>
      </c>
      <c r="K32" s="78">
        <f t="shared" si="38"/>
        <v>199.59030000000001</v>
      </c>
      <c r="L32" s="78">
        <v>0</v>
      </c>
      <c r="M32" s="76">
        <v>0</v>
      </c>
      <c r="N32" s="76">
        <v>0</v>
      </c>
      <c r="O32" s="76">
        <v>61</v>
      </c>
      <c r="P32" s="76">
        <v>30</v>
      </c>
      <c r="Q32" s="76">
        <v>0</v>
      </c>
      <c r="R32" s="76">
        <v>60</v>
      </c>
      <c r="S32" s="76">
        <v>434</v>
      </c>
      <c r="T32" s="76">
        <v>0</v>
      </c>
      <c r="U32" s="76">
        <v>3</v>
      </c>
      <c r="V32" s="76">
        <v>20</v>
      </c>
      <c r="W32" s="78">
        <v>48.4</v>
      </c>
      <c r="X32" s="77">
        <f t="shared" si="41"/>
        <v>6293.4003299999986</v>
      </c>
      <c r="Y32" s="77">
        <f t="shared" si="5"/>
        <v>566.40602969999986</v>
      </c>
      <c r="Z32" s="77">
        <f t="shared" si="6"/>
        <v>566.40602969999986</v>
      </c>
      <c r="AA32" s="77">
        <v>0</v>
      </c>
      <c r="AB32" s="77">
        <f t="shared" si="42"/>
        <v>7426.2123893999978</v>
      </c>
      <c r="AC32" s="77">
        <f t="shared" si="7"/>
        <v>1132.8120593999997</v>
      </c>
      <c r="AD32" s="79">
        <f>X32+AA32+AC32</f>
        <v>7426.2123893999978</v>
      </c>
    </row>
    <row r="33" spans="1:30" s="46" customFormat="1" ht="30" customHeight="1" x14ac:dyDescent="0.25">
      <c r="A33" s="48" t="s">
        <v>151</v>
      </c>
      <c r="B33" s="49">
        <v>2110</v>
      </c>
      <c r="C33" s="50" t="s">
        <v>76</v>
      </c>
      <c r="D33" s="49">
        <v>4280</v>
      </c>
      <c r="E33" s="51">
        <v>220</v>
      </c>
      <c r="F33" s="51">
        <f t="shared" si="49"/>
        <v>4500</v>
      </c>
      <c r="G33" s="52">
        <f>F33*3.94%</f>
        <v>177.29999999999998</v>
      </c>
      <c r="H33" s="52">
        <f t="shared" si="54"/>
        <v>630.00000000000011</v>
      </c>
      <c r="I33" s="52">
        <f t="shared" si="54"/>
        <v>24.821999999999999</v>
      </c>
      <c r="J33" s="52">
        <f t="shared" ref="J33" si="64">(H33+I33)*3%</f>
        <v>19.644660000000002</v>
      </c>
      <c r="K33" s="52">
        <f t="shared" ref="K33" si="65">(H33+I33)*30%</f>
        <v>196.44660000000002</v>
      </c>
      <c r="L33" s="52">
        <v>0</v>
      </c>
      <c r="M33" s="49">
        <v>0</v>
      </c>
      <c r="N33" s="49">
        <v>0</v>
      </c>
      <c r="O33" s="49">
        <v>61</v>
      </c>
      <c r="P33" s="49">
        <v>30</v>
      </c>
      <c r="Q33" s="49">
        <v>0</v>
      </c>
      <c r="R33" s="49">
        <v>0</v>
      </c>
      <c r="S33" s="49">
        <v>434</v>
      </c>
      <c r="T33" s="49">
        <v>0</v>
      </c>
      <c r="U33" s="49">
        <v>3</v>
      </c>
      <c r="V33" s="49">
        <v>20</v>
      </c>
      <c r="W33" s="52">
        <v>48.4</v>
      </c>
      <c r="X33" s="62">
        <f t="shared" ref="X33" si="66" xml:space="preserve"> SUM(F33:W33)</f>
        <v>6144.6132600000001</v>
      </c>
      <c r="Y33" s="51">
        <f t="shared" ref="Y33" si="67">X33*9%</f>
        <v>553.01519340000004</v>
      </c>
      <c r="Z33" s="51">
        <f t="shared" ref="Z33" si="68">X33*9%</f>
        <v>553.01519340000004</v>
      </c>
      <c r="AA33" s="51">
        <v>0</v>
      </c>
      <c r="AB33" s="51">
        <f t="shared" ref="AB33" si="69">X33+Y33+Z33+AA33</f>
        <v>7250.6436468000011</v>
      </c>
      <c r="AC33" s="51">
        <f t="shared" ref="AC33" si="70">X33*18%</f>
        <v>1106.0303868000001</v>
      </c>
      <c r="AD33" s="53">
        <f t="shared" si="55"/>
        <v>7250.6436468000002</v>
      </c>
    </row>
    <row r="34" spans="1:30" s="46" customFormat="1" ht="30" customHeight="1" x14ac:dyDescent="0.25">
      <c r="A34" s="48" t="s">
        <v>117</v>
      </c>
      <c r="B34" s="49">
        <v>1106</v>
      </c>
      <c r="C34" s="50" t="s">
        <v>76</v>
      </c>
      <c r="D34" s="49">
        <v>4280</v>
      </c>
      <c r="E34" s="51">
        <v>220</v>
      </c>
      <c r="F34" s="51">
        <f t="shared" si="49"/>
        <v>4500</v>
      </c>
      <c r="G34" s="52">
        <v>0</v>
      </c>
      <c r="H34" s="52">
        <f t="shared" si="54"/>
        <v>630.00000000000011</v>
      </c>
      <c r="I34" s="52">
        <f t="shared" si="54"/>
        <v>0</v>
      </c>
      <c r="J34" s="52">
        <f t="shared" ref="J34" si="71">(H34+I34)*3%</f>
        <v>18.900000000000002</v>
      </c>
      <c r="K34" s="52">
        <f t="shared" ref="K34" si="72">(H34+I34)*30%</f>
        <v>189.00000000000003</v>
      </c>
      <c r="L34" s="52">
        <v>0</v>
      </c>
      <c r="M34" s="49">
        <v>0</v>
      </c>
      <c r="N34" s="49">
        <v>0</v>
      </c>
      <c r="O34" s="49">
        <v>61</v>
      </c>
      <c r="P34" s="49">
        <v>30</v>
      </c>
      <c r="Q34" s="49">
        <v>0</v>
      </c>
      <c r="R34" s="49">
        <v>0</v>
      </c>
      <c r="S34" s="49">
        <v>434</v>
      </c>
      <c r="T34" s="49">
        <v>21.25</v>
      </c>
      <c r="U34" s="49">
        <v>3</v>
      </c>
      <c r="V34" s="49">
        <v>20</v>
      </c>
      <c r="W34" s="52">
        <v>48.4</v>
      </c>
      <c r="X34" s="62">
        <f t="shared" si="41"/>
        <v>5955.5499999999993</v>
      </c>
      <c r="Y34" s="51">
        <f t="shared" ref="Y34" si="73">X34*9%</f>
        <v>535.9994999999999</v>
      </c>
      <c r="Z34" s="51">
        <f t="shared" ref="Z34" si="74">X34*9%</f>
        <v>535.9994999999999</v>
      </c>
      <c r="AA34" s="51">
        <v>0</v>
      </c>
      <c r="AB34" s="51">
        <f t="shared" si="42"/>
        <v>7027.5489999999991</v>
      </c>
      <c r="AC34" s="51">
        <f t="shared" ref="AC34" si="75">X34*18%</f>
        <v>1071.9989999999998</v>
      </c>
      <c r="AD34" s="53">
        <f t="shared" si="55"/>
        <v>7027.5489999999991</v>
      </c>
    </row>
    <row r="35" spans="1:30" s="46" customFormat="1" ht="30" customHeight="1" x14ac:dyDescent="0.25">
      <c r="A35" s="48" t="s">
        <v>106</v>
      </c>
      <c r="B35" s="49">
        <v>1107</v>
      </c>
      <c r="C35" s="50" t="s">
        <v>76</v>
      </c>
      <c r="D35" s="49">
        <v>4280</v>
      </c>
      <c r="E35" s="51">
        <v>220</v>
      </c>
      <c r="F35" s="51">
        <f t="shared" si="49"/>
        <v>4500</v>
      </c>
      <c r="G35" s="52">
        <v>0</v>
      </c>
      <c r="H35" s="52">
        <f t="shared" si="54"/>
        <v>630.00000000000011</v>
      </c>
      <c r="I35" s="52">
        <f t="shared" si="54"/>
        <v>0</v>
      </c>
      <c r="J35" s="52">
        <f t="shared" ref="J35" si="76">(H35+I35)*3%</f>
        <v>18.900000000000002</v>
      </c>
      <c r="K35" s="52">
        <f t="shared" ref="K35" si="77">(H35+I35)*30%</f>
        <v>189.00000000000003</v>
      </c>
      <c r="L35" s="52">
        <v>0</v>
      </c>
      <c r="M35" s="49">
        <v>0</v>
      </c>
      <c r="N35" s="49">
        <v>0</v>
      </c>
      <c r="O35" s="49">
        <v>61</v>
      </c>
      <c r="P35" s="49">
        <v>30</v>
      </c>
      <c r="Q35" s="49">
        <v>0</v>
      </c>
      <c r="R35" s="49">
        <v>0</v>
      </c>
      <c r="S35" s="49">
        <v>434</v>
      </c>
      <c r="T35" s="49">
        <v>21.25</v>
      </c>
      <c r="U35" s="49">
        <v>3</v>
      </c>
      <c r="V35" s="49">
        <v>20</v>
      </c>
      <c r="W35" s="52">
        <v>48.4</v>
      </c>
      <c r="X35" s="62">
        <f t="shared" si="41"/>
        <v>5955.5499999999993</v>
      </c>
      <c r="Y35" s="51">
        <f t="shared" ref="Y35" si="78">X35*9%</f>
        <v>535.9994999999999</v>
      </c>
      <c r="Z35" s="51">
        <f t="shared" ref="Z35" si="79">X35*9%</f>
        <v>535.9994999999999</v>
      </c>
      <c r="AA35" s="51">
        <v>0</v>
      </c>
      <c r="AB35" s="51">
        <f t="shared" si="42"/>
        <v>7027.5489999999991</v>
      </c>
      <c r="AC35" s="51">
        <f t="shared" ref="AC35" si="80">X35*18%</f>
        <v>1071.9989999999998</v>
      </c>
      <c r="AD35" s="53">
        <f t="shared" si="55"/>
        <v>7027.5489999999991</v>
      </c>
    </row>
    <row r="36" spans="1:30" s="46" customFormat="1" ht="30" customHeight="1" x14ac:dyDescent="0.25">
      <c r="A36" s="48" t="s">
        <v>90</v>
      </c>
      <c r="B36" s="49">
        <v>2204</v>
      </c>
      <c r="C36" s="50" t="s">
        <v>135</v>
      </c>
      <c r="D36" s="49">
        <v>4280</v>
      </c>
      <c r="E36" s="51">
        <v>80</v>
      </c>
      <c r="F36" s="51">
        <f>D36+E36</f>
        <v>4360</v>
      </c>
      <c r="G36" s="52">
        <v>0</v>
      </c>
      <c r="H36" s="52">
        <f t="shared" si="54"/>
        <v>610.40000000000009</v>
      </c>
      <c r="I36" s="52">
        <f t="shared" si="54"/>
        <v>0</v>
      </c>
      <c r="J36" s="52">
        <f t="shared" si="4"/>
        <v>18.312000000000001</v>
      </c>
      <c r="K36" s="52">
        <f>(H36+I36)*30%</f>
        <v>183.12000000000003</v>
      </c>
      <c r="L36" s="52">
        <v>0</v>
      </c>
      <c r="M36" s="49">
        <v>0</v>
      </c>
      <c r="N36" s="49">
        <v>0</v>
      </c>
      <c r="O36" s="49">
        <v>61</v>
      </c>
      <c r="P36" s="49">
        <v>30</v>
      </c>
      <c r="Q36" s="49">
        <v>0</v>
      </c>
      <c r="R36" s="49">
        <v>0</v>
      </c>
      <c r="S36" s="49">
        <v>434</v>
      </c>
      <c r="T36" s="49">
        <v>0</v>
      </c>
      <c r="U36" s="49">
        <v>3</v>
      </c>
      <c r="V36" s="49">
        <v>20</v>
      </c>
      <c r="W36" s="52">
        <v>48.4</v>
      </c>
      <c r="X36" s="62">
        <f xml:space="preserve"> SUM(F36:W36)</f>
        <v>5768.2319999999991</v>
      </c>
      <c r="Y36" s="51">
        <f t="shared" si="5"/>
        <v>519.14087999999992</v>
      </c>
      <c r="Z36" s="51">
        <f t="shared" si="6"/>
        <v>519.14087999999992</v>
      </c>
      <c r="AA36" s="51">
        <v>0</v>
      </c>
      <c r="AB36" s="51">
        <f>X36+Y36+Z36+AA36</f>
        <v>6806.5137599999989</v>
      </c>
      <c r="AC36" s="51">
        <f t="shared" si="7"/>
        <v>1038.2817599999998</v>
      </c>
      <c r="AD36" s="53">
        <f t="shared" si="55"/>
        <v>6806.5137599999989</v>
      </c>
    </row>
    <row r="37" spans="1:30" s="46" customFormat="1" ht="30" customHeight="1" x14ac:dyDescent="0.25">
      <c r="A37" s="48" t="s">
        <v>117</v>
      </c>
      <c r="B37" s="49">
        <v>1106</v>
      </c>
      <c r="C37" s="50" t="s">
        <v>135</v>
      </c>
      <c r="D37" s="49">
        <v>4280</v>
      </c>
      <c r="E37" s="51">
        <v>80</v>
      </c>
      <c r="F37" s="51">
        <f t="shared" ref="F37" si="81">D37+E37</f>
        <v>4360</v>
      </c>
      <c r="G37" s="52">
        <v>0</v>
      </c>
      <c r="H37" s="52">
        <f t="shared" ref="H37" si="82">F37*0.14</f>
        <v>610.40000000000009</v>
      </c>
      <c r="I37" s="52">
        <f t="shared" ref="I37" si="83">G37*0.14</f>
        <v>0</v>
      </c>
      <c r="J37" s="52">
        <f t="shared" si="4"/>
        <v>18.312000000000001</v>
      </c>
      <c r="K37" s="52">
        <f t="shared" ref="K37" si="84">(H37+I37)*30%</f>
        <v>183.12000000000003</v>
      </c>
      <c r="L37" s="52">
        <v>0</v>
      </c>
      <c r="M37" s="49">
        <v>0</v>
      </c>
      <c r="N37" s="49">
        <v>0</v>
      </c>
      <c r="O37" s="49">
        <v>61</v>
      </c>
      <c r="P37" s="49">
        <v>30</v>
      </c>
      <c r="Q37" s="49">
        <v>0</v>
      </c>
      <c r="R37" s="49">
        <v>0</v>
      </c>
      <c r="S37" s="49">
        <v>434</v>
      </c>
      <c r="T37" s="49">
        <v>0</v>
      </c>
      <c r="U37" s="49">
        <v>3</v>
      </c>
      <c r="V37" s="49">
        <v>20</v>
      </c>
      <c r="W37" s="52">
        <v>48.4</v>
      </c>
      <c r="X37" s="62">
        <f t="shared" ref="X37" si="85" xml:space="preserve"> SUM(F37:W37)</f>
        <v>5768.2319999999991</v>
      </c>
      <c r="Y37" s="51">
        <f t="shared" si="5"/>
        <v>519.14087999999992</v>
      </c>
      <c r="Z37" s="51">
        <f t="shared" si="6"/>
        <v>519.14087999999992</v>
      </c>
      <c r="AA37" s="51">
        <v>0</v>
      </c>
      <c r="AB37" s="51">
        <f t="shared" ref="AB37" si="86">X37+Y37+Z37+AA37</f>
        <v>6806.5137599999989</v>
      </c>
      <c r="AC37" s="51">
        <f t="shared" si="7"/>
        <v>1038.2817599999998</v>
      </c>
      <c r="AD37" s="53">
        <f t="shared" ref="AD37" si="87">X37+AA37+AC37</f>
        <v>6806.5137599999989</v>
      </c>
    </row>
    <row r="38" spans="1:30" s="46" customFormat="1" ht="30.75" customHeight="1" x14ac:dyDescent="0.25">
      <c r="A38" s="48" t="s">
        <v>133</v>
      </c>
      <c r="B38" s="49">
        <v>2207</v>
      </c>
      <c r="C38" s="50" t="s">
        <v>135</v>
      </c>
      <c r="D38" s="49">
        <v>4280</v>
      </c>
      <c r="E38" s="51">
        <v>80</v>
      </c>
      <c r="F38" s="51">
        <f>D38+E38</f>
        <v>4360</v>
      </c>
      <c r="G38" s="52">
        <v>0</v>
      </c>
      <c r="H38" s="52">
        <f>F38*0.14</f>
        <v>610.40000000000009</v>
      </c>
      <c r="I38" s="52">
        <f>G38*0.14</f>
        <v>0</v>
      </c>
      <c r="J38" s="52">
        <f t="shared" si="4"/>
        <v>18.312000000000001</v>
      </c>
      <c r="K38" s="52">
        <f>(H38+I38)*30%</f>
        <v>183.12000000000003</v>
      </c>
      <c r="L38" s="52">
        <v>0</v>
      </c>
      <c r="M38" s="49">
        <v>0</v>
      </c>
      <c r="N38" s="49">
        <v>0</v>
      </c>
      <c r="O38" s="49">
        <v>61</v>
      </c>
      <c r="P38" s="49">
        <v>30</v>
      </c>
      <c r="Q38" s="49">
        <v>0</v>
      </c>
      <c r="R38" s="49">
        <v>0</v>
      </c>
      <c r="S38" s="49">
        <v>434</v>
      </c>
      <c r="T38" s="49">
        <v>21.25</v>
      </c>
      <c r="U38" s="49">
        <v>3</v>
      </c>
      <c r="V38" s="49">
        <v>20</v>
      </c>
      <c r="W38" s="52">
        <v>48.4</v>
      </c>
      <c r="X38" s="62">
        <f xml:space="preserve"> SUM(F38:W38)</f>
        <v>5789.4819999999991</v>
      </c>
      <c r="Y38" s="51">
        <f t="shared" si="5"/>
        <v>521.05337999999995</v>
      </c>
      <c r="Z38" s="51">
        <f t="shared" si="6"/>
        <v>521.05337999999995</v>
      </c>
      <c r="AA38" s="51">
        <v>0</v>
      </c>
      <c r="AB38" s="51">
        <f>X38+Y38+Z38+AA38</f>
        <v>6831.5887599999996</v>
      </c>
      <c r="AC38" s="51">
        <f t="shared" si="7"/>
        <v>1042.1067599999999</v>
      </c>
      <c r="AD38" s="53">
        <f>X38+AA38+AC38</f>
        <v>6831.5887599999987</v>
      </c>
    </row>
    <row r="39" spans="1:30" s="46" customFormat="1" ht="30" customHeight="1" x14ac:dyDescent="0.25">
      <c r="A39" s="48" t="s">
        <v>127</v>
      </c>
      <c r="B39" s="49">
        <v>2122</v>
      </c>
      <c r="C39" s="50" t="s">
        <v>101</v>
      </c>
      <c r="D39" s="49">
        <v>3920</v>
      </c>
      <c r="E39" s="51">
        <v>0</v>
      </c>
      <c r="F39" s="51">
        <f t="shared" si="49"/>
        <v>3920</v>
      </c>
      <c r="G39" s="52">
        <v>0</v>
      </c>
      <c r="H39" s="52">
        <f t="shared" si="54"/>
        <v>548.80000000000007</v>
      </c>
      <c r="I39" s="52">
        <f t="shared" si="54"/>
        <v>0</v>
      </c>
      <c r="J39" s="52">
        <f t="shared" si="4"/>
        <v>16.464000000000002</v>
      </c>
      <c r="K39" s="52">
        <f t="shared" si="38"/>
        <v>164.64000000000001</v>
      </c>
      <c r="L39" s="52">
        <v>0</v>
      </c>
      <c r="M39" s="49">
        <v>0</v>
      </c>
      <c r="N39" s="49">
        <v>0</v>
      </c>
      <c r="O39" s="49">
        <v>61</v>
      </c>
      <c r="P39" s="49">
        <v>30</v>
      </c>
      <c r="Q39" s="49">
        <v>0</v>
      </c>
      <c r="R39" s="49">
        <v>0</v>
      </c>
      <c r="S39" s="49">
        <v>434</v>
      </c>
      <c r="T39" s="49">
        <v>0</v>
      </c>
      <c r="U39" s="49">
        <v>3</v>
      </c>
      <c r="V39" s="49">
        <v>20</v>
      </c>
      <c r="W39" s="52">
        <v>48.4</v>
      </c>
      <c r="X39" s="62">
        <f t="shared" ref="X39:X43" si="88" xml:space="preserve"> SUM(F39:W39)</f>
        <v>5246.3040000000001</v>
      </c>
      <c r="Y39" s="51">
        <f t="shared" si="5"/>
        <v>472.16735999999997</v>
      </c>
      <c r="Z39" s="51">
        <f t="shared" si="6"/>
        <v>472.16735999999997</v>
      </c>
      <c r="AA39" s="51">
        <v>0</v>
      </c>
      <c r="AB39" s="51">
        <f t="shared" ref="AB39:AB43" si="89">X39+Y39+Z39+AA39</f>
        <v>6190.6387200000008</v>
      </c>
      <c r="AC39" s="51">
        <f t="shared" si="7"/>
        <v>944.33471999999995</v>
      </c>
      <c r="AD39" s="53">
        <f t="shared" si="55"/>
        <v>6190.6387199999999</v>
      </c>
    </row>
    <row r="40" spans="1:30" s="46" customFormat="1" ht="30" customHeight="1" x14ac:dyDescent="0.25">
      <c r="A40" s="48" t="s">
        <v>130</v>
      </c>
      <c r="B40" s="49">
        <v>3214</v>
      </c>
      <c r="C40" s="50" t="s">
        <v>101</v>
      </c>
      <c r="D40" s="49">
        <v>3920</v>
      </c>
      <c r="E40" s="51">
        <v>0</v>
      </c>
      <c r="F40" s="51">
        <f t="shared" si="49"/>
        <v>3920</v>
      </c>
      <c r="G40" s="59">
        <v>1056.08</v>
      </c>
      <c r="H40" s="52">
        <f t="shared" ref="H40:I43" si="90">F40*0.14</f>
        <v>548.80000000000007</v>
      </c>
      <c r="I40" s="52">
        <f t="shared" si="90"/>
        <v>147.85120000000001</v>
      </c>
      <c r="J40" s="52">
        <f t="shared" si="4"/>
        <v>20.899536000000001</v>
      </c>
      <c r="K40" s="52">
        <f t="shared" si="38"/>
        <v>208.99536000000001</v>
      </c>
      <c r="L40" s="52">
        <v>0</v>
      </c>
      <c r="M40" s="49">
        <v>0</v>
      </c>
      <c r="N40" s="49">
        <v>0</v>
      </c>
      <c r="O40" s="49">
        <v>61</v>
      </c>
      <c r="P40" s="49">
        <v>30</v>
      </c>
      <c r="Q40" s="49">
        <v>0</v>
      </c>
      <c r="R40" s="49">
        <v>0</v>
      </c>
      <c r="S40" s="49">
        <v>434</v>
      </c>
      <c r="T40" s="49">
        <v>0</v>
      </c>
      <c r="U40" s="49">
        <v>3</v>
      </c>
      <c r="V40" s="49">
        <v>20</v>
      </c>
      <c r="W40" s="52">
        <v>48.4</v>
      </c>
      <c r="X40" s="62">
        <f t="shared" si="88"/>
        <v>6499.0260959999996</v>
      </c>
      <c r="Y40" s="51">
        <f t="shared" si="5"/>
        <v>584.91234863999989</v>
      </c>
      <c r="Z40" s="51">
        <f t="shared" si="6"/>
        <v>584.91234863999989</v>
      </c>
      <c r="AA40" s="51">
        <v>0</v>
      </c>
      <c r="AB40" s="51">
        <f t="shared" si="89"/>
        <v>7668.8507932800003</v>
      </c>
      <c r="AC40" s="51">
        <f t="shared" si="7"/>
        <v>1169.8246972799998</v>
      </c>
      <c r="AD40" s="53">
        <f t="shared" ref="AD40:AD54" si="91">X40+AA40+AC40</f>
        <v>7668.8507932799994</v>
      </c>
    </row>
    <row r="41" spans="1:30" s="46" customFormat="1" ht="30" customHeight="1" x14ac:dyDescent="0.25">
      <c r="A41" s="48" t="s">
        <v>91</v>
      </c>
      <c r="B41" s="49">
        <v>3401</v>
      </c>
      <c r="C41" s="50" t="s">
        <v>57</v>
      </c>
      <c r="D41" s="49">
        <v>4280</v>
      </c>
      <c r="E41" s="51">
        <v>0</v>
      </c>
      <c r="F41" s="51">
        <f t="shared" si="49"/>
        <v>4280</v>
      </c>
      <c r="G41" s="52">
        <v>0</v>
      </c>
      <c r="H41" s="52">
        <f t="shared" si="90"/>
        <v>599.20000000000005</v>
      </c>
      <c r="I41" s="52">
        <f t="shared" si="90"/>
        <v>0</v>
      </c>
      <c r="J41" s="52">
        <f t="shared" si="4"/>
        <v>17.975999999999999</v>
      </c>
      <c r="K41" s="52">
        <f t="shared" ref="K41:K54" si="92">(H41+I41)*30%</f>
        <v>179.76000000000002</v>
      </c>
      <c r="L41" s="52">
        <v>0</v>
      </c>
      <c r="M41" s="49">
        <v>0</v>
      </c>
      <c r="N41" s="49">
        <v>0</v>
      </c>
      <c r="O41" s="49">
        <v>61</v>
      </c>
      <c r="P41" s="49">
        <v>30</v>
      </c>
      <c r="Q41" s="49">
        <v>0</v>
      </c>
      <c r="R41" s="49">
        <v>0</v>
      </c>
      <c r="S41" s="49">
        <v>434</v>
      </c>
      <c r="T41" s="49">
        <v>0</v>
      </c>
      <c r="U41" s="49">
        <v>3</v>
      </c>
      <c r="V41" s="49">
        <v>20</v>
      </c>
      <c r="W41" s="52">
        <v>48.4</v>
      </c>
      <c r="X41" s="62">
        <f t="shared" si="88"/>
        <v>5673.3359999999993</v>
      </c>
      <c r="Y41" s="51">
        <f t="shared" si="5"/>
        <v>510.60023999999993</v>
      </c>
      <c r="Z41" s="51">
        <f t="shared" si="6"/>
        <v>510.60023999999993</v>
      </c>
      <c r="AA41" s="51">
        <v>0</v>
      </c>
      <c r="AB41" s="51">
        <f t="shared" si="89"/>
        <v>6694.5364799999988</v>
      </c>
      <c r="AC41" s="51">
        <f t="shared" si="7"/>
        <v>1021.2004799999999</v>
      </c>
      <c r="AD41" s="53">
        <f t="shared" si="91"/>
        <v>6694.5364799999988</v>
      </c>
    </row>
    <row r="42" spans="1:30" s="46" customFormat="1" ht="32.25" customHeight="1" x14ac:dyDescent="0.25">
      <c r="A42" s="48" t="s">
        <v>108</v>
      </c>
      <c r="B42" s="49">
        <v>2107</v>
      </c>
      <c r="C42" s="50" t="s">
        <v>122</v>
      </c>
      <c r="D42" s="49">
        <v>3920</v>
      </c>
      <c r="E42" s="51">
        <v>220</v>
      </c>
      <c r="F42" s="51">
        <f t="shared" si="49"/>
        <v>4140</v>
      </c>
      <c r="G42" s="52">
        <v>0</v>
      </c>
      <c r="H42" s="52">
        <f t="shared" si="90"/>
        <v>579.6</v>
      </c>
      <c r="I42" s="52">
        <f t="shared" si="90"/>
        <v>0</v>
      </c>
      <c r="J42" s="52">
        <f t="shared" si="4"/>
        <v>17.388000000000002</v>
      </c>
      <c r="K42" s="52">
        <f t="shared" si="92"/>
        <v>173.88</v>
      </c>
      <c r="L42" s="52">
        <v>0</v>
      </c>
      <c r="M42" s="49">
        <v>0</v>
      </c>
      <c r="N42" s="49">
        <v>0</v>
      </c>
      <c r="O42" s="49">
        <v>61</v>
      </c>
      <c r="P42" s="49">
        <v>30</v>
      </c>
      <c r="Q42" s="49">
        <v>0</v>
      </c>
      <c r="R42" s="49">
        <v>0</v>
      </c>
      <c r="S42" s="49">
        <v>434</v>
      </c>
      <c r="T42" s="49">
        <v>0</v>
      </c>
      <c r="U42" s="49">
        <v>3</v>
      </c>
      <c r="V42" s="49">
        <v>20</v>
      </c>
      <c r="W42" s="52">
        <v>48.4</v>
      </c>
      <c r="X42" s="62">
        <f t="shared" si="88"/>
        <v>5507.268</v>
      </c>
      <c r="Y42" s="51">
        <f t="shared" si="5"/>
        <v>495.65411999999998</v>
      </c>
      <c r="Z42" s="51">
        <f t="shared" si="6"/>
        <v>495.65411999999998</v>
      </c>
      <c r="AA42" s="51">
        <v>0</v>
      </c>
      <c r="AB42" s="51">
        <f t="shared" si="89"/>
        <v>6498.5762400000003</v>
      </c>
      <c r="AC42" s="51">
        <f t="shared" si="7"/>
        <v>991.30823999999996</v>
      </c>
      <c r="AD42" s="53">
        <f t="shared" si="91"/>
        <v>6498.5762400000003</v>
      </c>
    </row>
    <row r="43" spans="1:30" s="46" customFormat="1" ht="30" customHeight="1" x14ac:dyDescent="0.25">
      <c r="A43" s="60" t="s">
        <v>132</v>
      </c>
      <c r="B43" s="49">
        <v>1302</v>
      </c>
      <c r="C43" s="50" t="s">
        <v>60</v>
      </c>
      <c r="D43" s="50">
        <v>3920</v>
      </c>
      <c r="E43" s="51">
        <v>80</v>
      </c>
      <c r="F43" s="51">
        <f t="shared" si="49"/>
        <v>4000</v>
      </c>
      <c r="G43" s="52">
        <v>0</v>
      </c>
      <c r="H43" s="52">
        <f t="shared" si="90"/>
        <v>560</v>
      </c>
      <c r="I43" s="52">
        <f t="shared" si="90"/>
        <v>0</v>
      </c>
      <c r="J43" s="52">
        <f t="shared" si="4"/>
        <v>16.8</v>
      </c>
      <c r="K43" s="52">
        <f t="shared" si="92"/>
        <v>168</v>
      </c>
      <c r="L43" s="52">
        <v>0</v>
      </c>
      <c r="M43" s="49">
        <v>0</v>
      </c>
      <c r="N43" s="49">
        <v>0</v>
      </c>
      <c r="O43" s="49">
        <v>61</v>
      </c>
      <c r="P43" s="49">
        <v>30</v>
      </c>
      <c r="Q43" s="49">
        <v>0</v>
      </c>
      <c r="R43" s="49">
        <v>0</v>
      </c>
      <c r="S43" s="49">
        <v>434</v>
      </c>
      <c r="T43" s="49">
        <v>21.25</v>
      </c>
      <c r="U43" s="49">
        <v>3</v>
      </c>
      <c r="V43" s="49">
        <v>20</v>
      </c>
      <c r="W43" s="52">
        <v>48.4</v>
      </c>
      <c r="X43" s="62">
        <f t="shared" si="88"/>
        <v>5362.45</v>
      </c>
      <c r="Y43" s="51">
        <f t="shared" si="5"/>
        <v>482.62049999999999</v>
      </c>
      <c r="Z43" s="51">
        <f t="shared" si="6"/>
        <v>482.62049999999999</v>
      </c>
      <c r="AA43" s="51">
        <v>0</v>
      </c>
      <c r="AB43" s="51">
        <f t="shared" si="89"/>
        <v>6327.6909999999998</v>
      </c>
      <c r="AC43" s="51">
        <f t="shared" si="7"/>
        <v>965.24099999999999</v>
      </c>
      <c r="AD43" s="53">
        <f t="shared" si="91"/>
        <v>6327.6909999999998</v>
      </c>
    </row>
    <row r="44" spans="1:30" s="46" customFormat="1" ht="30" customHeight="1" x14ac:dyDescent="0.25">
      <c r="A44" s="48" t="s">
        <v>106</v>
      </c>
      <c r="B44" s="49">
        <v>1107</v>
      </c>
      <c r="C44" s="50" t="s">
        <v>60</v>
      </c>
      <c r="D44" s="49">
        <v>3920</v>
      </c>
      <c r="E44" s="51">
        <v>80</v>
      </c>
      <c r="F44" s="51">
        <f>D44+E44</f>
        <v>4000</v>
      </c>
      <c r="G44" s="52">
        <v>0</v>
      </c>
      <c r="H44" s="52">
        <f>F44*0.14</f>
        <v>560</v>
      </c>
      <c r="I44" s="52">
        <f>G44*0.14</f>
        <v>0</v>
      </c>
      <c r="J44" s="52">
        <f t="shared" si="4"/>
        <v>16.8</v>
      </c>
      <c r="K44" s="52">
        <f>(H44+I44)*30%</f>
        <v>168</v>
      </c>
      <c r="L44" s="52">
        <v>0</v>
      </c>
      <c r="M44" s="49">
        <v>0</v>
      </c>
      <c r="N44" s="49">
        <v>0</v>
      </c>
      <c r="O44" s="49">
        <v>61</v>
      </c>
      <c r="P44" s="49">
        <v>30</v>
      </c>
      <c r="Q44" s="49">
        <v>0</v>
      </c>
      <c r="R44" s="49">
        <v>60</v>
      </c>
      <c r="S44" s="49">
        <v>434</v>
      </c>
      <c r="T44" s="49">
        <v>0</v>
      </c>
      <c r="U44" s="49">
        <v>3</v>
      </c>
      <c r="V44" s="49">
        <v>20</v>
      </c>
      <c r="W44" s="52">
        <v>48.4</v>
      </c>
      <c r="X44" s="62">
        <f xml:space="preserve"> SUM(F44:W44)</f>
        <v>5401.2</v>
      </c>
      <c r="Y44" s="51">
        <f t="shared" si="5"/>
        <v>486.10799999999995</v>
      </c>
      <c r="Z44" s="51">
        <f t="shared" si="6"/>
        <v>486.10799999999995</v>
      </c>
      <c r="AA44" s="51">
        <v>0</v>
      </c>
      <c r="AB44" s="51">
        <f>X44+Y44+Z44+AA44</f>
        <v>6373.4160000000002</v>
      </c>
      <c r="AC44" s="51">
        <f t="shared" si="7"/>
        <v>972.21599999999989</v>
      </c>
      <c r="AD44" s="53">
        <f>X44+AA44+AC44</f>
        <v>6373.4159999999993</v>
      </c>
    </row>
    <row r="45" spans="1:30" s="46" customFormat="1" ht="30" customHeight="1" x14ac:dyDescent="0.25">
      <c r="A45" s="48" t="s">
        <v>106</v>
      </c>
      <c r="B45" s="49">
        <v>1107</v>
      </c>
      <c r="C45" s="50" t="s">
        <v>101</v>
      </c>
      <c r="D45" s="49">
        <v>3920</v>
      </c>
      <c r="E45" s="51">
        <v>0</v>
      </c>
      <c r="F45" s="51">
        <f>D45+E45</f>
        <v>3920</v>
      </c>
      <c r="G45" s="52">
        <v>0</v>
      </c>
      <c r="H45" s="52">
        <f>F45*0.14</f>
        <v>548.80000000000007</v>
      </c>
      <c r="I45" s="52">
        <f>G45*0.14</f>
        <v>0</v>
      </c>
      <c r="J45" s="52">
        <f>(H45+I45)*3%</f>
        <v>16.464000000000002</v>
      </c>
      <c r="K45" s="52">
        <f>(H45+I45)*30%</f>
        <v>164.64000000000001</v>
      </c>
      <c r="L45" s="52">
        <v>0</v>
      </c>
      <c r="M45" s="49">
        <v>0</v>
      </c>
      <c r="N45" s="49">
        <v>0</v>
      </c>
      <c r="O45" s="49">
        <v>61</v>
      </c>
      <c r="P45" s="49">
        <v>30</v>
      </c>
      <c r="Q45" s="49">
        <v>0</v>
      </c>
      <c r="R45" s="49">
        <v>0</v>
      </c>
      <c r="S45" s="49">
        <v>434</v>
      </c>
      <c r="T45" s="49">
        <v>21.25</v>
      </c>
      <c r="U45" s="49">
        <v>3</v>
      </c>
      <c r="V45" s="49">
        <v>20</v>
      </c>
      <c r="W45" s="52">
        <v>48.4</v>
      </c>
      <c r="X45" s="51">
        <f xml:space="preserve"> SUM(F45:W45)</f>
        <v>5267.5540000000001</v>
      </c>
      <c r="Y45" s="51">
        <f>X45*9%</f>
        <v>474.07986</v>
      </c>
      <c r="Z45" s="51">
        <f>X45*9%</f>
        <v>474.07986</v>
      </c>
      <c r="AA45" s="51">
        <v>0</v>
      </c>
      <c r="AB45" s="51">
        <f>X45+Y45+Z45+AA45</f>
        <v>6215.7137199999997</v>
      </c>
      <c r="AC45" s="51">
        <f>X45*18%</f>
        <v>948.15971999999999</v>
      </c>
      <c r="AD45" s="53">
        <f>X45+AA45+AC45</f>
        <v>6215.7137199999997</v>
      </c>
    </row>
    <row r="46" spans="1:30" s="46" customFormat="1" ht="30" customHeight="1" x14ac:dyDescent="0.25">
      <c r="A46" s="48" t="s">
        <v>92</v>
      </c>
      <c r="B46" s="49">
        <v>3103</v>
      </c>
      <c r="C46" s="50" t="s">
        <v>109</v>
      </c>
      <c r="D46" s="49">
        <v>3780</v>
      </c>
      <c r="E46" s="51">
        <v>80</v>
      </c>
      <c r="F46" s="51">
        <f t="shared" ref="F46:F52" si="93">D46+E46</f>
        <v>3860</v>
      </c>
      <c r="G46" s="52">
        <v>0</v>
      </c>
      <c r="H46" s="52">
        <f t="shared" ref="H46:H54" si="94">F46*0.14</f>
        <v>540.40000000000009</v>
      </c>
      <c r="I46" s="52">
        <f t="shared" ref="I46:I54" si="95">G46*0.14</f>
        <v>0</v>
      </c>
      <c r="J46" s="52">
        <f t="shared" si="4"/>
        <v>16.212000000000003</v>
      </c>
      <c r="K46" s="52">
        <f t="shared" si="92"/>
        <v>162.12000000000003</v>
      </c>
      <c r="L46" s="52">
        <v>0</v>
      </c>
      <c r="M46" s="49">
        <v>0</v>
      </c>
      <c r="N46" s="49">
        <v>0</v>
      </c>
      <c r="O46" s="49">
        <v>61</v>
      </c>
      <c r="P46" s="49">
        <v>30</v>
      </c>
      <c r="Q46" s="49">
        <v>0</v>
      </c>
      <c r="R46" s="49">
        <v>60</v>
      </c>
      <c r="S46" s="49">
        <v>434</v>
      </c>
      <c r="T46" s="49">
        <v>0</v>
      </c>
      <c r="U46" s="49">
        <v>3</v>
      </c>
      <c r="V46" s="49">
        <v>20</v>
      </c>
      <c r="W46" s="52">
        <v>48.4</v>
      </c>
      <c r="X46" s="62">
        <f t="shared" ref="X46:X54" si="96" xml:space="preserve"> SUM(F46:W46)</f>
        <v>5235.1319999999996</v>
      </c>
      <c r="Y46" s="51">
        <f t="shared" si="5"/>
        <v>471.16187999999994</v>
      </c>
      <c r="Z46" s="51">
        <f t="shared" si="6"/>
        <v>471.16187999999994</v>
      </c>
      <c r="AA46" s="51">
        <v>0</v>
      </c>
      <c r="AB46" s="51">
        <f t="shared" ref="AB46:AB54" si="97">X46+Y46+Z46+AA46</f>
        <v>6177.4557599999989</v>
      </c>
      <c r="AC46" s="51">
        <f t="shared" si="7"/>
        <v>942.32375999999988</v>
      </c>
      <c r="AD46" s="53">
        <f t="shared" si="91"/>
        <v>6177.4557599999998</v>
      </c>
    </row>
    <row r="47" spans="1:30" s="46" customFormat="1" ht="30" customHeight="1" x14ac:dyDescent="0.25">
      <c r="A47" s="48" t="s">
        <v>107</v>
      </c>
      <c r="B47" s="49">
        <v>3201</v>
      </c>
      <c r="C47" s="50" t="s">
        <v>109</v>
      </c>
      <c r="D47" s="49">
        <v>3780</v>
      </c>
      <c r="E47" s="51">
        <v>80</v>
      </c>
      <c r="F47" s="51">
        <f>D47+E47</f>
        <v>3860</v>
      </c>
      <c r="G47" s="52">
        <f>F47*0%</f>
        <v>0</v>
      </c>
      <c r="H47" s="52">
        <f t="shared" si="94"/>
        <v>540.40000000000009</v>
      </c>
      <c r="I47" s="52">
        <f t="shared" si="95"/>
        <v>0</v>
      </c>
      <c r="J47" s="52">
        <f t="shared" si="4"/>
        <v>16.212000000000003</v>
      </c>
      <c r="K47" s="52">
        <f t="shared" si="92"/>
        <v>162.12000000000003</v>
      </c>
      <c r="L47" s="52">
        <v>0</v>
      </c>
      <c r="M47" s="49">
        <v>0</v>
      </c>
      <c r="N47" s="49">
        <v>17</v>
      </c>
      <c r="O47" s="49">
        <v>61</v>
      </c>
      <c r="P47" s="49">
        <v>30</v>
      </c>
      <c r="Q47" s="49">
        <v>0</v>
      </c>
      <c r="R47" s="49">
        <v>0</v>
      </c>
      <c r="S47" s="49">
        <v>434</v>
      </c>
      <c r="T47" s="49">
        <v>0</v>
      </c>
      <c r="U47" s="49">
        <v>3</v>
      </c>
      <c r="V47" s="49">
        <v>20</v>
      </c>
      <c r="W47" s="52">
        <v>48.4</v>
      </c>
      <c r="X47" s="62">
        <f t="shared" si="96"/>
        <v>5192.1319999999996</v>
      </c>
      <c r="Y47" s="51">
        <f t="shared" si="5"/>
        <v>467.29187999999994</v>
      </c>
      <c r="Z47" s="51">
        <f t="shared" si="6"/>
        <v>467.29187999999994</v>
      </c>
      <c r="AA47" s="51">
        <v>0</v>
      </c>
      <c r="AB47" s="51">
        <f t="shared" si="97"/>
        <v>6126.7157599999991</v>
      </c>
      <c r="AC47" s="51">
        <f t="shared" si="7"/>
        <v>934.58375999999987</v>
      </c>
      <c r="AD47" s="53">
        <f t="shared" si="91"/>
        <v>6126.7157599999991</v>
      </c>
    </row>
    <row r="48" spans="1:30" s="46" customFormat="1" ht="39" customHeight="1" x14ac:dyDescent="0.25">
      <c r="A48" s="48" t="s">
        <v>136</v>
      </c>
      <c r="B48" s="49">
        <v>1223</v>
      </c>
      <c r="C48" s="50" t="s">
        <v>99</v>
      </c>
      <c r="D48" s="49">
        <v>3240</v>
      </c>
      <c r="E48" s="51">
        <v>80</v>
      </c>
      <c r="F48" s="51">
        <f>D48+E48</f>
        <v>3320</v>
      </c>
      <c r="G48" s="52">
        <v>0</v>
      </c>
      <c r="H48" s="52">
        <f t="shared" si="94"/>
        <v>464.80000000000007</v>
      </c>
      <c r="I48" s="52">
        <f>G48*0.14</f>
        <v>0</v>
      </c>
      <c r="J48" s="52">
        <f t="shared" si="4"/>
        <v>13.944000000000001</v>
      </c>
      <c r="K48" s="52">
        <f>(H48+I48)*30%</f>
        <v>139.44000000000003</v>
      </c>
      <c r="L48" s="52">
        <v>0</v>
      </c>
      <c r="M48" s="49">
        <v>0</v>
      </c>
      <c r="N48" s="49">
        <v>17</v>
      </c>
      <c r="O48" s="49">
        <v>61</v>
      </c>
      <c r="P48" s="49">
        <v>30</v>
      </c>
      <c r="Q48" s="49">
        <v>0</v>
      </c>
      <c r="R48" s="58">
        <v>60</v>
      </c>
      <c r="S48" s="49">
        <v>434</v>
      </c>
      <c r="T48" s="49">
        <v>0</v>
      </c>
      <c r="U48" s="49">
        <v>3</v>
      </c>
      <c r="V48" s="49">
        <v>20</v>
      </c>
      <c r="W48" s="52">
        <v>48.4</v>
      </c>
      <c r="X48" s="62">
        <f xml:space="preserve"> SUM(F48:W48)</f>
        <v>4611.5839999999998</v>
      </c>
      <c r="Y48" s="51">
        <f t="shared" si="5"/>
        <v>415.04255999999998</v>
      </c>
      <c r="Z48" s="51">
        <f t="shared" si="6"/>
        <v>415.04255999999998</v>
      </c>
      <c r="AA48" s="51">
        <v>0</v>
      </c>
      <c r="AB48" s="51">
        <f>X48+Y48+Z48+AA48</f>
        <v>5441.6691199999996</v>
      </c>
      <c r="AC48" s="51">
        <f t="shared" si="7"/>
        <v>830.08511999999996</v>
      </c>
      <c r="AD48" s="53">
        <f>X48+AA48+AC48</f>
        <v>5441.6691199999996</v>
      </c>
    </row>
    <row r="49" spans="1:30" s="46" customFormat="1" ht="30" customHeight="1" x14ac:dyDescent="0.25">
      <c r="A49" s="48" t="s">
        <v>133</v>
      </c>
      <c r="B49" s="49">
        <v>2207</v>
      </c>
      <c r="C49" s="50" t="s">
        <v>99</v>
      </c>
      <c r="D49" s="49">
        <v>3240</v>
      </c>
      <c r="E49" s="51">
        <v>80</v>
      </c>
      <c r="F49" s="51">
        <f t="shared" si="93"/>
        <v>3320</v>
      </c>
      <c r="G49" s="52">
        <v>0</v>
      </c>
      <c r="H49" s="52">
        <f t="shared" si="94"/>
        <v>464.80000000000007</v>
      </c>
      <c r="I49" s="52">
        <f t="shared" si="95"/>
        <v>0</v>
      </c>
      <c r="J49" s="52">
        <f t="shared" si="4"/>
        <v>13.944000000000001</v>
      </c>
      <c r="K49" s="52">
        <f t="shared" si="92"/>
        <v>139.44000000000003</v>
      </c>
      <c r="L49" s="52">
        <v>0</v>
      </c>
      <c r="M49" s="49">
        <v>0</v>
      </c>
      <c r="N49" s="49">
        <v>0</v>
      </c>
      <c r="O49" s="49">
        <v>61</v>
      </c>
      <c r="P49" s="49">
        <v>30</v>
      </c>
      <c r="Q49" s="49">
        <v>0</v>
      </c>
      <c r="R49" s="49">
        <v>0</v>
      </c>
      <c r="S49" s="49">
        <v>434</v>
      </c>
      <c r="T49" s="49">
        <v>0</v>
      </c>
      <c r="U49" s="49">
        <v>3</v>
      </c>
      <c r="V49" s="49">
        <v>20</v>
      </c>
      <c r="W49" s="52">
        <v>48.4</v>
      </c>
      <c r="X49" s="62">
        <f t="shared" si="96"/>
        <v>4534.5839999999998</v>
      </c>
      <c r="Y49" s="51">
        <f t="shared" si="5"/>
        <v>408.11255999999997</v>
      </c>
      <c r="Z49" s="51">
        <f t="shared" si="6"/>
        <v>408.11255999999997</v>
      </c>
      <c r="AA49" s="51">
        <v>0</v>
      </c>
      <c r="AB49" s="51">
        <f t="shared" si="97"/>
        <v>5350.809119999999</v>
      </c>
      <c r="AC49" s="51">
        <f t="shared" si="7"/>
        <v>816.22511999999995</v>
      </c>
      <c r="AD49" s="53">
        <f t="shared" si="91"/>
        <v>5350.8091199999999</v>
      </c>
    </row>
    <row r="50" spans="1:30" s="46" customFormat="1" ht="30" customHeight="1" x14ac:dyDescent="0.25">
      <c r="A50" s="48" t="s">
        <v>123</v>
      </c>
      <c r="B50" s="49">
        <v>2306</v>
      </c>
      <c r="C50" s="50" t="s">
        <v>99</v>
      </c>
      <c r="D50" s="49">
        <v>3240</v>
      </c>
      <c r="E50" s="51">
        <v>80</v>
      </c>
      <c r="F50" s="51">
        <f>D50+E50</f>
        <v>3320</v>
      </c>
      <c r="G50" s="52">
        <v>0</v>
      </c>
      <c r="H50" s="52">
        <f t="shared" si="94"/>
        <v>464.80000000000007</v>
      </c>
      <c r="I50" s="52">
        <f t="shared" si="95"/>
        <v>0</v>
      </c>
      <c r="J50" s="52">
        <f t="shared" si="4"/>
        <v>13.944000000000001</v>
      </c>
      <c r="K50" s="52">
        <f t="shared" si="92"/>
        <v>139.44000000000003</v>
      </c>
      <c r="L50" s="52">
        <v>0</v>
      </c>
      <c r="M50" s="49">
        <v>0</v>
      </c>
      <c r="N50" s="49">
        <v>0</v>
      </c>
      <c r="O50" s="49">
        <v>61</v>
      </c>
      <c r="P50" s="49">
        <v>30</v>
      </c>
      <c r="Q50" s="49">
        <v>0</v>
      </c>
      <c r="R50" s="49">
        <v>0</v>
      </c>
      <c r="S50" s="49">
        <v>434</v>
      </c>
      <c r="T50" s="49">
        <v>21.25</v>
      </c>
      <c r="U50" s="49">
        <v>3</v>
      </c>
      <c r="V50" s="49">
        <v>20</v>
      </c>
      <c r="W50" s="52">
        <v>48.4</v>
      </c>
      <c r="X50" s="62">
        <f t="shared" si="96"/>
        <v>4555.8339999999998</v>
      </c>
      <c r="Y50" s="51">
        <f t="shared" si="5"/>
        <v>410.02506</v>
      </c>
      <c r="Z50" s="51">
        <f t="shared" si="6"/>
        <v>410.02506</v>
      </c>
      <c r="AA50" s="51">
        <v>0</v>
      </c>
      <c r="AB50" s="51">
        <f t="shared" si="97"/>
        <v>5375.8841199999997</v>
      </c>
      <c r="AC50" s="51">
        <f t="shared" si="7"/>
        <v>820.05011999999999</v>
      </c>
      <c r="AD50" s="53">
        <f t="shared" si="91"/>
        <v>5375.8841199999997</v>
      </c>
    </row>
    <row r="51" spans="1:30" s="46" customFormat="1" ht="30" customHeight="1" x14ac:dyDescent="0.25">
      <c r="A51" s="48" t="s">
        <v>131</v>
      </c>
      <c r="B51" s="49">
        <v>2410</v>
      </c>
      <c r="C51" s="50" t="s">
        <v>99</v>
      </c>
      <c r="D51" s="49">
        <v>3240</v>
      </c>
      <c r="E51" s="51">
        <v>80</v>
      </c>
      <c r="F51" s="51">
        <f>D51+E51</f>
        <v>3320</v>
      </c>
      <c r="G51" s="52">
        <v>0</v>
      </c>
      <c r="H51" s="52">
        <f t="shared" si="94"/>
        <v>464.80000000000007</v>
      </c>
      <c r="I51" s="52">
        <f t="shared" si="95"/>
        <v>0</v>
      </c>
      <c r="J51" s="52">
        <f t="shared" si="4"/>
        <v>13.944000000000001</v>
      </c>
      <c r="K51" s="52">
        <f t="shared" si="92"/>
        <v>139.44000000000003</v>
      </c>
      <c r="L51" s="52">
        <v>0</v>
      </c>
      <c r="M51" s="49">
        <v>0</v>
      </c>
      <c r="N51" s="49">
        <v>0</v>
      </c>
      <c r="O51" s="49">
        <v>61</v>
      </c>
      <c r="P51" s="49">
        <v>30</v>
      </c>
      <c r="Q51" s="49">
        <v>0</v>
      </c>
      <c r="R51" s="49">
        <v>60</v>
      </c>
      <c r="S51" s="49">
        <v>434</v>
      </c>
      <c r="T51" s="49">
        <v>0</v>
      </c>
      <c r="U51" s="49">
        <v>3</v>
      </c>
      <c r="V51" s="49">
        <v>20</v>
      </c>
      <c r="W51" s="52">
        <v>48.4</v>
      </c>
      <c r="X51" s="62">
        <f t="shared" si="96"/>
        <v>4594.5839999999998</v>
      </c>
      <c r="Y51" s="51">
        <f t="shared" si="5"/>
        <v>413.51255999999995</v>
      </c>
      <c r="Z51" s="51">
        <f t="shared" si="6"/>
        <v>413.51255999999995</v>
      </c>
      <c r="AA51" s="51">
        <v>0</v>
      </c>
      <c r="AB51" s="51">
        <f t="shared" si="97"/>
        <v>5421.6091200000001</v>
      </c>
      <c r="AC51" s="51">
        <f t="shared" si="7"/>
        <v>827.0251199999999</v>
      </c>
      <c r="AD51" s="53">
        <f t="shared" si="91"/>
        <v>5421.6091200000001</v>
      </c>
    </row>
    <row r="52" spans="1:30" s="46" customFormat="1" ht="30" customHeight="1" x14ac:dyDescent="0.25">
      <c r="A52" s="48" t="s">
        <v>92</v>
      </c>
      <c r="B52" s="49">
        <v>3133</v>
      </c>
      <c r="C52" s="50" t="s">
        <v>103</v>
      </c>
      <c r="D52" s="50">
        <v>2460</v>
      </c>
      <c r="E52" s="51">
        <v>0</v>
      </c>
      <c r="F52" s="51">
        <f t="shared" si="93"/>
        <v>2460</v>
      </c>
      <c r="G52" s="52">
        <v>0</v>
      </c>
      <c r="H52" s="52">
        <f t="shared" si="94"/>
        <v>344.40000000000003</v>
      </c>
      <c r="I52" s="52">
        <f t="shared" si="95"/>
        <v>0</v>
      </c>
      <c r="J52" s="52">
        <f t="shared" si="4"/>
        <v>10.332000000000001</v>
      </c>
      <c r="K52" s="52">
        <f t="shared" si="92"/>
        <v>103.32000000000001</v>
      </c>
      <c r="L52" s="52">
        <v>0</v>
      </c>
      <c r="M52" s="49">
        <v>0</v>
      </c>
      <c r="N52" s="49">
        <v>0</v>
      </c>
      <c r="O52" s="49">
        <v>61</v>
      </c>
      <c r="P52" s="49">
        <v>30</v>
      </c>
      <c r="Q52" s="49">
        <v>0</v>
      </c>
      <c r="R52" s="49">
        <v>0</v>
      </c>
      <c r="S52" s="49">
        <v>434</v>
      </c>
      <c r="T52" s="49">
        <v>21.25</v>
      </c>
      <c r="U52" s="49">
        <v>3</v>
      </c>
      <c r="V52" s="49">
        <v>20</v>
      </c>
      <c r="W52" s="52">
        <v>48.4</v>
      </c>
      <c r="X52" s="62">
        <f t="shared" si="96"/>
        <v>3535.7020000000002</v>
      </c>
      <c r="Y52" s="51">
        <f t="shared" si="5"/>
        <v>318.21318000000002</v>
      </c>
      <c r="Z52" s="51">
        <f t="shared" si="6"/>
        <v>318.21318000000002</v>
      </c>
      <c r="AA52" s="51">
        <v>0</v>
      </c>
      <c r="AB52" s="51">
        <f t="shared" si="97"/>
        <v>4172.1283600000006</v>
      </c>
      <c r="AC52" s="51">
        <f t="shared" si="7"/>
        <v>636.42636000000005</v>
      </c>
      <c r="AD52" s="53">
        <f t="shared" si="91"/>
        <v>4172.1283600000006</v>
      </c>
    </row>
    <row r="53" spans="1:30" s="46" customFormat="1" ht="30" customHeight="1" x14ac:dyDescent="0.25">
      <c r="A53" s="48" t="s">
        <v>147</v>
      </c>
      <c r="B53" s="49">
        <v>1204</v>
      </c>
      <c r="C53" s="50" t="s">
        <v>98</v>
      </c>
      <c r="D53" s="50">
        <v>2460</v>
      </c>
      <c r="E53" s="51">
        <v>80</v>
      </c>
      <c r="F53" s="51">
        <f t="shared" ref="F53:F54" si="98">D53+E53</f>
        <v>2540</v>
      </c>
      <c r="G53" s="52">
        <f>F53*0.89%</f>
        <v>22.605999999999998</v>
      </c>
      <c r="H53" s="52">
        <f t="shared" si="94"/>
        <v>355.6</v>
      </c>
      <c r="I53" s="52">
        <f t="shared" si="95"/>
        <v>3.1648399999999999</v>
      </c>
      <c r="J53" s="52">
        <f t="shared" si="4"/>
        <v>10.762945200000001</v>
      </c>
      <c r="K53" s="52">
        <f t="shared" si="92"/>
        <v>107.62945200000001</v>
      </c>
      <c r="L53" s="52">
        <v>0</v>
      </c>
      <c r="M53" s="49">
        <v>0</v>
      </c>
      <c r="N53" s="49">
        <v>17</v>
      </c>
      <c r="O53" s="49">
        <v>61</v>
      </c>
      <c r="P53" s="49">
        <v>30</v>
      </c>
      <c r="Q53" s="49"/>
      <c r="R53" s="49">
        <v>0</v>
      </c>
      <c r="S53" s="49">
        <v>434</v>
      </c>
      <c r="T53" s="49">
        <v>21.25</v>
      </c>
      <c r="U53" s="49">
        <v>3</v>
      </c>
      <c r="V53" s="49">
        <v>20</v>
      </c>
      <c r="W53" s="52">
        <v>48.4</v>
      </c>
      <c r="X53" s="62">
        <f t="shared" si="96"/>
        <v>3674.4132372000004</v>
      </c>
      <c r="Y53" s="51">
        <f t="shared" si="5"/>
        <v>330.69719134800005</v>
      </c>
      <c r="Z53" s="51">
        <f t="shared" si="6"/>
        <v>330.69719134800005</v>
      </c>
      <c r="AA53" s="51">
        <v>0</v>
      </c>
      <c r="AB53" s="51">
        <f t="shared" si="97"/>
        <v>4335.8076198960007</v>
      </c>
      <c r="AC53" s="51">
        <f t="shared" si="7"/>
        <v>661.39438269600009</v>
      </c>
      <c r="AD53" s="53">
        <f t="shared" si="91"/>
        <v>4335.8076198960007</v>
      </c>
    </row>
    <row r="54" spans="1:30" s="46" customFormat="1" ht="36.75" customHeight="1" x14ac:dyDescent="0.25">
      <c r="A54" s="48" t="s">
        <v>149</v>
      </c>
      <c r="B54" s="49">
        <v>1106</v>
      </c>
      <c r="C54" s="50" t="s">
        <v>98</v>
      </c>
      <c r="D54" s="50">
        <v>2460</v>
      </c>
      <c r="E54" s="51">
        <v>80</v>
      </c>
      <c r="F54" s="51">
        <f t="shared" si="98"/>
        <v>2540</v>
      </c>
      <c r="G54" s="52">
        <f>F54*5%</f>
        <v>127</v>
      </c>
      <c r="H54" s="52">
        <f t="shared" si="94"/>
        <v>355.6</v>
      </c>
      <c r="I54" s="52">
        <f t="shared" si="95"/>
        <v>17.78</v>
      </c>
      <c r="J54" s="52">
        <f t="shared" si="4"/>
        <v>11.2014</v>
      </c>
      <c r="K54" s="52">
        <f t="shared" si="92"/>
        <v>112.014</v>
      </c>
      <c r="L54" s="52">
        <v>0</v>
      </c>
      <c r="M54" s="49">
        <v>0</v>
      </c>
      <c r="N54" s="49">
        <v>0</v>
      </c>
      <c r="O54" s="49">
        <v>61</v>
      </c>
      <c r="P54" s="49">
        <v>30</v>
      </c>
      <c r="Q54" s="49">
        <v>0</v>
      </c>
      <c r="R54" s="49">
        <v>60</v>
      </c>
      <c r="S54" s="49">
        <v>434</v>
      </c>
      <c r="T54" s="49">
        <v>0</v>
      </c>
      <c r="U54" s="49">
        <v>3</v>
      </c>
      <c r="V54" s="49">
        <v>20</v>
      </c>
      <c r="W54" s="52">
        <v>48.4</v>
      </c>
      <c r="X54" s="62">
        <f t="shared" si="96"/>
        <v>3819.9954000000002</v>
      </c>
      <c r="Y54" s="51">
        <f t="shared" si="5"/>
        <v>343.79958600000003</v>
      </c>
      <c r="Z54" s="51">
        <f t="shared" si="6"/>
        <v>343.79958600000003</v>
      </c>
      <c r="AA54" s="51">
        <v>0</v>
      </c>
      <c r="AB54" s="51">
        <f t="shared" si="97"/>
        <v>4507.594572</v>
      </c>
      <c r="AC54" s="51">
        <f t="shared" si="7"/>
        <v>687.59917200000007</v>
      </c>
      <c r="AD54" s="53">
        <f t="shared" si="91"/>
        <v>4507.594572</v>
      </c>
    </row>
    <row r="55" spans="1:30" s="45" customFormat="1" ht="29.25" customHeight="1" x14ac:dyDescent="0.25">
      <c r="A55" s="45" t="s">
        <v>124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65"/>
      <c r="Y55" s="1"/>
      <c r="Z55" s="1"/>
      <c r="AA55" s="1"/>
      <c r="AB55" s="1"/>
      <c r="AC55" s="1"/>
    </row>
    <row r="56" spans="1:30" s="46" customFormat="1" ht="31.5" customHeight="1" x14ac:dyDescent="0.25">
      <c r="A56" s="46" t="s">
        <v>125</v>
      </c>
      <c r="H56" s="47"/>
      <c r="I56" s="47"/>
      <c r="X56" s="65"/>
    </row>
    <row r="63" spans="1:30" ht="22.5" customHeight="1" x14ac:dyDescent="0.3">
      <c r="J63" s="3"/>
    </row>
    <row r="64" spans="1:30" ht="22.5" customHeight="1" x14ac:dyDescent="0.3">
      <c r="J64" s="3"/>
    </row>
    <row r="65" spans="10:10" ht="22.5" customHeight="1" x14ac:dyDescent="0.3">
      <c r="J65" s="3"/>
    </row>
    <row r="66" spans="10:10" ht="22.5" customHeight="1" x14ac:dyDescent="0.3">
      <c r="J66" s="3"/>
    </row>
    <row r="67" spans="10:10" ht="22.5" customHeight="1" x14ac:dyDescent="0.3">
      <c r="J67" s="3"/>
    </row>
    <row r="68" spans="10:10" ht="22.5" customHeight="1" x14ac:dyDescent="0.3">
      <c r="J68" s="3"/>
    </row>
    <row r="69" spans="10:10" ht="22.5" customHeight="1" x14ac:dyDescent="0.3">
      <c r="J69" s="3"/>
    </row>
    <row r="70" spans="10:10" ht="22.5" customHeight="1" x14ac:dyDescent="0.3">
      <c r="J70" s="3"/>
    </row>
    <row r="71" spans="10:10" ht="22.5" customHeight="1" x14ac:dyDescent="0.3">
      <c r="J71" s="3"/>
    </row>
    <row r="72" spans="10:10" ht="22.5" customHeight="1" x14ac:dyDescent="0.3">
      <c r="J72" s="3"/>
    </row>
    <row r="73" spans="10:10" ht="22.5" customHeight="1" x14ac:dyDescent="0.3">
      <c r="J73" s="3"/>
    </row>
    <row r="74" spans="10:10" ht="22.5" customHeight="1" x14ac:dyDescent="0.3">
      <c r="J74" s="3"/>
    </row>
    <row r="75" spans="10:10" ht="22.5" customHeight="1" x14ac:dyDescent="0.3">
      <c r="J75" s="3"/>
    </row>
    <row r="76" spans="10:10" ht="22.5" customHeight="1" x14ac:dyDescent="0.3">
      <c r="J76" s="3"/>
    </row>
    <row r="77" spans="10:10" ht="22.5" customHeight="1" x14ac:dyDescent="0.3">
      <c r="J77" s="3"/>
    </row>
    <row r="78" spans="10:10" ht="22.5" customHeight="1" x14ac:dyDescent="0.3">
      <c r="J78" s="3"/>
    </row>
    <row r="79" spans="10:10" ht="22.5" customHeight="1" x14ac:dyDescent="0.3">
      <c r="J79" s="3"/>
    </row>
    <row r="80" spans="10:10" ht="22.5" customHeight="1" x14ac:dyDescent="0.3">
      <c r="J80" s="3"/>
    </row>
    <row r="81" spans="10:10" ht="22.5" customHeight="1" x14ac:dyDescent="0.3">
      <c r="J81" s="3"/>
    </row>
    <row r="82" spans="10:10" ht="22.5" customHeight="1" x14ac:dyDescent="0.3">
      <c r="J82" s="3"/>
    </row>
    <row r="83" spans="10:10" ht="22.5" customHeight="1" x14ac:dyDescent="0.3">
      <c r="J83" s="3"/>
    </row>
    <row r="84" spans="10:10" ht="22.5" customHeight="1" x14ac:dyDescent="0.3">
      <c r="J84" s="3"/>
    </row>
    <row r="85" spans="10:10" ht="22.5" customHeight="1" x14ac:dyDescent="0.3">
      <c r="J85" s="3"/>
    </row>
    <row r="86" spans="10:10" ht="22.5" customHeight="1" x14ac:dyDescent="0.3">
      <c r="J86" s="3"/>
    </row>
    <row r="87" spans="10:10" ht="22.5" customHeight="1" x14ac:dyDescent="0.3">
      <c r="J87" s="3"/>
    </row>
    <row r="88" spans="10:10" ht="22.5" customHeight="1" x14ac:dyDescent="0.3">
      <c r="J88" s="3"/>
    </row>
    <row r="89" spans="10:10" ht="22.5" customHeight="1" x14ac:dyDescent="0.3">
      <c r="J89" s="3"/>
    </row>
    <row r="90" spans="10:10" ht="22.5" customHeight="1" x14ac:dyDescent="0.3">
      <c r="J90" s="3"/>
    </row>
    <row r="91" spans="10:10" ht="22.5" customHeight="1" x14ac:dyDescent="0.3">
      <c r="J91" s="3"/>
    </row>
    <row r="92" spans="10:10" ht="22.5" customHeight="1" x14ac:dyDescent="0.3">
      <c r="J92" s="3"/>
    </row>
    <row r="93" spans="10:10" ht="22.5" customHeight="1" x14ac:dyDescent="0.3">
      <c r="J93" s="3"/>
    </row>
    <row r="94" spans="10:10" ht="22.5" customHeight="1" x14ac:dyDescent="0.3">
      <c r="J94" s="3"/>
    </row>
    <row r="95" spans="10:10" ht="22.5" customHeight="1" x14ac:dyDescent="0.3">
      <c r="J95" s="3"/>
    </row>
    <row r="96" spans="10:10" ht="22.5" customHeight="1" x14ac:dyDescent="0.3">
      <c r="J96" s="3"/>
    </row>
    <row r="97" spans="10:10" ht="22.5" customHeight="1" x14ac:dyDescent="0.3">
      <c r="J97" s="3"/>
    </row>
    <row r="98" spans="10:10" ht="22.5" customHeight="1" x14ac:dyDescent="0.3">
      <c r="J98" s="3"/>
    </row>
    <row r="99" spans="10:10" ht="22.5" customHeight="1" x14ac:dyDescent="0.3">
      <c r="J99" s="3"/>
    </row>
    <row r="100" spans="10:10" ht="22.5" customHeight="1" x14ac:dyDescent="0.3">
      <c r="J100" s="3"/>
    </row>
    <row r="101" spans="10:10" ht="22.5" customHeight="1" x14ac:dyDescent="0.3">
      <c r="J101" s="3"/>
    </row>
    <row r="102" spans="10:10" ht="22.5" customHeight="1" x14ac:dyDescent="0.3">
      <c r="J102" s="3"/>
    </row>
    <row r="103" spans="10:10" ht="22.5" customHeight="1" x14ac:dyDescent="0.3">
      <c r="J103" s="3"/>
    </row>
    <row r="104" spans="10:10" ht="22.5" customHeight="1" x14ac:dyDescent="0.3">
      <c r="J104" s="3"/>
    </row>
    <row r="105" spans="10:10" ht="22.5" customHeight="1" x14ac:dyDescent="0.3">
      <c r="J105" s="3"/>
    </row>
    <row r="106" spans="10:10" ht="22.5" customHeight="1" x14ac:dyDescent="0.3">
      <c r="J106" s="3"/>
    </row>
    <row r="107" spans="10:10" ht="22.5" customHeight="1" x14ac:dyDescent="0.3">
      <c r="J107" s="3"/>
    </row>
    <row r="108" spans="10:10" ht="22.5" customHeight="1" x14ac:dyDescent="0.3">
      <c r="J108" s="3"/>
    </row>
    <row r="109" spans="10:10" ht="22.5" customHeight="1" x14ac:dyDescent="0.3">
      <c r="J109" s="3"/>
    </row>
    <row r="110" spans="10:10" ht="22.5" customHeight="1" x14ac:dyDescent="0.3">
      <c r="J110" s="3"/>
    </row>
  </sheetData>
  <mergeCells count="1">
    <mergeCell ref="A1:AD1"/>
  </mergeCells>
  <phoneticPr fontId="1" type="noConversion"/>
  <pageMargins left="0.74" right="0" top="0" bottom="0" header="0" footer="0"/>
  <pageSetup paperSize="9" scale="1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1"/>
  <sheetViews>
    <sheetView topLeftCell="A28" workbookViewId="0">
      <selection activeCell="A54" sqref="A54:E54"/>
    </sheetView>
  </sheetViews>
  <sheetFormatPr defaultRowHeight="22.5" customHeight="1" x14ac:dyDescent="0.25"/>
  <cols>
    <col min="1" max="1" width="29.7109375" style="1" customWidth="1"/>
    <col min="2" max="2" width="18.28515625" style="2" customWidth="1"/>
    <col min="3" max="3" width="17.5703125" style="14" customWidth="1"/>
    <col min="4" max="4" width="19.28515625" style="36" customWidth="1"/>
    <col min="5" max="5" width="17.140625" style="3" customWidth="1"/>
    <col min="6" max="6" width="9.85546875" style="1" customWidth="1"/>
    <col min="7" max="7" width="14" style="1" customWidth="1"/>
    <col min="8" max="8" width="16.5703125" style="1" customWidth="1"/>
    <col min="9" max="9" width="15" style="3" customWidth="1"/>
    <col min="10" max="10" width="14.42578125" style="1" customWidth="1"/>
    <col min="11" max="12" width="14.7109375" style="1" customWidth="1"/>
    <col min="13" max="13" width="16.42578125" style="1" customWidth="1"/>
    <col min="14" max="14" width="9.140625" style="1" customWidth="1"/>
    <col min="15" max="15" width="8.85546875" style="1" customWidth="1"/>
    <col min="16" max="16" width="8.28515625" style="1" customWidth="1"/>
    <col min="17" max="17" width="8.5703125" style="1" customWidth="1"/>
    <col min="18" max="18" width="9.28515625" style="1" customWidth="1"/>
    <col min="19" max="19" width="6.7109375" style="1" customWidth="1"/>
    <col min="20" max="21" width="11.140625" style="1" customWidth="1"/>
    <col min="22" max="22" width="14" style="1" customWidth="1"/>
    <col min="23" max="23" width="11.85546875" style="1" customWidth="1"/>
    <col min="24" max="24" width="11" style="1" customWidth="1"/>
    <col min="25" max="25" width="14.28515625" style="1" customWidth="1"/>
    <col min="26" max="26" width="15" style="1" customWidth="1"/>
    <col min="27" max="27" width="13.140625" style="1" customWidth="1"/>
    <col min="28" max="28" width="14.7109375" style="1" customWidth="1"/>
    <col min="29" max="29" width="13.7109375" style="16" customWidth="1"/>
    <col min="30" max="30" width="29.7109375" style="1" customWidth="1"/>
    <col min="31" max="32" width="14.42578125" style="2" customWidth="1"/>
    <col min="33" max="33" width="12.5703125" style="1" customWidth="1"/>
    <col min="34" max="16384" width="9.140625" style="1"/>
  </cols>
  <sheetData>
    <row r="1" spans="1:32" ht="22.5" customHeight="1" thickBot="1" x14ac:dyDescent="0.3">
      <c r="A1" s="70" t="s">
        <v>88</v>
      </c>
      <c r="B1" s="71"/>
      <c r="C1" s="71"/>
      <c r="D1" s="71"/>
      <c r="E1" s="71"/>
      <c r="I1" s="1"/>
      <c r="AC1" s="1"/>
      <c r="AE1" s="1"/>
      <c r="AF1" s="1"/>
    </row>
    <row r="2" spans="1:32" s="13" customFormat="1" ht="90" customHeight="1" thickBot="1" x14ac:dyDescent="0.25">
      <c r="A2" s="18" t="s">
        <v>82</v>
      </c>
      <c r="B2" s="19" t="s">
        <v>48</v>
      </c>
      <c r="C2" s="19" t="s">
        <v>87</v>
      </c>
      <c r="D2" s="29" t="s">
        <v>34</v>
      </c>
      <c r="E2" s="30" t="s">
        <v>32</v>
      </c>
    </row>
    <row r="3" spans="1:32" ht="30" customHeight="1" x14ac:dyDescent="0.25">
      <c r="A3" s="17" t="s">
        <v>11</v>
      </c>
      <c r="B3" s="17" t="s">
        <v>39</v>
      </c>
      <c r="C3" s="23">
        <v>3320</v>
      </c>
      <c r="D3" s="31">
        <v>4971.2617920000012</v>
      </c>
      <c r="E3" s="31">
        <v>4829.2257408000005</v>
      </c>
      <c r="I3" s="1"/>
      <c r="AC3" s="1"/>
      <c r="AE3" s="1"/>
      <c r="AF3" s="1"/>
    </row>
    <row r="4" spans="1:32" ht="30" customHeight="1" x14ac:dyDescent="0.25">
      <c r="A4" s="4" t="s">
        <v>12</v>
      </c>
      <c r="B4" s="4" t="s">
        <v>39</v>
      </c>
      <c r="C4" s="24">
        <v>3320</v>
      </c>
      <c r="D4" s="32">
        <v>4971.2617920000012</v>
      </c>
      <c r="E4" s="32">
        <v>4829.2257408000005</v>
      </c>
      <c r="I4" s="1"/>
      <c r="AC4" s="1"/>
      <c r="AE4" s="1"/>
      <c r="AF4" s="1"/>
    </row>
    <row r="5" spans="1:32" ht="30" customHeight="1" x14ac:dyDescent="0.25">
      <c r="A5" s="4" t="s">
        <v>13</v>
      </c>
      <c r="B5" s="4" t="s">
        <v>39</v>
      </c>
      <c r="C5" s="24">
        <v>3320</v>
      </c>
      <c r="D5" s="32">
        <v>4971.2617920000012</v>
      </c>
      <c r="E5" s="32">
        <v>4829.2257408000005</v>
      </c>
      <c r="I5" s="1"/>
      <c r="AC5" s="1"/>
      <c r="AE5" s="1"/>
      <c r="AF5" s="1"/>
    </row>
    <row r="6" spans="1:32" ht="30" customHeight="1" x14ac:dyDescent="0.25">
      <c r="A6" s="4" t="s">
        <v>14</v>
      </c>
      <c r="B6" s="4" t="s">
        <v>39</v>
      </c>
      <c r="C6" s="24">
        <v>3320</v>
      </c>
      <c r="D6" s="32">
        <v>4971.2617920000012</v>
      </c>
      <c r="E6" s="32">
        <v>4829.2257408000005</v>
      </c>
      <c r="I6" s="1"/>
      <c r="AC6" s="1"/>
      <c r="AE6" s="1"/>
      <c r="AF6" s="1"/>
    </row>
    <row r="7" spans="1:32" ht="30" customHeight="1" x14ac:dyDescent="0.25">
      <c r="A7" s="4" t="s">
        <v>23</v>
      </c>
      <c r="B7" s="7" t="s">
        <v>39</v>
      </c>
      <c r="C7" s="25">
        <v>3320</v>
      </c>
      <c r="D7" s="32">
        <v>5030.2507919999998</v>
      </c>
      <c r="E7" s="32">
        <v>4886.5293407999998</v>
      </c>
      <c r="I7" s="1"/>
      <c r="AC7" s="1"/>
      <c r="AE7" s="1"/>
      <c r="AF7" s="1"/>
    </row>
    <row r="8" spans="1:32" ht="30" customHeight="1" x14ac:dyDescent="0.25">
      <c r="A8" s="4" t="s">
        <v>4</v>
      </c>
      <c r="B8" s="4" t="s">
        <v>40</v>
      </c>
      <c r="C8" s="24">
        <v>2987</v>
      </c>
      <c r="D8" s="32">
        <v>4501.5045599999994</v>
      </c>
      <c r="E8" s="32">
        <v>4372.8901439999991</v>
      </c>
      <c r="I8" s="1"/>
      <c r="AC8" s="1"/>
      <c r="AE8" s="1"/>
      <c r="AF8" s="1"/>
    </row>
    <row r="9" spans="1:32" ht="30" customHeight="1" x14ac:dyDescent="0.25">
      <c r="A9" s="4" t="s">
        <v>18</v>
      </c>
      <c r="B9" s="4" t="s">
        <v>40</v>
      </c>
      <c r="C9" s="24">
        <v>2987</v>
      </c>
      <c r="D9" s="32">
        <v>4451.4195600000003</v>
      </c>
      <c r="E9" s="32">
        <v>4324.2361440000004</v>
      </c>
      <c r="I9" s="1"/>
      <c r="AC9" s="1"/>
      <c r="AE9" s="1"/>
      <c r="AF9" s="1"/>
    </row>
    <row r="10" spans="1:32" ht="30" customHeight="1" x14ac:dyDescent="0.25">
      <c r="A10" s="4" t="s">
        <v>7</v>
      </c>
      <c r="B10" s="4" t="s">
        <v>40</v>
      </c>
      <c r="C10" s="24">
        <v>2987</v>
      </c>
      <c r="D10" s="32">
        <v>4451.4195600000003</v>
      </c>
      <c r="E10" s="32">
        <v>4324.2361440000004</v>
      </c>
      <c r="I10" s="1"/>
      <c r="AC10" s="1"/>
      <c r="AE10" s="1"/>
      <c r="AF10" s="1"/>
    </row>
    <row r="11" spans="1:32" ht="30" customHeight="1" x14ac:dyDescent="0.25">
      <c r="A11" s="4" t="s">
        <v>20</v>
      </c>
      <c r="B11" s="4" t="s">
        <v>40</v>
      </c>
      <c r="C11" s="24">
        <v>2987</v>
      </c>
      <c r="D11" s="32">
        <v>4451.4195600000003</v>
      </c>
      <c r="E11" s="32">
        <v>4324.2361440000004</v>
      </c>
      <c r="I11" s="1"/>
      <c r="AC11" s="1"/>
      <c r="AE11" s="1"/>
      <c r="AF11" s="1"/>
    </row>
    <row r="12" spans="1:32" s="11" customFormat="1" ht="30" customHeight="1" x14ac:dyDescent="0.25">
      <c r="A12" s="9" t="s">
        <v>64</v>
      </c>
      <c r="B12" s="10" t="s">
        <v>40</v>
      </c>
      <c r="C12" s="26">
        <v>2987</v>
      </c>
      <c r="D12" s="33">
        <v>4543.7985600000002</v>
      </c>
      <c r="E12" s="33">
        <v>4413.9757440000003</v>
      </c>
    </row>
    <row r="13" spans="1:32" s="11" customFormat="1" ht="30" customHeight="1" x14ac:dyDescent="0.25">
      <c r="A13" s="9" t="s">
        <v>64</v>
      </c>
      <c r="B13" s="9" t="s">
        <v>42</v>
      </c>
      <c r="C13" s="27">
        <v>2790</v>
      </c>
      <c r="D13" s="33">
        <v>4543.7985600000002</v>
      </c>
      <c r="E13" s="33">
        <v>4413.9757440000003</v>
      </c>
    </row>
    <row r="14" spans="1:32" s="11" customFormat="1" ht="30" customHeight="1" x14ac:dyDescent="0.25">
      <c r="A14" s="9" t="s">
        <v>1</v>
      </c>
      <c r="B14" s="10" t="s">
        <v>84</v>
      </c>
      <c r="C14" s="26">
        <v>2987</v>
      </c>
      <c r="D14" s="33">
        <v>4451.4195600000003</v>
      </c>
      <c r="E14" s="33">
        <v>4324.2361440000004</v>
      </c>
    </row>
    <row r="15" spans="1:32" s="11" customFormat="1" ht="30" customHeight="1" x14ac:dyDescent="0.25">
      <c r="A15" s="9" t="s">
        <v>1</v>
      </c>
      <c r="B15" s="9" t="s">
        <v>42</v>
      </c>
      <c r="C15" s="27">
        <v>2790</v>
      </c>
      <c r="D15" s="33">
        <v>4451.4195600000003</v>
      </c>
      <c r="E15" s="33">
        <v>4324.2361440000004</v>
      </c>
    </row>
    <row r="16" spans="1:32" ht="30" customHeight="1" x14ac:dyDescent="0.25">
      <c r="A16" s="4" t="s">
        <v>1</v>
      </c>
      <c r="B16" s="4" t="s">
        <v>41</v>
      </c>
      <c r="C16" s="24">
        <v>2660</v>
      </c>
      <c r="D16" s="32">
        <v>4143.1185599999999</v>
      </c>
      <c r="E16" s="32">
        <v>4024.7437439999999</v>
      </c>
      <c r="I16" s="1"/>
      <c r="AC16" s="1"/>
      <c r="AE16" s="1"/>
      <c r="AF16" s="1"/>
    </row>
    <row r="17" spans="1:32" ht="30" customHeight="1" x14ac:dyDescent="0.25">
      <c r="A17" s="4" t="s">
        <v>4</v>
      </c>
      <c r="B17" s="4" t="s">
        <v>41</v>
      </c>
      <c r="C17" s="24">
        <v>2660</v>
      </c>
      <c r="D17" s="32">
        <v>4193.2035599999999</v>
      </c>
      <c r="E17" s="32">
        <v>4073.3977439999999</v>
      </c>
      <c r="I17" s="1"/>
      <c r="AC17" s="1"/>
      <c r="AE17" s="1"/>
      <c r="AF17" s="1"/>
    </row>
    <row r="18" spans="1:32" ht="30" customHeight="1" x14ac:dyDescent="0.25">
      <c r="A18" s="4" t="s">
        <v>9</v>
      </c>
      <c r="B18" s="4" t="s">
        <v>41</v>
      </c>
      <c r="C18" s="24">
        <v>2660</v>
      </c>
      <c r="D18" s="32">
        <v>4143.1185599999999</v>
      </c>
      <c r="E18" s="32">
        <v>4024.7437439999999</v>
      </c>
      <c r="I18" s="1"/>
      <c r="AC18" s="1"/>
      <c r="AE18" s="1"/>
      <c r="AF18" s="1"/>
    </row>
    <row r="19" spans="1:32" ht="30" customHeight="1" x14ac:dyDescent="0.25">
      <c r="A19" s="4" t="s">
        <v>36</v>
      </c>
      <c r="B19" s="7" t="s">
        <v>41</v>
      </c>
      <c r="C19" s="25">
        <v>2660</v>
      </c>
      <c r="D19" s="32">
        <v>4143.1185599999999</v>
      </c>
      <c r="E19" s="32">
        <v>4024.7437439999999</v>
      </c>
      <c r="I19" s="1"/>
      <c r="AC19" s="1"/>
      <c r="AE19" s="1"/>
      <c r="AF19" s="1"/>
    </row>
    <row r="20" spans="1:32" ht="30" customHeight="1" x14ac:dyDescent="0.25">
      <c r="A20" s="4" t="s">
        <v>56</v>
      </c>
      <c r="B20" s="4" t="s">
        <v>57</v>
      </c>
      <c r="C20" s="24">
        <v>2580</v>
      </c>
      <c r="D20" s="32">
        <v>3994.2837480000003</v>
      </c>
      <c r="E20" s="32">
        <v>3880.1613551999999</v>
      </c>
      <c r="I20" s="1"/>
      <c r="AC20" s="1"/>
      <c r="AE20" s="1"/>
      <c r="AF20" s="1"/>
    </row>
    <row r="21" spans="1:32" ht="30" customHeight="1" x14ac:dyDescent="0.25">
      <c r="A21" s="4" t="s">
        <v>22</v>
      </c>
      <c r="B21" s="4" t="s">
        <v>63</v>
      </c>
      <c r="C21" s="24">
        <v>2580</v>
      </c>
      <c r="D21" s="32">
        <v>3994.2837480000003</v>
      </c>
      <c r="E21" s="32">
        <v>3880.1613551999999</v>
      </c>
      <c r="I21" s="1"/>
      <c r="AC21" s="1"/>
      <c r="AE21" s="1"/>
      <c r="AF21" s="1"/>
    </row>
    <row r="22" spans="1:32" ht="30" customHeight="1" x14ac:dyDescent="0.25">
      <c r="A22" s="4" t="s">
        <v>19</v>
      </c>
      <c r="B22" s="4" t="s">
        <v>63</v>
      </c>
      <c r="C22" s="24">
        <v>2580</v>
      </c>
      <c r="D22" s="32">
        <v>3994.2837480000003</v>
      </c>
      <c r="E22" s="32">
        <v>3880.1613551999999</v>
      </c>
      <c r="I22" s="1"/>
      <c r="AC22" s="1"/>
      <c r="AE22" s="1"/>
      <c r="AF22" s="1"/>
    </row>
    <row r="23" spans="1:32" ht="30" customHeight="1" x14ac:dyDescent="0.25">
      <c r="A23" s="4" t="s">
        <v>6</v>
      </c>
      <c r="B23" s="7" t="s">
        <v>63</v>
      </c>
      <c r="C23" s="25">
        <v>2580</v>
      </c>
      <c r="D23" s="32">
        <v>3994.2837480000003</v>
      </c>
      <c r="E23" s="32">
        <v>3880.1613551999999</v>
      </c>
      <c r="I23" s="1"/>
      <c r="AC23" s="1"/>
      <c r="AE23" s="1"/>
      <c r="AF23" s="1"/>
    </row>
    <row r="24" spans="1:32" ht="30" customHeight="1" x14ac:dyDescent="0.25">
      <c r="A24" s="7" t="s">
        <v>79</v>
      </c>
      <c r="B24" s="7" t="s">
        <v>63</v>
      </c>
      <c r="C24" s="25">
        <v>2580</v>
      </c>
      <c r="D24" s="32">
        <v>3994.2837480000003</v>
      </c>
      <c r="E24" s="32">
        <v>3880.1613551999999</v>
      </c>
      <c r="I24" s="1"/>
      <c r="AC24" s="1"/>
      <c r="AE24" s="1"/>
      <c r="AF24" s="1"/>
    </row>
    <row r="25" spans="1:32" ht="30" customHeight="1" x14ac:dyDescent="0.25">
      <c r="A25" s="7" t="s">
        <v>80</v>
      </c>
      <c r="B25" s="7" t="s">
        <v>63</v>
      </c>
      <c r="C25" s="25">
        <v>2580</v>
      </c>
      <c r="D25" s="32">
        <v>3994.2837480000003</v>
      </c>
      <c r="E25" s="32">
        <v>3880.1613551999999</v>
      </c>
      <c r="I25" s="1"/>
      <c r="AC25" s="1"/>
      <c r="AE25" s="1"/>
      <c r="AF25" s="1"/>
    </row>
    <row r="26" spans="1:32" ht="30" customHeight="1" x14ac:dyDescent="0.25">
      <c r="A26" s="4" t="s">
        <v>8</v>
      </c>
      <c r="B26" s="7" t="s">
        <v>76</v>
      </c>
      <c r="C26" s="25">
        <v>2880</v>
      </c>
      <c r="D26" s="32">
        <v>4328.1837480000004</v>
      </c>
      <c r="E26" s="32">
        <v>4204.5213552000005</v>
      </c>
      <c r="I26" s="1"/>
      <c r="AC26" s="1"/>
      <c r="AE26" s="1"/>
      <c r="AF26" s="1"/>
    </row>
    <row r="27" spans="1:32" ht="30" customHeight="1" x14ac:dyDescent="0.25">
      <c r="A27" s="7" t="s">
        <v>74</v>
      </c>
      <c r="B27" s="7" t="s">
        <v>75</v>
      </c>
      <c r="C27" s="25">
        <v>2640</v>
      </c>
      <c r="D27" s="32">
        <v>4061.063748</v>
      </c>
      <c r="E27" s="32">
        <v>3945.0333552000002</v>
      </c>
      <c r="I27" s="1"/>
      <c r="AC27" s="1"/>
      <c r="AE27" s="1"/>
      <c r="AF27" s="1"/>
    </row>
    <row r="28" spans="1:32" ht="30" customHeight="1" x14ac:dyDescent="0.25">
      <c r="A28" s="4" t="s">
        <v>65</v>
      </c>
      <c r="B28" s="7" t="s">
        <v>75</v>
      </c>
      <c r="C28" s="25">
        <v>2640</v>
      </c>
      <c r="D28" s="32">
        <v>4061.063748</v>
      </c>
      <c r="E28" s="32">
        <v>3945.0333552000002</v>
      </c>
      <c r="I28" s="1"/>
      <c r="AC28" s="1"/>
      <c r="AE28" s="1"/>
      <c r="AF28" s="1"/>
    </row>
    <row r="29" spans="1:32" ht="30" customHeight="1" x14ac:dyDescent="0.25">
      <c r="A29" s="4" t="s">
        <v>35</v>
      </c>
      <c r="B29" s="7" t="s">
        <v>81</v>
      </c>
      <c r="C29" s="25">
        <v>2640</v>
      </c>
      <c r="D29" s="32">
        <v>4116.7137480000001</v>
      </c>
      <c r="E29" s="32">
        <v>3999.0933552000001</v>
      </c>
      <c r="I29" s="1"/>
      <c r="AC29" s="1"/>
      <c r="AE29" s="1"/>
      <c r="AF29" s="1"/>
    </row>
    <row r="30" spans="1:32" ht="30" customHeight="1" x14ac:dyDescent="0.25">
      <c r="A30" s="4" t="s">
        <v>17</v>
      </c>
      <c r="B30" s="4" t="s">
        <v>43</v>
      </c>
      <c r="C30" s="24">
        <v>2280</v>
      </c>
      <c r="D30" s="32">
        <v>3598.2115680000002</v>
      </c>
      <c r="E30" s="32">
        <v>3495.4055232000001</v>
      </c>
      <c r="I30" s="1"/>
      <c r="AC30" s="1"/>
      <c r="AE30" s="1"/>
      <c r="AF30" s="1"/>
    </row>
    <row r="31" spans="1:32" ht="30" customHeight="1" x14ac:dyDescent="0.25">
      <c r="A31" s="4" t="s">
        <v>33</v>
      </c>
      <c r="B31" s="4" t="s">
        <v>43</v>
      </c>
      <c r="C31" s="24">
        <v>2280</v>
      </c>
      <c r="D31" s="32">
        <v>3598.2115680000002</v>
      </c>
      <c r="E31" s="32">
        <v>3495.4055232000001</v>
      </c>
      <c r="I31" s="1"/>
      <c r="AC31" s="1"/>
      <c r="AE31" s="1"/>
      <c r="AF31" s="1"/>
    </row>
    <row r="32" spans="1:32" ht="30" customHeight="1" x14ac:dyDescent="0.25">
      <c r="A32" s="4" t="s">
        <v>21</v>
      </c>
      <c r="B32" s="4" t="s">
        <v>43</v>
      </c>
      <c r="C32" s="24">
        <v>2280</v>
      </c>
      <c r="D32" s="32">
        <v>3598.2115680000002</v>
      </c>
      <c r="E32" s="32">
        <v>3495.4055232000001</v>
      </c>
      <c r="I32" s="1"/>
      <c r="AC32" s="1"/>
      <c r="AE32" s="1"/>
      <c r="AF32" s="1"/>
    </row>
    <row r="33" spans="1:32" ht="30" customHeight="1" x14ac:dyDescent="0.25">
      <c r="A33" s="4" t="s">
        <v>55</v>
      </c>
      <c r="B33" s="4" t="s">
        <v>44</v>
      </c>
      <c r="C33" s="24">
        <v>2340</v>
      </c>
      <c r="D33" s="32">
        <v>3664.9915679999999</v>
      </c>
      <c r="E33" s="32">
        <v>3560.2775231999999</v>
      </c>
      <c r="I33" s="1"/>
      <c r="AC33" s="1"/>
      <c r="AE33" s="1"/>
      <c r="AF33" s="1"/>
    </row>
    <row r="34" spans="1:32" ht="30" customHeight="1" x14ac:dyDescent="0.25">
      <c r="A34" s="4" t="s">
        <v>3</v>
      </c>
      <c r="B34" s="4" t="s">
        <v>44</v>
      </c>
      <c r="C34" s="24">
        <v>2340</v>
      </c>
      <c r="D34" s="32">
        <v>3664.9915679999999</v>
      </c>
      <c r="E34" s="32">
        <v>3560.2775231999999</v>
      </c>
      <c r="I34" s="1"/>
      <c r="AC34" s="1"/>
      <c r="AE34" s="1"/>
      <c r="AF34" s="1"/>
    </row>
    <row r="35" spans="1:32" ht="30" customHeight="1" x14ac:dyDescent="0.25">
      <c r="A35" s="4" t="s">
        <v>71</v>
      </c>
      <c r="B35" s="4" t="s">
        <v>60</v>
      </c>
      <c r="C35" s="24">
        <v>2340</v>
      </c>
      <c r="D35" s="32">
        <v>3664.9915679999999</v>
      </c>
      <c r="E35" s="32">
        <v>3560.2775231999999</v>
      </c>
      <c r="I35" s="1"/>
      <c r="AC35" s="1"/>
      <c r="AE35" s="1"/>
      <c r="AF35" s="1"/>
    </row>
    <row r="36" spans="1:32" ht="30" customHeight="1" x14ac:dyDescent="0.25">
      <c r="A36" s="4" t="s">
        <v>54</v>
      </c>
      <c r="B36" s="7" t="s">
        <v>77</v>
      </c>
      <c r="C36" s="25">
        <v>2190</v>
      </c>
      <c r="D36" s="32">
        <v>3522.6054779999995</v>
      </c>
      <c r="E36" s="32">
        <v>3421.9596071999995</v>
      </c>
      <c r="I36" s="1"/>
      <c r="AC36" s="1"/>
      <c r="AE36" s="1"/>
      <c r="AF36" s="1"/>
    </row>
    <row r="37" spans="1:32" ht="30" customHeight="1" x14ac:dyDescent="0.25">
      <c r="A37" s="4" t="s">
        <v>16</v>
      </c>
      <c r="B37" s="7" t="s">
        <v>53</v>
      </c>
      <c r="C37" s="25">
        <v>2190</v>
      </c>
      <c r="D37" s="32">
        <v>3522.6054779999995</v>
      </c>
      <c r="E37" s="32">
        <v>3421.9596071999995</v>
      </c>
      <c r="I37" s="1"/>
      <c r="AC37" s="1"/>
      <c r="AE37" s="1"/>
      <c r="AF37" s="1"/>
    </row>
    <row r="38" spans="1:32" ht="30" customHeight="1" x14ac:dyDescent="0.25">
      <c r="A38" s="4" t="s">
        <v>15</v>
      </c>
      <c r="B38" s="4" t="s">
        <v>45</v>
      </c>
      <c r="C38" s="24">
        <v>1785</v>
      </c>
      <c r="D38" s="32">
        <v>2932.2580349999998</v>
      </c>
      <c r="E38" s="32">
        <v>2848.4792339999999</v>
      </c>
      <c r="I38" s="1"/>
      <c r="AC38" s="1"/>
      <c r="AE38" s="1"/>
      <c r="AF38" s="1"/>
    </row>
    <row r="39" spans="1:32" ht="30" customHeight="1" x14ac:dyDescent="0.25">
      <c r="A39" s="4" t="s">
        <v>66</v>
      </c>
      <c r="B39" s="7" t="s">
        <v>45</v>
      </c>
      <c r="C39" s="25">
        <v>1785</v>
      </c>
      <c r="D39" s="32">
        <v>2932.2580349999998</v>
      </c>
      <c r="E39" s="32">
        <v>2848.4792339999999</v>
      </c>
      <c r="I39" s="1"/>
      <c r="AC39" s="1"/>
      <c r="AE39" s="1"/>
      <c r="AF39" s="1"/>
    </row>
    <row r="40" spans="1:32" ht="30" customHeight="1" x14ac:dyDescent="0.25">
      <c r="A40" s="4" t="s">
        <v>16</v>
      </c>
      <c r="B40" s="7" t="s">
        <v>78</v>
      </c>
      <c r="C40" s="25">
        <v>1065</v>
      </c>
      <c r="D40" s="32">
        <v>1994.1192389999999</v>
      </c>
      <c r="E40" s="32">
        <v>1937.1444035999998</v>
      </c>
      <c r="I40" s="1"/>
      <c r="AC40" s="1"/>
      <c r="AE40" s="1"/>
      <c r="AF40" s="1"/>
    </row>
    <row r="41" spans="1:32" ht="30" customHeight="1" x14ac:dyDescent="0.25">
      <c r="A41" s="4" t="s">
        <v>2</v>
      </c>
      <c r="B41" s="4" t="s">
        <v>46</v>
      </c>
      <c r="C41" s="24">
        <v>1125</v>
      </c>
      <c r="D41" s="32">
        <v>2123.2272389999998</v>
      </c>
      <c r="E41" s="32">
        <v>2062.5636036000001</v>
      </c>
      <c r="I41" s="1"/>
      <c r="AC41" s="1"/>
      <c r="AE41" s="1"/>
      <c r="AF41" s="1"/>
    </row>
    <row r="42" spans="1:32" ht="30" customHeight="1" x14ac:dyDescent="0.25">
      <c r="A42" s="4" t="s">
        <v>38</v>
      </c>
      <c r="B42" s="4" t="s">
        <v>46</v>
      </c>
      <c r="C42" s="24">
        <v>1125</v>
      </c>
      <c r="D42" s="32">
        <v>2166.634239</v>
      </c>
      <c r="E42" s="32">
        <v>2104.7304035999996</v>
      </c>
      <c r="I42" s="1"/>
      <c r="AC42" s="1"/>
      <c r="AE42" s="1"/>
      <c r="AF42" s="1"/>
    </row>
    <row r="43" spans="1:32" ht="30" customHeight="1" x14ac:dyDescent="0.25">
      <c r="A43" s="4" t="s">
        <v>64</v>
      </c>
      <c r="B43" s="7" t="s">
        <v>46</v>
      </c>
      <c r="C43" s="25">
        <v>1125</v>
      </c>
      <c r="D43" s="32">
        <v>2153.2782390000002</v>
      </c>
      <c r="E43" s="32">
        <v>2091.7560036</v>
      </c>
      <c r="I43" s="1"/>
      <c r="AC43" s="1"/>
      <c r="AE43" s="1"/>
      <c r="AF43" s="1"/>
    </row>
    <row r="44" spans="1:32" ht="30" customHeight="1" x14ac:dyDescent="0.25">
      <c r="A44" s="4" t="s">
        <v>67</v>
      </c>
      <c r="B44" s="4" t="s">
        <v>68</v>
      </c>
      <c r="C44" s="24">
        <v>855</v>
      </c>
      <c r="D44" s="32">
        <v>2091.3703920479998</v>
      </c>
      <c r="E44" s="32">
        <v>2031.6169522751998</v>
      </c>
      <c r="I44" s="1"/>
      <c r="AC44" s="1"/>
      <c r="AE44" s="1"/>
      <c r="AF44" s="1"/>
    </row>
    <row r="45" spans="1:32" ht="30" customHeight="1" x14ac:dyDescent="0.25">
      <c r="A45" s="4" t="s">
        <v>67</v>
      </c>
      <c r="B45" s="4" t="s">
        <v>69</v>
      </c>
      <c r="C45" s="24">
        <v>1095</v>
      </c>
      <c r="D45" s="32">
        <v>2358.4903920479996</v>
      </c>
      <c r="E45" s="32">
        <v>2291.1049522751996</v>
      </c>
      <c r="I45" s="1"/>
      <c r="AC45" s="1"/>
      <c r="AE45" s="1"/>
      <c r="AF45" s="1"/>
    </row>
    <row r="46" spans="1:32" ht="30" customHeight="1" thickBot="1" x14ac:dyDescent="0.3">
      <c r="A46" s="20" t="s">
        <v>2</v>
      </c>
      <c r="B46" s="20" t="s">
        <v>52</v>
      </c>
      <c r="C46" s="28">
        <v>546</v>
      </c>
      <c r="D46" s="34">
        <v>1303.1579316000002</v>
      </c>
      <c r="E46" s="34">
        <v>1265.9248478400002</v>
      </c>
      <c r="I46" s="1"/>
      <c r="AC46" s="1"/>
      <c r="AE46" s="1"/>
      <c r="AF46" s="1"/>
    </row>
    <row r="47" spans="1:32" ht="30" customHeight="1" thickBot="1" x14ac:dyDescent="0.3">
      <c r="A47" s="67" t="s">
        <v>83</v>
      </c>
      <c r="B47" s="68"/>
      <c r="C47" s="68"/>
      <c r="D47" s="68"/>
      <c r="E47" s="69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E47" s="1"/>
      <c r="AF47" s="1"/>
    </row>
    <row r="48" spans="1:32" s="6" customFormat="1" ht="90" customHeight="1" x14ac:dyDescent="0.25">
      <c r="A48" s="21" t="s">
        <v>82</v>
      </c>
      <c r="B48" s="22" t="s">
        <v>48</v>
      </c>
      <c r="C48" s="21" t="s">
        <v>87</v>
      </c>
      <c r="D48" s="35" t="s">
        <v>34</v>
      </c>
      <c r="E48" s="35" t="s">
        <v>32</v>
      </c>
    </row>
    <row r="49" spans="1:32" ht="30" customHeight="1" x14ac:dyDescent="0.25">
      <c r="A49" s="4" t="s">
        <v>10</v>
      </c>
      <c r="B49" s="4" t="s">
        <v>49</v>
      </c>
      <c r="C49" s="24">
        <v>2463</v>
      </c>
      <c r="D49" s="32">
        <v>4061.5448601000003</v>
      </c>
      <c r="E49" s="32">
        <v>3945.5007212400001</v>
      </c>
      <c r="I49" s="1"/>
      <c r="AC49" s="1"/>
      <c r="AE49" s="1"/>
      <c r="AF49" s="1"/>
    </row>
    <row r="50" spans="1:32" ht="30" customHeight="1" x14ac:dyDescent="0.25">
      <c r="A50" s="4" t="s">
        <v>5</v>
      </c>
      <c r="B50" s="4" t="s">
        <v>49</v>
      </c>
      <c r="C50" s="24">
        <v>2463</v>
      </c>
      <c r="D50" s="32">
        <v>3991.7820201000004</v>
      </c>
      <c r="E50" s="32">
        <v>3877.7311052400005</v>
      </c>
      <c r="I50" s="1"/>
      <c r="AC50" s="1"/>
      <c r="AE50" s="1"/>
      <c r="AF50" s="1"/>
    </row>
    <row r="51" spans="1:32" ht="30" customHeight="1" x14ac:dyDescent="0.25">
      <c r="A51" s="4" t="s">
        <v>61</v>
      </c>
      <c r="B51" s="4" t="s">
        <v>49</v>
      </c>
      <c r="C51" s="24">
        <v>2463</v>
      </c>
      <c r="D51" s="32">
        <v>4197.1750401000008</v>
      </c>
      <c r="E51" s="32">
        <v>4077.2557532400006</v>
      </c>
      <c r="I51" s="1"/>
      <c r="AC51" s="1"/>
      <c r="AE51" s="1"/>
      <c r="AF51" s="1"/>
    </row>
    <row r="52" spans="1:32" ht="30" customHeight="1" x14ac:dyDescent="0.25">
      <c r="A52" s="4" t="s">
        <v>5</v>
      </c>
      <c r="B52" s="4" t="s">
        <v>0</v>
      </c>
      <c r="C52" s="24">
        <v>138</v>
      </c>
      <c r="D52" s="32">
        <v>338.86398000000008</v>
      </c>
      <c r="E52" s="32">
        <v>329.18215200000003</v>
      </c>
      <c r="I52" s="1"/>
      <c r="AC52" s="1"/>
      <c r="AE52" s="1"/>
      <c r="AF52" s="1"/>
    </row>
    <row r="53" spans="1:32" ht="30" customHeight="1" x14ac:dyDescent="0.25">
      <c r="A53" s="4" t="s">
        <v>10</v>
      </c>
      <c r="B53" s="4" t="s">
        <v>0</v>
      </c>
      <c r="C53" s="24">
        <v>138</v>
      </c>
      <c r="D53" s="32">
        <v>401.94882000000001</v>
      </c>
      <c r="E53" s="32">
        <v>390.46456799999999</v>
      </c>
      <c r="I53" s="1"/>
      <c r="AC53" s="1"/>
      <c r="AE53" s="1"/>
      <c r="AF53" s="1"/>
    </row>
    <row r="54" spans="1:32" ht="30" customHeight="1" x14ac:dyDescent="0.25">
      <c r="A54" s="4" t="s">
        <v>10</v>
      </c>
      <c r="B54" s="7" t="s">
        <v>62</v>
      </c>
      <c r="C54" s="24">
        <v>738</v>
      </c>
      <c r="D54" s="32">
        <v>1069.75</v>
      </c>
      <c r="E54" s="32">
        <v>1039.18</v>
      </c>
      <c r="I54" s="1"/>
      <c r="AC54" s="1"/>
      <c r="AE54" s="1"/>
      <c r="AF54" s="1"/>
    </row>
    <row r="55" spans="1:32" ht="30" customHeight="1" x14ac:dyDescent="0.25">
      <c r="A55" s="4" t="s">
        <v>37</v>
      </c>
      <c r="B55" s="4" t="s">
        <v>47</v>
      </c>
      <c r="C55" s="24">
        <v>427</v>
      </c>
      <c r="D55" s="32">
        <v>723.60581999999999</v>
      </c>
      <c r="E55" s="32">
        <v>702.93136800000002</v>
      </c>
      <c r="I55" s="1"/>
      <c r="AC55" s="1"/>
      <c r="AE55" s="1"/>
      <c r="AF55" s="1"/>
    </row>
    <row r="56" spans="1:32" ht="30" customHeight="1" x14ac:dyDescent="0.25">
      <c r="A56" s="4" t="s">
        <v>5</v>
      </c>
      <c r="B56" s="4" t="s">
        <v>47</v>
      </c>
      <c r="C56" s="24">
        <v>427</v>
      </c>
      <c r="D56" s="32">
        <v>660.52098000000012</v>
      </c>
      <c r="E56" s="32">
        <v>641.64895200000012</v>
      </c>
      <c r="I56" s="1"/>
      <c r="AC56" s="1"/>
      <c r="AE56" s="1"/>
      <c r="AF56" s="1"/>
    </row>
    <row r="57" spans="1:32" ht="37.5" customHeight="1" x14ac:dyDescent="0.25">
      <c r="A57" s="4" t="s">
        <v>61</v>
      </c>
      <c r="B57" s="4" t="s">
        <v>62</v>
      </c>
      <c r="C57" s="24">
        <v>738</v>
      </c>
      <c r="D57" s="32">
        <v>1212.057</v>
      </c>
      <c r="E57" s="32">
        <v>1177.4268</v>
      </c>
      <c r="I57" s="1"/>
      <c r="AC57" s="1"/>
      <c r="AE57" s="1"/>
      <c r="AF57" s="1"/>
    </row>
    <row r="58" spans="1:32" ht="36.75" customHeight="1" x14ac:dyDescent="0.25">
      <c r="A58" s="4" t="s">
        <v>61</v>
      </c>
      <c r="B58" s="4" t="s">
        <v>0</v>
      </c>
      <c r="C58" s="24">
        <v>138</v>
      </c>
      <c r="D58" s="32">
        <v>544.25700000000006</v>
      </c>
      <c r="E58" s="32">
        <v>528.70680000000004</v>
      </c>
      <c r="I58" s="1"/>
      <c r="AC58" s="1"/>
      <c r="AE58" s="1"/>
      <c r="AF58" s="1"/>
    </row>
    <row r="59" spans="1:32" ht="36.75" customHeight="1" x14ac:dyDescent="0.25">
      <c r="A59" s="4" t="s">
        <v>61</v>
      </c>
      <c r="B59" s="4" t="s">
        <v>47</v>
      </c>
      <c r="C59" s="24">
        <v>427</v>
      </c>
      <c r="D59" s="32">
        <v>865.91399999999999</v>
      </c>
      <c r="E59" s="32">
        <v>841.17359999999996</v>
      </c>
      <c r="I59" s="1"/>
      <c r="AC59" s="1"/>
      <c r="AE59" s="1"/>
      <c r="AF59" s="1"/>
    </row>
    <row r="60" spans="1:32" ht="30" customHeight="1" x14ac:dyDescent="0.25">
      <c r="A60" s="4" t="s">
        <v>58</v>
      </c>
      <c r="B60" s="5" t="s">
        <v>59</v>
      </c>
      <c r="C60" s="24">
        <v>100</v>
      </c>
      <c r="D60" s="32">
        <v>706.04100000000005</v>
      </c>
      <c r="E60" s="32">
        <v>685.86840000000007</v>
      </c>
      <c r="I60" s="1"/>
      <c r="AC60" s="1"/>
      <c r="AE60" s="1"/>
      <c r="AF60" s="1"/>
    </row>
    <row r="61" spans="1:32" s="12" customFormat="1" ht="55.5" customHeight="1" x14ac:dyDescent="0.35">
      <c r="A61" s="72" t="s">
        <v>86</v>
      </c>
      <c r="B61" s="73"/>
      <c r="C61" s="73"/>
      <c r="D61" s="73"/>
      <c r="E61" s="74"/>
      <c r="F61" s="37"/>
      <c r="G61" s="37"/>
      <c r="H61" s="38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C61" s="15"/>
      <c r="AD61" s="12" t="s">
        <v>86</v>
      </c>
    </row>
  </sheetData>
  <mergeCells count="3">
    <mergeCell ref="A47:E47"/>
    <mergeCell ref="A1:E1"/>
    <mergeCell ref="A61:E61"/>
  </mergeCells>
  <pageMargins left="0.7" right="0.7" top="0.75" bottom="0.75" header="0.3" footer="0.3"/>
  <pageSetup paperSize="9" orientation="portrait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NEW PRICE  LIST- ROAD</vt:lpstr>
      <vt:lpstr>Sheet1</vt:lpstr>
      <vt:lpstr>Sheet2</vt:lpstr>
      <vt:lpstr>Sheet3</vt:lpstr>
      <vt:lpstr>'NEW PRICE  LIST- ROAD'!Print_Area</vt:lpstr>
      <vt:lpstr>'NEW PRICE  LIST- ROAD'!Print_Titles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</dc:creator>
  <cp:lastModifiedBy>SCCL</cp:lastModifiedBy>
  <cp:lastPrinted>2024-02-08T07:48:35Z</cp:lastPrinted>
  <dcterms:created xsi:type="dcterms:W3CDTF">2011-01-13T10:04:40Z</dcterms:created>
  <dcterms:modified xsi:type="dcterms:W3CDTF">2026-04-09T10:41:51Z</dcterms:modified>
</cp:coreProperties>
</file>