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55" windowWidth="15570" windowHeight="9510" tabRatio="605"/>
  </bookViews>
  <sheets>
    <sheet name="NEW PRICE  LIST- ROAD" sheetId="1" r:id="rId1"/>
    <sheet name="Sheet1" sheetId="2" state="hidden" r:id="rId2"/>
    <sheet name="Sheet2" sheetId="3" state="hidden" r:id="rId3"/>
    <sheet name="Sheet3" sheetId="4" r:id="rId4"/>
  </sheets>
  <definedNames>
    <definedName name="_xlnm._FilterDatabase" localSheetId="0" hidden="1">'NEW PRICE  LIST- ROAD'!$2:$68</definedName>
    <definedName name="_xlnm.Print_Area" localSheetId="0">'NEW PRICE  LIST- ROAD'!$A$1:$AD$66</definedName>
    <definedName name="_xlnm.Print_Titles" localSheetId="0">'NEW PRICE  LIST- ROAD'!$2:$2</definedName>
  </definedNames>
  <calcPr calcId="124519"/>
</workbook>
</file>

<file path=xl/calcChain.xml><?xml version="1.0" encoding="utf-8"?>
<calcChain xmlns="http://schemas.openxmlformats.org/spreadsheetml/2006/main">
  <c r="G9" i="1"/>
  <c r="I9" s="1"/>
  <c r="I57"/>
  <c r="F57"/>
  <c r="H57" s="1"/>
  <c r="I39"/>
  <c r="F39"/>
  <c r="H39"/>
  <c r="J39" s="1"/>
  <c r="I41"/>
  <c r="F41"/>
  <c r="H41" s="1"/>
  <c r="I36"/>
  <c r="F36"/>
  <c r="H36" s="1"/>
  <c r="I52"/>
  <c r="F52"/>
  <c r="H52" s="1"/>
  <c r="I29"/>
  <c r="F29"/>
  <c r="H29" s="1"/>
  <c r="I40"/>
  <c r="F40"/>
  <c r="H40" s="1"/>
  <c r="F34"/>
  <c r="H34" s="1"/>
  <c r="I20"/>
  <c r="F20"/>
  <c r="H20" s="1"/>
  <c r="J20" s="1"/>
  <c r="I15"/>
  <c r="F15"/>
  <c r="H15" s="1"/>
  <c r="I14"/>
  <c r="F14"/>
  <c r="H14" s="1"/>
  <c r="I62"/>
  <c r="F62"/>
  <c r="H62" s="1"/>
  <c r="J62" s="1"/>
  <c r="I19"/>
  <c r="F19"/>
  <c r="H19" s="1"/>
  <c r="F56"/>
  <c r="H56" s="1"/>
  <c r="I56"/>
  <c r="I44"/>
  <c r="F44"/>
  <c r="H44" s="1"/>
  <c r="I28"/>
  <c r="F28"/>
  <c r="H28"/>
  <c r="I17"/>
  <c r="F17"/>
  <c r="H17" s="1"/>
  <c r="I42"/>
  <c r="F42"/>
  <c r="H42" s="1"/>
  <c r="I23"/>
  <c r="F23"/>
  <c r="I65"/>
  <c r="I66"/>
  <c r="F35"/>
  <c r="G35" s="1"/>
  <c r="I35" s="1"/>
  <c r="I55"/>
  <c r="F55"/>
  <c r="H55"/>
  <c r="F30"/>
  <c r="H30" s="1"/>
  <c r="I30"/>
  <c r="I45"/>
  <c r="F45"/>
  <c r="H45" s="1"/>
  <c r="F18"/>
  <c r="H18"/>
  <c r="J18" s="1"/>
  <c r="I18"/>
  <c r="I46"/>
  <c r="F46"/>
  <c r="H46"/>
  <c r="J46" s="1"/>
  <c r="I37"/>
  <c r="F37"/>
  <c r="H37" s="1"/>
  <c r="F61"/>
  <c r="G61"/>
  <c r="I22"/>
  <c r="F22"/>
  <c r="H22" s="1"/>
  <c r="F9"/>
  <c r="H9" s="1"/>
  <c r="F7"/>
  <c r="H7" s="1"/>
  <c r="I7"/>
  <c r="T12"/>
  <c r="F8"/>
  <c r="I8"/>
  <c r="I11"/>
  <c r="F11"/>
  <c r="H11" s="1"/>
  <c r="I43"/>
  <c r="F43"/>
  <c r="F50"/>
  <c r="H50" s="1"/>
  <c r="I47"/>
  <c r="F47"/>
  <c r="H47" s="1"/>
  <c r="F24"/>
  <c r="G24"/>
  <c r="I24" s="1"/>
  <c r="K24" s="1"/>
  <c r="F64"/>
  <c r="G64" s="1"/>
  <c r="I12"/>
  <c r="F12"/>
  <c r="H12" s="1"/>
  <c r="I10"/>
  <c r="F10"/>
  <c r="H10" s="1"/>
  <c r="F65"/>
  <c r="H65"/>
  <c r="J65" s="1"/>
  <c r="F66"/>
  <c r="I51"/>
  <c r="F51"/>
  <c r="H51"/>
  <c r="F53"/>
  <c r="H53" s="1"/>
  <c r="I53"/>
  <c r="I49"/>
  <c r="F49"/>
  <c r="H49" s="1"/>
  <c r="I58"/>
  <c r="F58"/>
  <c r="H58" s="1"/>
  <c r="F21"/>
  <c r="H21" s="1"/>
  <c r="I13"/>
  <c r="F13"/>
  <c r="H13" s="1"/>
  <c r="I54"/>
  <c r="F54"/>
  <c r="H54" s="1"/>
  <c r="F63"/>
  <c r="G63" s="1"/>
  <c r="I63" s="1"/>
  <c r="F5"/>
  <c r="G5"/>
  <c r="I5" s="1"/>
  <c r="K5" s="1"/>
  <c r="I4"/>
  <c r="I27"/>
  <c r="I31"/>
  <c r="I16"/>
  <c r="I32"/>
  <c r="I25"/>
  <c r="I33"/>
  <c r="I48"/>
  <c r="I60"/>
  <c r="F25"/>
  <c r="H25" s="1"/>
  <c r="F38"/>
  <c r="G38" s="1"/>
  <c r="I38" s="1"/>
  <c r="F16"/>
  <c r="F60"/>
  <c r="H60" s="1"/>
  <c r="F3"/>
  <c r="H3" s="1"/>
  <c r="F4"/>
  <c r="H4" s="1"/>
  <c r="F6"/>
  <c r="F26"/>
  <c r="G26" s="1"/>
  <c r="I26" s="1"/>
  <c r="F27"/>
  <c r="H27" s="1"/>
  <c r="F31"/>
  <c r="H31"/>
  <c r="J31" s="1"/>
  <c r="F33"/>
  <c r="H33" s="1"/>
  <c r="F48"/>
  <c r="H48" s="1"/>
  <c r="K48" s="1"/>
  <c r="F59"/>
  <c r="G59" s="1"/>
  <c r="I59" s="1"/>
  <c r="F32"/>
  <c r="H32" s="1"/>
  <c r="K32" s="1"/>
  <c r="I21"/>
  <c r="I34"/>
  <c r="H64"/>
  <c r="H35"/>
  <c r="H24"/>
  <c r="G50"/>
  <c r="I50" s="1"/>
  <c r="H6"/>
  <c r="K18"/>
  <c r="K46"/>
  <c r="J28"/>
  <c r="K39"/>
  <c r="I61"/>
  <c r="H61"/>
  <c r="K61" s="1"/>
  <c r="H16"/>
  <c r="J16" s="1"/>
  <c r="H5"/>
  <c r="H66"/>
  <c r="K66" s="1"/>
  <c r="H8"/>
  <c r="K28"/>
  <c r="X28"/>
  <c r="AC28" s="1"/>
  <c r="J66"/>
  <c r="J22" l="1"/>
  <c r="X22" s="1"/>
  <c r="AD22" s="1"/>
  <c r="K22"/>
  <c r="K29"/>
  <c r="J29"/>
  <c r="X29" s="1"/>
  <c r="J11"/>
  <c r="X11" s="1"/>
  <c r="Z11" s="1"/>
  <c r="K11"/>
  <c r="K19"/>
  <c r="J19"/>
  <c r="X19" s="1"/>
  <c r="K25"/>
  <c r="J25"/>
  <c r="J26"/>
  <c r="X26" s="1"/>
  <c r="X18"/>
  <c r="J61"/>
  <c r="Y28"/>
  <c r="AB28" s="1"/>
  <c r="K51"/>
  <c r="J24"/>
  <c r="X24" s="1"/>
  <c r="H26"/>
  <c r="K26" s="1"/>
  <c r="X66"/>
  <c r="AC66" s="1"/>
  <c r="X61"/>
  <c r="AC61" s="1"/>
  <c r="AD61" s="1"/>
  <c r="J55"/>
  <c r="Z28"/>
  <c r="K16"/>
  <c r="J51"/>
  <c r="X51" s="1"/>
  <c r="X16"/>
  <c r="Y16" s="1"/>
  <c r="AB16" s="1"/>
  <c r="J32"/>
  <c r="X32" s="1"/>
  <c r="H43"/>
  <c r="H23"/>
  <c r="J27"/>
  <c r="X27" s="1"/>
  <c r="K27"/>
  <c r="J4"/>
  <c r="X4" s="1"/>
  <c r="K4"/>
  <c r="L10"/>
  <c r="J10"/>
  <c r="I64"/>
  <c r="K64" s="1"/>
  <c r="K47"/>
  <c r="X47" s="1"/>
  <c r="J47"/>
  <c r="J7"/>
  <c r="K7"/>
  <c r="X7" s="1"/>
  <c r="K37"/>
  <c r="J37"/>
  <c r="K45"/>
  <c r="J45"/>
  <c r="K17"/>
  <c r="X17" s="1"/>
  <c r="J17"/>
  <c r="J52"/>
  <c r="K52"/>
  <c r="X52" s="1"/>
  <c r="Y32"/>
  <c r="AB32" s="1"/>
  <c r="Z32"/>
  <c r="AC32"/>
  <c r="AD32" s="1"/>
  <c r="K54"/>
  <c r="J54"/>
  <c r="K21"/>
  <c r="J21"/>
  <c r="X30"/>
  <c r="K30"/>
  <c r="J30"/>
  <c r="J14"/>
  <c r="K14"/>
  <c r="X14" s="1"/>
  <c r="K40"/>
  <c r="X40" s="1"/>
  <c r="J40"/>
  <c r="K60"/>
  <c r="J60"/>
  <c r="K49"/>
  <c r="J49"/>
  <c r="K12"/>
  <c r="J12"/>
  <c r="X12" s="1"/>
  <c r="K50"/>
  <c r="J50"/>
  <c r="AC18"/>
  <c r="AD18" s="1"/>
  <c r="Y18"/>
  <c r="AB18" s="1"/>
  <c r="Z18"/>
  <c r="J42"/>
  <c r="K42"/>
  <c r="J34"/>
  <c r="X34" s="1"/>
  <c r="K34"/>
  <c r="K36"/>
  <c r="J36"/>
  <c r="X36" s="1"/>
  <c r="K58"/>
  <c r="J58"/>
  <c r="X58" s="1"/>
  <c r="J56"/>
  <c r="X56" s="1"/>
  <c r="K56"/>
  <c r="J41"/>
  <c r="K41"/>
  <c r="Z16"/>
  <c r="AC22"/>
  <c r="Z61"/>
  <c r="Y61"/>
  <c r="AC11"/>
  <c r="Y11"/>
  <c r="Z24"/>
  <c r="AC24"/>
  <c r="AD24" s="1"/>
  <c r="Y24"/>
  <c r="AB24" s="1"/>
  <c r="K33"/>
  <c r="J33"/>
  <c r="K13"/>
  <c r="J13"/>
  <c r="K53"/>
  <c r="X53" s="1"/>
  <c r="J53"/>
  <c r="Z66"/>
  <c r="J9"/>
  <c r="K9"/>
  <c r="K15"/>
  <c r="J15"/>
  <c r="K57"/>
  <c r="J57"/>
  <c r="J35"/>
  <c r="J5"/>
  <c r="X5" s="1"/>
  <c r="K10"/>
  <c r="J8"/>
  <c r="X39"/>
  <c r="K65"/>
  <c r="X65" s="1"/>
  <c r="K8"/>
  <c r="J48"/>
  <c r="X48" s="1"/>
  <c r="AD28"/>
  <c r="X10"/>
  <c r="X46"/>
  <c r="K62"/>
  <c r="X62" s="1"/>
  <c r="H59"/>
  <c r="K31"/>
  <c r="K35"/>
  <c r="X35" s="1"/>
  <c r="K20"/>
  <c r="X20" s="1"/>
  <c r="K55"/>
  <c r="X55" s="1"/>
  <c r="H38"/>
  <c r="G3"/>
  <c r="G6"/>
  <c r="I6" s="1"/>
  <c r="K6" s="1"/>
  <c r="X31"/>
  <c r="H63"/>
  <c r="J44"/>
  <c r="K44"/>
  <c r="X9" l="1"/>
  <c r="Z9" s="1"/>
  <c r="Z51"/>
  <c r="Y51"/>
  <c r="AC51"/>
  <c r="AD51" s="1"/>
  <c r="AC19"/>
  <c r="AD19" s="1"/>
  <c r="Y19"/>
  <c r="AB19" s="1"/>
  <c r="Z19"/>
  <c r="AD29"/>
  <c r="Z29"/>
  <c r="AC29"/>
  <c r="Y29"/>
  <c r="X6"/>
  <c r="AC6" s="1"/>
  <c r="AD6" s="1"/>
  <c r="X57"/>
  <c r="AB57" s="1"/>
  <c r="Y66"/>
  <c r="AB66" s="1"/>
  <c r="Z22"/>
  <c r="X54"/>
  <c r="AD66"/>
  <c r="AB11"/>
  <c r="AD11"/>
  <c r="AB61"/>
  <c r="Y22"/>
  <c r="AB22" s="1"/>
  <c r="AC16"/>
  <c r="AD16" s="1"/>
  <c r="J6"/>
  <c r="X50"/>
  <c r="Z50" s="1"/>
  <c r="X49"/>
  <c r="Y49" s="1"/>
  <c r="X37"/>
  <c r="K23"/>
  <c r="J23"/>
  <c r="X23" s="1"/>
  <c r="J43"/>
  <c r="X43" s="1"/>
  <c r="K43"/>
  <c r="X13"/>
  <c r="J64"/>
  <c r="X64" s="1"/>
  <c r="Y64" s="1"/>
  <c r="AB64" s="1"/>
  <c r="X8"/>
  <c r="Z8" s="1"/>
  <c r="X15"/>
  <c r="X33"/>
  <c r="X41"/>
  <c r="AC41" s="1"/>
  <c r="X42"/>
  <c r="AD42" s="1"/>
  <c r="X60"/>
  <c r="X21"/>
  <c r="X45"/>
  <c r="AD45" s="1"/>
  <c r="X25"/>
  <c r="Z35"/>
  <c r="AC35"/>
  <c r="AD35"/>
  <c r="Y35"/>
  <c r="AB35" s="1"/>
  <c r="Y33"/>
  <c r="Z33"/>
  <c r="AD33"/>
  <c r="AC33"/>
  <c r="Y42"/>
  <c r="AC42"/>
  <c r="Z21"/>
  <c r="AC21"/>
  <c r="Y21"/>
  <c r="AD21"/>
  <c r="AC45"/>
  <c r="AD62"/>
  <c r="AC62"/>
  <c r="Y62"/>
  <c r="Z62"/>
  <c r="AB62" s="1"/>
  <c r="Z58"/>
  <c r="AC58"/>
  <c r="AD58" s="1"/>
  <c r="AB58"/>
  <c r="Y58"/>
  <c r="Z12"/>
  <c r="Y12"/>
  <c r="AB12" s="1"/>
  <c r="AC12"/>
  <c r="AD12" s="1"/>
  <c r="AC14"/>
  <c r="Z14"/>
  <c r="AD14"/>
  <c r="Y14"/>
  <c r="AB14" s="1"/>
  <c r="AC7"/>
  <c r="AD7" s="1"/>
  <c r="Z7"/>
  <c r="Y7"/>
  <c r="AB7" s="1"/>
  <c r="AC65"/>
  <c r="AD65" s="1"/>
  <c r="Y65"/>
  <c r="Z65"/>
  <c r="Z13"/>
  <c r="AB13"/>
  <c r="Y13"/>
  <c r="AD13"/>
  <c r="AC13"/>
  <c r="AC56"/>
  <c r="AD56" s="1"/>
  <c r="Z56"/>
  <c r="Y56"/>
  <c r="AB56" s="1"/>
  <c r="Z64"/>
  <c r="Z34"/>
  <c r="Y34"/>
  <c r="AB34" s="1"/>
  <c r="AD34"/>
  <c r="AC34"/>
  <c r="Z40"/>
  <c r="AD40"/>
  <c r="AC40"/>
  <c r="Y40"/>
  <c r="AB40" s="1"/>
  <c r="Y54"/>
  <c r="AC17"/>
  <c r="AD17" s="1"/>
  <c r="Z17"/>
  <c r="Y17"/>
  <c r="AC47"/>
  <c r="Z47"/>
  <c r="AB47" s="1"/>
  <c r="Y47"/>
  <c r="AD47"/>
  <c r="Y48"/>
  <c r="AB48" s="1"/>
  <c r="Z48"/>
  <c r="AC48"/>
  <c r="AD48" s="1"/>
  <c r="Y15"/>
  <c r="AB15" s="1"/>
  <c r="AC15"/>
  <c r="Z15"/>
  <c r="AD15"/>
  <c r="Z60"/>
  <c r="Y60"/>
  <c r="AC60"/>
  <c r="AD60" s="1"/>
  <c r="AB60"/>
  <c r="AB5"/>
  <c r="AC5"/>
  <c r="AD5" s="1"/>
  <c r="Z5"/>
  <c r="Y5"/>
  <c r="AB36"/>
  <c r="AC36"/>
  <c r="Z36"/>
  <c r="Y36"/>
  <c r="AD36"/>
  <c r="Y4"/>
  <c r="AB4" s="1"/>
  <c r="Z4"/>
  <c r="AC4"/>
  <c r="AD4" s="1"/>
  <c r="Z57"/>
  <c r="Y57"/>
  <c r="Y53"/>
  <c r="AC53"/>
  <c r="AD53" s="1"/>
  <c r="Z53"/>
  <c r="AC50"/>
  <c r="AD49"/>
  <c r="AC49"/>
  <c r="AC37"/>
  <c r="Y37"/>
  <c r="Z37"/>
  <c r="AB37" s="1"/>
  <c r="AD37"/>
  <c r="AD52"/>
  <c r="AC52"/>
  <c r="Z52"/>
  <c r="Y52"/>
  <c r="I3"/>
  <c r="Z39"/>
  <c r="AD39"/>
  <c r="AC39"/>
  <c r="Y39"/>
  <c r="AB39" s="1"/>
  <c r="J59"/>
  <c r="K59"/>
  <c r="Y26"/>
  <c r="Z26"/>
  <c r="AC26"/>
  <c r="AD26" s="1"/>
  <c r="K38"/>
  <c r="X38" s="1"/>
  <c r="J38"/>
  <c r="Z31"/>
  <c r="AB31"/>
  <c r="Y31"/>
  <c r="AC31"/>
  <c r="AD31" s="1"/>
  <c r="K63"/>
  <c r="J63"/>
  <c r="X63" s="1"/>
  <c r="AD46"/>
  <c r="AC46"/>
  <c r="Z46"/>
  <c r="AB46"/>
  <c r="Y46"/>
  <c r="X44"/>
  <c r="Y44" s="1"/>
  <c r="Z20"/>
  <c r="AC20"/>
  <c r="AD20" s="1"/>
  <c r="Y20"/>
  <c r="Y10"/>
  <c r="AB10" s="1"/>
  <c r="Z10"/>
  <c r="AC10"/>
  <c r="AD10" s="1"/>
  <c r="AC55"/>
  <c r="AD55" s="1"/>
  <c r="Y55"/>
  <c r="Z55"/>
  <c r="AC30"/>
  <c r="AD30" s="1"/>
  <c r="Z30"/>
  <c r="Y30"/>
  <c r="Y27"/>
  <c r="AB27"/>
  <c r="AD27"/>
  <c r="Z27"/>
  <c r="AC27"/>
  <c r="AC44"/>
  <c r="AD44" s="1"/>
  <c r="Z44"/>
  <c r="AC9" l="1"/>
  <c r="AD9" s="1"/>
  <c r="Y9"/>
  <c r="AB9" s="1"/>
  <c r="Y23"/>
  <c r="AB23" s="1"/>
  <c r="AC23"/>
  <c r="AD23" s="1"/>
  <c r="Z23"/>
  <c r="AB54"/>
  <c r="AC25"/>
  <c r="Z25"/>
  <c r="Y25"/>
  <c r="AB25" s="1"/>
  <c r="AD25"/>
  <c r="AC43"/>
  <c r="AD43" s="1"/>
  <c r="Z43"/>
  <c r="Y43"/>
  <c r="AB43" s="1"/>
  <c r="AB44"/>
  <c r="AB52"/>
  <c r="Y6"/>
  <c r="AC54"/>
  <c r="AC64"/>
  <c r="AD64" s="1"/>
  <c r="Y45"/>
  <c r="Z41"/>
  <c r="AB51"/>
  <c r="AB30"/>
  <c r="AB55"/>
  <c r="AB20"/>
  <c r="Z49"/>
  <c r="AB49" s="1"/>
  <c r="AD50"/>
  <c r="AC57"/>
  <c r="AD57" s="1"/>
  <c r="Z6"/>
  <c r="AB6" s="1"/>
  <c r="AB17"/>
  <c r="Z54"/>
  <c r="AB65"/>
  <c r="Z45"/>
  <c r="Z42"/>
  <c r="AB42" s="1"/>
  <c r="Y41"/>
  <c r="AC8"/>
  <c r="AD8" s="1"/>
  <c r="Y8"/>
  <c r="AB8" s="1"/>
  <c r="Y50"/>
  <c r="AB50" s="1"/>
  <c r="AB26"/>
  <c r="X59"/>
  <c r="AB53"/>
  <c r="AD54"/>
  <c r="AB21"/>
  <c r="AD41"/>
  <c r="AB33"/>
  <c r="AB29"/>
  <c r="Z38"/>
  <c r="AC38"/>
  <c r="AD38" s="1"/>
  <c r="Y38"/>
  <c r="AB38" s="1"/>
  <c r="Z63"/>
  <c r="AC63"/>
  <c r="AD63" s="1"/>
  <c r="AB63"/>
  <c r="Y63"/>
  <c r="Y59"/>
  <c r="AD59"/>
  <c r="AC59"/>
  <c r="Z59"/>
  <c r="J3"/>
  <c r="K3"/>
  <c r="X3" s="1"/>
  <c r="AB41" l="1"/>
  <c r="AB59"/>
  <c r="AB45"/>
  <c r="Y3"/>
  <c r="Z3"/>
  <c r="AC3"/>
  <c r="AD3" s="1"/>
  <c r="AB3" l="1"/>
</calcChain>
</file>

<file path=xl/sharedStrings.xml><?xml version="1.0" encoding="utf-8"?>
<sst xmlns="http://schemas.openxmlformats.org/spreadsheetml/2006/main" count="287" uniqueCount="164">
  <si>
    <t>WG-R</t>
  </si>
  <si>
    <t>GK:OC</t>
  </si>
  <si>
    <t>KOY:OC-II</t>
  </si>
  <si>
    <t>COC:MNG</t>
  </si>
  <si>
    <t>KCHP-MNG</t>
  </si>
  <si>
    <t>MNG-WASHERY</t>
  </si>
  <si>
    <t>GDK-1</t>
  </si>
  <si>
    <t>GDK-5</t>
  </si>
  <si>
    <t>GDK-11A</t>
  </si>
  <si>
    <t>MOCP</t>
  </si>
  <si>
    <t>RGM(GLB)-WASHERY</t>
  </si>
  <si>
    <t>KTK-1</t>
  </si>
  <si>
    <t>KTK-2</t>
  </si>
  <si>
    <t>KTK-5</t>
  </si>
  <si>
    <t>KTK-6</t>
  </si>
  <si>
    <t>BPA:OC-II EXT</t>
  </si>
  <si>
    <t>KHAIRGURA:OC</t>
  </si>
  <si>
    <t>RK-6</t>
  </si>
  <si>
    <t>RK-7</t>
  </si>
  <si>
    <t>RK-8</t>
  </si>
  <si>
    <t>SRP3&amp;3A</t>
  </si>
  <si>
    <t>SRP:1</t>
  </si>
  <si>
    <t>GDK:2A</t>
  </si>
  <si>
    <t>KONDAPUR:MNG</t>
  </si>
  <si>
    <t>MINE 
CODE</t>
  </si>
  <si>
    <t>ROYLATY 
ON PREMIUM</t>
  </si>
  <si>
    <t>STOWING 
EXCISE
 DUTY</t>
  </si>
  <si>
    <t>ADDL. 
CRUSHING
 CHARGES</t>
  </si>
  <si>
    <t>SURFACE 
TRANSPORT
 CHARGES
(STC)</t>
  </si>
  <si>
    <t>PRE WEIGH 
BIN 
CHARGES</t>
  </si>
  <si>
    <t>FUEL 
SUR
 CHARGES</t>
  </si>
  <si>
    <t>TAXABLE 
AMOUNT</t>
  </si>
  <si>
    <t>TOTAL PRICE
 WITH CST 2%</t>
  </si>
  <si>
    <t>RK-5</t>
  </si>
  <si>
    <t>TOTAL 
PRICE WITH VAT 5%</t>
  </si>
  <si>
    <t>SRP:OC2</t>
  </si>
  <si>
    <t>JVR:OC:SATTUPALLI</t>
  </si>
  <si>
    <t>RGM WASHERY</t>
  </si>
  <si>
    <t>MNG-IV LINE</t>
  </si>
  <si>
    <t>G5 ROM</t>
  </si>
  <si>
    <t>G7 RND</t>
  </si>
  <si>
    <t>G7 CRR</t>
  </si>
  <si>
    <t>G7 SLK</t>
  </si>
  <si>
    <t>G9 ROM</t>
  </si>
  <si>
    <t>G9 CRR</t>
  </si>
  <si>
    <t>G11 CRR</t>
  </si>
  <si>
    <t>G13 CRR</t>
  </si>
  <si>
    <t>WG-SL</t>
  </si>
  <si>
    <t>GCV GR</t>
  </si>
  <si>
    <t>WG-G9</t>
  </si>
  <si>
    <t>Sizing</t>
  </si>
  <si>
    <t>FOREST PERMIT FEE</t>
  </si>
  <si>
    <t>G17</t>
  </si>
  <si>
    <t>G10 CRR</t>
  </si>
  <si>
    <t>DORLI:OCI</t>
  </si>
  <si>
    <t>DORLI OC-II</t>
  </si>
  <si>
    <t>GDK 7- LEP</t>
  </si>
  <si>
    <t>G8-ROM</t>
  </si>
  <si>
    <t>KOYAGUDEM</t>
  </si>
  <si>
    <t>LOGRD</t>
  </si>
  <si>
    <t>G9-CRR</t>
  </si>
  <si>
    <t>RKP WASHERY</t>
  </si>
  <si>
    <t>WG-FIN</t>
  </si>
  <si>
    <t>G8 ROM</t>
  </si>
  <si>
    <t>RCHP (ROAD)</t>
  </si>
  <si>
    <t>GDK:10 &amp;10A</t>
  </si>
  <si>
    <t>ADRIYALA (PE)</t>
  </si>
  <si>
    <t>JK 5 OC</t>
  </si>
  <si>
    <t>G15 CRR</t>
  </si>
  <si>
    <t>G15 RND</t>
  </si>
  <si>
    <t>Base price</t>
  </si>
  <si>
    <t>RK OCP</t>
  </si>
  <si>
    <t>LIFTING /FACILITY
CHARGES</t>
  </si>
  <si>
    <t>30% Royalty towards DMFT</t>
  </si>
  <si>
    <t>VAKILPALLI</t>
  </si>
  <si>
    <t>G8-CRR</t>
  </si>
  <si>
    <t>G8-RND</t>
  </si>
  <si>
    <t>G10CRR</t>
  </si>
  <si>
    <t>G13 ROM</t>
  </si>
  <si>
    <t>KK-1</t>
  </si>
  <si>
    <t>KASIPET</t>
  </si>
  <si>
    <t>G8 CRR</t>
  </si>
  <si>
    <t>MINE DESCRIPTION</t>
  </si>
  <si>
    <t>PRICE OF WASHERY AND LOW GRADE COAL (NOTIFIED PRICE)</t>
  </si>
  <si>
    <t>G7-RND</t>
  </si>
  <si>
    <t>1% on Royalty towards swach bharat cess and krish kalyan cess</t>
  </si>
  <si>
    <t>1% ON ROYALTY TOWARDS SWACH BHARAT (0.05%)  AND KRISH KALYAN CESS  (0.05%) IS LEVIED W.E.F. 01.04.2016 AS PER GOVT. OF INDIA NOTIFICATION.</t>
  </si>
  <si>
    <t>Basic price</t>
  </si>
  <si>
    <t>MINE-WISE PRICE LIST (NOTIFIED PRICE) WEF 24.01.2017</t>
  </si>
  <si>
    <t>RK-8 (SRP)</t>
  </si>
  <si>
    <t>KK-1 (MM)</t>
  </si>
  <si>
    <t>KASIPET (MM)</t>
  </si>
  <si>
    <t>VAKILPALLI (RGM)</t>
  </si>
  <si>
    <t>RK-5 (SRP)</t>
  </si>
  <si>
    <t>KHAIRGURA:OC (BPA)</t>
  </si>
  <si>
    <t>KOY:OC-II (YLD)</t>
  </si>
  <si>
    <t xml:space="preserve">
ROYALTY ON
 BASIC 
PRICE</t>
  </si>
  <si>
    <t>Faciity/ sampling charges</t>
  </si>
  <si>
    <t>GST COMPENSATION CESS
 ENERGY 
CESS</t>
  </si>
  <si>
    <t>Additional shipping point charge/ COST PLUS PRICE/ premium price</t>
  </si>
  <si>
    <t xml:space="preserve">
LAND 
ADJUSTMENT
 CHARGES</t>
  </si>
  <si>
    <t>G13-CRR</t>
  </si>
  <si>
    <t>G11-CRR</t>
  </si>
  <si>
    <t>Corpus  ofCMPS 1998 (Pension Fund)</t>
  </si>
  <si>
    <t xml:space="preserve">GDK OC 3 </t>
  </si>
  <si>
    <t>G9-ROM</t>
  </si>
  <si>
    <t>G7-CRR</t>
  </si>
  <si>
    <t>G13-ROM</t>
  </si>
  <si>
    <t>RK OC (MANDAMARRI)</t>
  </si>
  <si>
    <t>G15-SLK</t>
  </si>
  <si>
    <t>G5-RND</t>
  </si>
  <si>
    <t>G6-CRR</t>
  </si>
  <si>
    <t>KISTARAM OC (KGM)</t>
  </si>
  <si>
    <t>SHANTI KHANI (MM)</t>
  </si>
  <si>
    <t>G14-CRR</t>
  </si>
  <si>
    <t>GDK OCPV</t>
  </si>
  <si>
    <t>GDK-11  (RGM)</t>
  </si>
  <si>
    <t>G10-CRR</t>
  </si>
  <si>
    <t>Explosive cost Adjustment</t>
  </si>
  <si>
    <t>G6-RND</t>
  </si>
  <si>
    <t>KTK-OC II (BHPL)</t>
  </si>
  <si>
    <t>MINE DESCRIPTION/ Premium %</t>
  </si>
  <si>
    <t xml:space="preserve">KTK-5 (BHPL) - </t>
  </si>
  <si>
    <t>IK OC (SRP)- cost plus</t>
  </si>
  <si>
    <t>RK-7 (SRP)- 3.42%</t>
  </si>
  <si>
    <t>KOY:OC-II (YLD) 0.89%</t>
  </si>
  <si>
    <t>KTK-6 (BHPL)</t>
  </si>
  <si>
    <t>KTK-8 (BHPL)</t>
  </si>
  <si>
    <t>G5-SLK</t>
  </si>
  <si>
    <t>KTK-1 (BHPL</t>
  </si>
  <si>
    <t>SRP:OC2 (SRP)</t>
  </si>
  <si>
    <t>JVR:OC:2 SATTUPALLI (KGM)</t>
  </si>
  <si>
    <t>G15-RND</t>
  </si>
  <si>
    <t>G5-CRR</t>
  </si>
  <si>
    <t>G7-ROM</t>
  </si>
  <si>
    <t>G7-SLK</t>
  </si>
  <si>
    <t>KTK-OC III (BHPL)</t>
  </si>
  <si>
    <t>PVK5Inc (KGM)</t>
  </si>
  <si>
    <t>G9-RND</t>
  </si>
  <si>
    <t>MNG OC-II Extn PH2(OC-IV)</t>
  </si>
  <si>
    <t>ADRIYALA LW(P)</t>
  </si>
  <si>
    <t>ADDITIONAL PREMIUM IS CHARGED AS PER AUCTION OF LINKAGE.</t>
  </si>
  <si>
    <t>Sampling charges is levied if applicable.</t>
  </si>
  <si>
    <t>1 SEC -  GDK 1&amp;3</t>
  </si>
  <si>
    <t>2 SEC  - GDK 2&amp;2A</t>
  </si>
  <si>
    <t>RGOC-1 (RG-III)</t>
  </si>
  <si>
    <t>SRP OCP2</t>
  </si>
  <si>
    <t>KASIPET-2  (SRP)</t>
  </si>
  <si>
    <t>KTK OCP II (BHPL)</t>
  </si>
  <si>
    <t>PKOC-II (West Section)</t>
  </si>
  <si>
    <t>RG OC3 EXTN PHASE-II</t>
  </si>
  <si>
    <t>Bassic price TOTAL</t>
  </si>
  <si>
    <t>G15-CRR</t>
  </si>
  <si>
    <t>G6-SLK</t>
  </si>
  <si>
    <t>G8-SLK</t>
  </si>
  <si>
    <t>Virtual Ship.point-PWB KOC2 (YLD)</t>
  </si>
  <si>
    <t>G5-ROM</t>
  </si>
  <si>
    <t>3% (NMEDT)on Royalty</t>
  </si>
  <si>
    <t>ROAD MODE  - MINE WISE REVISED PRICE LIST  FOR   E-LINKAGE UNITS W.E.F. 22.09.2025 RS/T- ( GST)</t>
  </si>
  <si>
    <t>IGST 18%</t>
  </si>
  <si>
    <t>SGST 9%</t>
  </si>
  <si>
    <t>CGST 9%</t>
  </si>
  <si>
    <t>TOTAL 
PRICE WITH GST 18%</t>
  </si>
  <si>
    <t>TOTAL PRICE
 WITH GST 18%</t>
  </si>
</sst>
</file>

<file path=xl/styles.xml><?xml version="1.0" encoding="utf-8"?>
<styleSheet xmlns="http://schemas.openxmlformats.org/spreadsheetml/2006/main">
  <numFmts count="1">
    <numFmt numFmtId="164" formatCode="#,##0.000"/>
  </numFmts>
  <fonts count="1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2" borderId="0" xfId="0" applyFont="1" applyFill="1"/>
    <xf numFmtId="0" fontId="4" fillId="2" borderId="0" xfId="0" applyFont="1" applyFill="1"/>
    <xf numFmtId="2" fontId="3" fillId="2" borderId="0" xfId="0" applyNumberFormat="1" applyFont="1" applyFill="1"/>
    <xf numFmtId="0" fontId="5" fillId="2" borderId="1" xfId="0" applyFont="1" applyFill="1" applyBorder="1"/>
    <xf numFmtId="4" fontId="5" fillId="2" borderId="1" xfId="0" applyNumberFormat="1" applyFont="1" applyFill="1" applyBorder="1"/>
    <xf numFmtId="2" fontId="5" fillId="2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2" fillId="2" borderId="0" xfId="0" applyFont="1" applyFill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3" fillId="3" borderId="1" xfId="0" applyFont="1" applyFill="1" applyBorder="1"/>
    <xf numFmtId="0" fontId="3" fillId="3" borderId="0" xfId="0" applyFont="1" applyFill="1"/>
    <xf numFmtId="0" fontId="7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Border="1"/>
    <xf numFmtId="0" fontId="3" fillId="3" borderId="0" xfId="0" applyFont="1" applyFill="1" applyBorder="1"/>
    <xf numFmtId="0" fontId="4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0" borderId="0" xfId="0" applyFont="1" applyBorder="1"/>
    <xf numFmtId="164" fontId="7" fillId="0" borderId="0" xfId="0" applyNumberFormat="1" applyFont="1" applyBorder="1"/>
    <xf numFmtId="2" fontId="3" fillId="2" borderId="0" xfId="0" applyNumberFormat="1" applyFont="1" applyFill="1" applyBorder="1"/>
    <xf numFmtId="164" fontId="3" fillId="2" borderId="0" xfId="0" applyNumberFormat="1" applyFont="1" applyFill="1" applyBorder="1"/>
    <xf numFmtId="0" fontId="4" fillId="2" borderId="0" xfId="0" applyFont="1" applyFill="1" applyBorder="1"/>
    <xf numFmtId="0" fontId="2" fillId="2" borderId="0" xfId="0" applyFont="1" applyFill="1" applyBorder="1" applyAlignment="1"/>
    <xf numFmtId="0" fontId="5" fillId="2" borderId="2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3" fillId="2" borderId="5" xfId="0" applyNumberFormat="1" applyFont="1" applyFill="1" applyBorder="1"/>
    <xf numFmtId="2" fontId="2" fillId="2" borderId="2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/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/>
    <xf numFmtId="2" fontId="5" fillId="4" borderId="1" xfId="0" applyNumberFormat="1" applyFont="1" applyFill="1" applyBorder="1"/>
    <xf numFmtId="0" fontId="3" fillId="4" borderId="1" xfId="0" applyFont="1" applyFill="1" applyBorder="1"/>
    <xf numFmtId="0" fontId="5" fillId="4" borderId="1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4" fontId="3" fillId="2" borderId="1" xfId="0" applyNumberFormat="1" applyFont="1" applyFill="1" applyBorder="1"/>
    <xf numFmtId="4" fontId="3" fillId="4" borderId="1" xfId="0" applyNumberFormat="1" applyFont="1" applyFill="1" applyBorder="1"/>
    <xf numFmtId="2" fontId="3" fillId="4" borderId="1" xfId="0" applyNumberFormat="1" applyFont="1" applyFill="1" applyBorder="1"/>
    <xf numFmtId="4" fontId="2" fillId="2" borderId="0" xfId="0" applyNumberFormat="1" applyFont="1" applyFill="1" applyBorder="1"/>
    <xf numFmtId="0" fontId="8" fillId="2" borderId="0" xfId="0" applyFont="1" applyFill="1" applyBorder="1"/>
    <xf numFmtId="0" fontId="3" fillId="4" borderId="0" xfId="0" applyFont="1" applyFill="1" applyBorder="1"/>
    <xf numFmtId="0" fontId="3" fillId="2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7" xfId="0" applyFont="1" applyFill="1" applyBorder="1" applyAlignment="1"/>
    <xf numFmtId="0" fontId="3" fillId="2" borderId="0" xfId="0" applyFont="1" applyFill="1" applyBorder="1" applyAlignment="1"/>
    <xf numFmtId="2" fontId="3" fillId="2" borderId="0" xfId="0" applyNumberFormat="1" applyFont="1" applyFill="1" applyBorder="1" applyAlignment="1"/>
    <xf numFmtId="0" fontId="3" fillId="0" borderId="0" xfId="0" applyFont="1"/>
    <xf numFmtId="2" fontId="3" fillId="0" borderId="0" xfId="0" applyNumberFormat="1" applyFont="1"/>
    <xf numFmtId="2" fontId="2" fillId="4" borderId="1" xfId="0" applyNumberFormat="1" applyFont="1" applyFill="1" applyBorder="1"/>
    <xf numFmtId="2" fontId="10" fillId="4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4" fontId="3" fillId="0" borderId="1" xfId="0" applyNumberFormat="1" applyFont="1" applyFill="1" applyBorder="1"/>
    <xf numFmtId="2" fontId="3" fillId="0" borderId="1" xfId="0" applyNumberFormat="1" applyFont="1" applyFill="1" applyBorder="1"/>
    <xf numFmtId="0" fontId="3" fillId="0" borderId="0" xfId="0" applyFont="1" applyFill="1" applyBorder="1" applyAlignment="1"/>
    <xf numFmtId="0" fontId="3" fillId="0" borderId="0" xfId="0" applyFont="1" applyFill="1"/>
    <xf numFmtId="0" fontId="3" fillId="0" borderId="0" xfId="0" applyFont="1" applyFill="1" applyBorder="1"/>
    <xf numFmtId="0" fontId="2" fillId="2" borderId="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22"/>
  <sheetViews>
    <sheetView tabSelected="1" showWhiteSpace="0" view="pageBreakPreview" topLeftCell="O1" zoomScale="75" zoomScaleNormal="70" zoomScaleSheetLayoutView="75" workbookViewId="0">
      <pane xSplit="22500" topLeftCell="AD1"/>
      <selection activeCell="AD9" sqref="AD9"/>
      <selection pane="topRight" activeCell="Q1" sqref="Q1"/>
    </sheetView>
  </sheetViews>
  <sheetFormatPr defaultColWidth="16.42578125" defaultRowHeight="22.5" customHeight="1"/>
  <cols>
    <col min="1" max="1" width="38" style="69" customWidth="1"/>
    <col min="2" max="2" width="12" style="25" customWidth="1"/>
    <col min="3" max="3" width="16.42578125" style="25"/>
    <col min="4" max="4" width="11.7109375" style="25" customWidth="1"/>
    <col min="5" max="5" width="16.42578125" style="16" customWidth="1"/>
    <col min="6" max="6" width="16.42578125" style="16"/>
    <col min="7" max="8" width="13.28515625" style="16" customWidth="1"/>
    <col min="9" max="9" width="13.28515625" style="23" customWidth="1"/>
    <col min="10" max="23" width="13.28515625" style="16" customWidth="1"/>
    <col min="24" max="24" width="13.28515625" style="83" customWidth="1"/>
    <col min="25" max="25" width="14.7109375" style="16" customWidth="1"/>
    <col min="26" max="26" width="15.5703125" style="64" customWidth="1"/>
    <col min="27" max="27" width="17.7109375" style="64" customWidth="1"/>
    <col min="28" max="28" width="16.85546875" style="16" customWidth="1"/>
    <col min="29" max="29" width="13.85546875" style="16" customWidth="1"/>
    <col min="30" max="30" width="18.140625" style="64" customWidth="1"/>
    <col min="31" max="16384" width="16.42578125" style="16"/>
  </cols>
  <sheetData>
    <row r="1" spans="1:31" ht="35.25" customHeight="1">
      <c r="A1" s="84" t="s">
        <v>158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</row>
    <row r="2" spans="1:31" s="19" customFormat="1" ht="90" customHeight="1">
      <c r="A2" s="10" t="s">
        <v>121</v>
      </c>
      <c r="B2" s="10" t="s">
        <v>24</v>
      </c>
      <c r="C2" s="10" t="s">
        <v>48</v>
      </c>
      <c r="D2" s="10" t="s">
        <v>70</v>
      </c>
      <c r="E2" s="10" t="s">
        <v>50</v>
      </c>
      <c r="F2" s="10" t="s">
        <v>151</v>
      </c>
      <c r="G2" s="10" t="s">
        <v>99</v>
      </c>
      <c r="H2" s="49" t="s">
        <v>96</v>
      </c>
      <c r="I2" s="10" t="s">
        <v>25</v>
      </c>
      <c r="J2" s="10" t="s">
        <v>157</v>
      </c>
      <c r="K2" s="10" t="s">
        <v>73</v>
      </c>
      <c r="L2" s="50" t="s">
        <v>85</v>
      </c>
      <c r="M2" s="10" t="s">
        <v>26</v>
      </c>
      <c r="N2" s="10" t="s">
        <v>27</v>
      </c>
      <c r="O2" s="10" t="s">
        <v>100</v>
      </c>
      <c r="P2" s="10" t="s">
        <v>51</v>
      </c>
      <c r="Q2" s="10" t="s">
        <v>28</v>
      </c>
      <c r="R2" s="10" t="s">
        <v>29</v>
      </c>
      <c r="S2" s="10" t="s">
        <v>30</v>
      </c>
      <c r="T2" s="10" t="s">
        <v>72</v>
      </c>
      <c r="U2" s="10" t="s">
        <v>97</v>
      </c>
      <c r="V2" s="10" t="s">
        <v>103</v>
      </c>
      <c r="W2" s="10" t="s">
        <v>118</v>
      </c>
      <c r="X2" s="77" t="s">
        <v>31</v>
      </c>
      <c r="Y2" s="53" t="s">
        <v>161</v>
      </c>
      <c r="Z2" s="53" t="s">
        <v>160</v>
      </c>
      <c r="AA2" s="10" t="s">
        <v>98</v>
      </c>
      <c r="AB2" s="10" t="s">
        <v>162</v>
      </c>
      <c r="AC2" s="53" t="s">
        <v>159</v>
      </c>
      <c r="AD2" s="51" t="s">
        <v>163</v>
      </c>
    </row>
    <row r="3" spans="1:31" ht="30" customHeight="1">
      <c r="A3" s="66" t="s">
        <v>129</v>
      </c>
      <c r="B3" s="4">
        <v>2401</v>
      </c>
      <c r="C3" s="9" t="s">
        <v>156</v>
      </c>
      <c r="D3" s="4">
        <v>5385</v>
      </c>
      <c r="E3" s="5">
        <v>0</v>
      </c>
      <c r="F3" s="5">
        <f>D3+E3</f>
        <v>5385</v>
      </c>
      <c r="G3" s="6">
        <f>F3*0.3%</f>
        <v>16.155000000000001</v>
      </c>
      <c r="H3" s="6">
        <f t="shared" ref="H3:I11" si="0">F3*0.14</f>
        <v>753.90000000000009</v>
      </c>
      <c r="I3" s="6">
        <f t="shared" si="0"/>
        <v>2.2617000000000003</v>
      </c>
      <c r="J3" s="6">
        <f>(H3+I3)*3%</f>
        <v>22.684851000000002</v>
      </c>
      <c r="K3" s="6">
        <f t="shared" ref="K3:K8" si="1">(H3+I3)*30%</f>
        <v>226.84851000000003</v>
      </c>
      <c r="L3" s="6">
        <v>0</v>
      </c>
      <c r="M3" s="4">
        <v>0</v>
      </c>
      <c r="N3" s="4">
        <v>0</v>
      </c>
      <c r="O3" s="4">
        <v>61</v>
      </c>
      <c r="P3" s="4">
        <v>30</v>
      </c>
      <c r="Q3" s="4">
        <v>0</v>
      </c>
      <c r="R3" s="4">
        <v>0</v>
      </c>
      <c r="S3" s="4">
        <v>434</v>
      </c>
      <c r="T3" s="4">
        <v>0</v>
      </c>
      <c r="U3" s="4">
        <v>3</v>
      </c>
      <c r="V3" s="4">
        <v>20</v>
      </c>
      <c r="W3" s="6">
        <v>48.4</v>
      </c>
      <c r="X3" s="78">
        <f xml:space="preserve"> SUM(F3:W3)</f>
        <v>7003.2500609999997</v>
      </c>
      <c r="Y3" s="5">
        <f>X3*9%</f>
        <v>630.29250548999994</v>
      </c>
      <c r="Z3" s="5">
        <f>X3*9%</f>
        <v>630.29250548999994</v>
      </c>
      <c r="AA3" s="5">
        <v>0</v>
      </c>
      <c r="AB3" s="5">
        <f t="shared" ref="AB3:AB22" si="2">X3+Y3+Z3+AA3</f>
        <v>8263.8350719800001</v>
      </c>
      <c r="AC3" s="5">
        <f>X3*18%</f>
        <v>1260.5850109799999</v>
      </c>
      <c r="AD3" s="52">
        <f t="shared" ref="AD3:AD32" si="3">X3+AA3+AC3</f>
        <v>8263.8350719800001</v>
      </c>
    </row>
    <row r="4" spans="1:31" ht="30" customHeight="1">
      <c r="A4" s="66" t="s">
        <v>122</v>
      </c>
      <c r="B4" s="4">
        <v>2403</v>
      </c>
      <c r="C4" s="9" t="s">
        <v>156</v>
      </c>
      <c r="D4" s="4">
        <v>5385</v>
      </c>
      <c r="E4" s="5">
        <v>0</v>
      </c>
      <c r="F4" s="5">
        <f>D4+E4</f>
        <v>5385</v>
      </c>
      <c r="G4" s="6">
        <v>0</v>
      </c>
      <c r="H4" s="6">
        <f t="shared" si="0"/>
        <v>753.90000000000009</v>
      </c>
      <c r="I4" s="6">
        <f t="shared" si="0"/>
        <v>0</v>
      </c>
      <c r="J4" s="6">
        <f t="shared" ref="J4:J66" si="4">(H4+I4)*3%</f>
        <v>22.617000000000001</v>
      </c>
      <c r="K4" s="6">
        <f t="shared" si="1"/>
        <v>226.17000000000002</v>
      </c>
      <c r="L4" s="6">
        <v>0</v>
      </c>
      <c r="M4" s="4">
        <v>0</v>
      </c>
      <c r="N4" s="4">
        <v>0</v>
      </c>
      <c r="O4" s="4">
        <v>61</v>
      </c>
      <c r="P4" s="4">
        <v>30</v>
      </c>
      <c r="Q4" s="4">
        <v>0</v>
      </c>
      <c r="R4" s="4">
        <v>0</v>
      </c>
      <c r="S4" s="4">
        <v>434</v>
      </c>
      <c r="T4" s="4">
        <v>0</v>
      </c>
      <c r="U4" s="4">
        <v>3</v>
      </c>
      <c r="V4" s="4">
        <v>20</v>
      </c>
      <c r="W4" s="6">
        <v>48.4</v>
      </c>
      <c r="X4" s="78">
        <f xml:space="preserve"> SUM(F4:W4)</f>
        <v>6984.0869999999995</v>
      </c>
      <c r="Y4" s="5">
        <f t="shared" ref="Y4:Y66" si="5">X4*9%</f>
        <v>628.56782999999996</v>
      </c>
      <c r="Z4" s="5">
        <f t="shared" ref="Z4:Z66" si="6">X4*9%</f>
        <v>628.56782999999996</v>
      </c>
      <c r="AA4" s="5">
        <v>0</v>
      </c>
      <c r="AB4" s="5">
        <f t="shared" si="2"/>
        <v>8241.2226599999995</v>
      </c>
      <c r="AC4" s="5">
        <f t="shared" ref="AC4:AC66" si="7">X4*18%</f>
        <v>1257.1356599999999</v>
      </c>
      <c r="AD4" s="52">
        <f t="shared" si="3"/>
        <v>8241.2226599999995</v>
      </c>
    </row>
    <row r="5" spans="1:31" ht="29.25" customHeight="1">
      <c r="A5" s="66" t="s">
        <v>127</v>
      </c>
      <c r="B5" s="4">
        <v>2405</v>
      </c>
      <c r="C5" s="9" t="s">
        <v>156</v>
      </c>
      <c r="D5" s="4">
        <v>5385</v>
      </c>
      <c r="E5" s="5">
        <v>0</v>
      </c>
      <c r="F5" s="5">
        <f t="shared" ref="F5:F16" si="8">D5+E5</f>
        <v>5385</v>
      </c>
      <c r="G5" s="6">
        <f>F5*0.27%</f>
        <v>14.5395</v>
      </c>
      <c r="H5" s="6">
        <f t="shared" si="0"/>
        <v>753.90000000000009</v>
      </c>
      <c r="I5" s="6">
        <f t="shared" si="0"/>
        <v>2.0355300000000001</v>
      </c>
      <c r="J5" s="6">
        <f t="shared" si="4"/>
        <v>22.6780659</v>
      </c>
      <c r="K5" s="6">
        <f t="shared" si="1"/>
        <v>226.78065900000001</v>
      </c>
      <c r="L5" s="6">
        <v>0</v>
      </c>
      <c r="M5" s="4">
        <v>0</v>
      </c>
      <c r="N5" s="4">
        <v>0</v>
      </c>
      <c r="O5" s="4">
        <v>61</v>
      </c>
      <c r="P5" s="4">
        <v>30</v>
      </c>
      <c r="Q5" s="4">
        <v>0</v>
      </c>
      <c r="R5" s="4">
        <v>0</v>
      </c>
      <c r="S5" s="4">
        <v>434</v>
      </c>
      <c r="T5" s="4">
        <v>0</v>
      </c>
      <c r="U5" s="4">
        <v>3</v>
      </c>
      <c r="V5" s="4">
        <v>20</v>
      </c>
      <c r="W5" s="6">
        <v>48.4</v>
      </c>
      <c r="X5" s="78">
        <f xml:space="preserve"> SUM(F5:W5)</f>
        <v>7001.3337548999998</v>
      </c>
      <c r="Y5" s="5">
        <f t="shared" si="5"/>
        <v>630.12003794099996</v>
      </c>
      <c r="Z5" s="5">
        <f t="shared" si="6"/>
        <v>630.12003794099996</v>
      </c>
      <c r="AA5" s="5">
        <v>0</v>
      </c>
      <c r="AB5" s="5">
        <f t="shared" si="2"/>
        <v>8261.5738307819993</v>
      </c>
      <c r="AC5" s="5">
        <f t="shared" si="7"/>
        <v>1260.2400758819999</v>
      </c>
      <c r="AD5" s="52">
        <f t="shared" si="3"/>
        <v>8261.5738307819993</v>
      </c>
    </row>
    <row r="6" spans="1:31" ht="29.25" customHeight="1">
      <c r="A6" s="66" t="s">
        <v>126</v>
      </c>
      <c r="B6" s="4">
        <v>2404</v>
      </c>
      <c r="C6" s="9" t="s">
        <v>110</v>
      </c>
      <c r="D6" s="4">
        <v>5385</v>
      </c>
      <c r="E6" s="5">
        <v>220</v>
      </c>
      <c r="F6" s="5">
        <f t="shared" si="8"/>
        <v>5605</v>
      </c>
      <c r="G6" s="6">
        <f>F6*23.31%</f>
        <v>1306.5255</v>
      </c>
      <c r="H6" s="6">
        <f t="shared" si="0"/>
        <v>784.7</v>
      </c>
      <c r="I6" s="6">
        <f t="shared" si="0"/>
        <v>182.91357000000002</v>
      </c>
      <c r="J6" s="6">
        <f t="shared" si="4"/>
        <v>29.028407100000003</v>
      </c>
      <c r="K6" s="6">
        <f t="shared" si="1"/>
        <v>290.28407100000004</v>
      </c>
      <c r="L6" s="6">
        <v>0</v>
      </c>
      <c r="M6" s="4">
        <v>0</v>
      </c>
      <c r="N6" s="4">
        <v>0</v>
      </c>
      <c r="O6" s="4">
        <v>61</v>
      </c>
      <c r="P6" s="4">
        <v>30</v>
      </c>
      <c r="Q6" s="4">
        <v>0</v>
      </c>
      <c r="R6" s="4">
        <v>0</v>
      </c>
      <c r="S6" s="4">
        <v>434</v>
      </c>
      <c r="T6" s="4">
        <v>0</v>
      </c>
      <c r="U6" s="4">
        <v>3</v>
      </c>
      <c r="V6" s="4">
        <v>20</v>
      </c>
      <c r="W6" s="6">
        <v>48.4</v>
      </c>
      <c r="X6" s="78">
        <f xml:space="preserve"> SUM(F6:W6)</f>
        <v>8794.8515480999977</v>
      </c>
      <c r="Y6" s="5">
        <f t="shared" si="5"/>
        <v>791.53663932899974</v>
      </c>
      <c r="Z6" s="5">
        <f t="shared" si="6"/>
        <v>791.53663932899974</v>
      </c>
      <c r="AA6" s="5">
        <v>0</v>
      </c>
      <c r="AB6" s="5">
        <f t="shared" si="2"/>
        <v>10377.924826757999</v>
      </c>
      <c r="AC6" s="5">
        <f t="shared" si="7"/>
        <v>1583.0732786579995</v>
      </c>
      <c r="AD6" s="52">
        <f t="shared" si="3"/>
        <v>10377.924826757997</v>
      </c>
    </row>
    <row r="7" spans="1:31" ht="30" customHeight="1">
      <c r="A7" s="66" t="s">
        <v>126</v>
      </c>
      <c r="B7" s="4">
        <v>2404</v>
      </c>
      <c r="C7" s="9" t="s">
        <v>128</v>
      </c>
      <c r="D7" s="4">
        <v>5385</v>
      </c>
      <c r="E7" s="5">
        <v>80</v>
      </c>
      <c r="F7" s="5">
        <f>D7+E7</f>
        <v>5465</v>
      </c>
      <c r="G7" s="6">
        <v>0</v>
      </c>
      <c r="H7" s="6">
        <f t="shared" si="0"/>
        <v>765.1</v>
      </c>
      <c r="I7" s="6">
        <f t="shared" si="0"/>
        <v>0</v>
      </c>
      <c r="J7" s="6">
        <f t="shared" si="4"/>
        <v>22.952999999999999</v>
      </c>
      <c r="K7" s="6">
        <f>(H7+I7)*30%</f>
        <v>229.53</v>
      </c>
      <c r="L7" s="6">
        <v>0</v>
      </c>
      <c r="M7" s="4">
        <v>0</v>
      </c>
      <c r="N7" s="4">
        <v>0</v>
      </c>
      <c r="O7" s="4">
        <v>61</v>
      </c>
      <c r="P7" s="4">
        <v>30</v>
      </c>
      <c r="Q7" s="4">
        <v>0</v>
      </c>
      <c r="R7" s="4">
        <v>0</v>
      </c>
      <c r="S7" s="4">
        <v>434</v>
      </c>
      <c r="T7" s="4">
        <v>140</v>
      </c>
      <c r="U7" s="4">
        <v>3</v>
      </c>
      <c r="V7" s="4">
        <v>20</v>
      </c>
      <c r="W7" s="6">
        <v>48.4</v>
      </c>
      <c r="X7" s="78">
        <f t="shared" ref="X7:X12" si="9" xml:space="preserve"> SUM(F7:W7)</f>
        <v>7218.9830000000002</v>
      </c>
      <c r="Y7" s="5">
        <f t="shared" si="5"/>
        <v>649.70847000000003</v>
      </c>
      <c r="Z7" s="5">
        <f t="shared" si="6"/>
        <v>649.70847000000003</v>
      </c>
      <c r="AA7" s="5">
        <v>0</v>
      </c>
      <c r="AB7" s="5">
        <f t="shared" si="2"/>
        <v>8518.3999399999993</v>
      </c>
      <c r="AC7" s="5">
        <f t="shared" si="7"/>
        <v>1299.4169400000001</v>
      </c>
      <c r="AD7" s="52">
        <f t="shared" si="3"/>
        <v>8518.3999399999993</v>
      </c>
    </row>
    <row r="8" spans="1:31" s="65" customFormat="1" ht="30" customHeight="1">
      <c r="A8" s="66" t="s">
        <v>120</v>
      </c>
      <c r="B8" s="56">
        <v>2410</v>
      </c>
      <c r="C8" s="56" t="s">
        <v>133</v>
      </c>
      <c r="D8" s="4">
        <v>5385</v>
      </c>
      <c r="E8" s="61">
        <v>80</v>
      </c>
      <c r="F8" s="61">
        <f>D8+E8</f>
        <v>5465</v>
      </c>
      <c r="G8" s="62">
        <v>0</v>
      </c>
      <c r="H8" s="62">
        <f t="shared" si="0"/>
        <v>765.1</v>
      </c>
      <c r="I8" s="62">
        <f t="shared" si="0"/>
        <v>0</v>
      </c>
      <c r="J8" s="6">
        <f t="shared" si="4"/>
        <v>22.952999999999999</v>
      </c>
      <c r="K8" s="62">
        <f t="shared" si="1"/>
        <v>229.53</v>
      </c>
      <c r="L8" s="62">
        <v>0</v>
      </c>
      <c r="M8" s="56">
        <v>0</v>
      </c>
      <c r="N8" s="56">
        <v>0</v>
      </c>
      <c r="O8" s="56">
        <v>61</v>
      </c>
      <c r="P8" s="4">
        <v>30</v>
      </c>
      <c r="Q8" s="56">
        <v>0</v>
      </c>
      <c r="R8" s="56">
        <v>60</v>
      </c>
      <c r="S8" s="4">
        <v>434</v>
      </c>
      <c r="T8" s="56">
        <v>0</v>
      </c>
      <c r="U8" s="4">
        <v>3</v>
      </c>
      <c r="V8" s="4">
        <v>20</v>
      </c>
      <c r="W8" s="6">
        <v>48.4</v>
      </c>
      <c r="X8" s="79">
        <f t="shared" si="9"/>
        <v>7138.9830000000002</v>
      </c>
      <c r="Y8" s="5">
        <f t="shared" si="5"/>
        <v>642.50846999999999</v>
      </c>
      <c r="Z8" s="5">
        <f t="shared" si="6"/>
        <v>642.50846999999999</v>
      </c>
      <c r="AA8" s="5">
        <v>0</v>
      </c>
      <c r="AB8" s="60">
        <f t="shared" si="2"/>
        <v>8423.9999399999997</v>
      </c>
      <c r="AC8" s="5">
        <f t="shared" si="7"/>
        <v>1285.01694</v>
      </c>
      <c r="AD8" s="61">
        <f t="shared" si="3"/>
        <v>8423.9999399999997</v>
      </c>
    </row>
    <row r="9" spans="1:31" ht="30" customHeight="1">
      <c r="A9" s="66" t="s">
        <v>136</v>
      </c>
      <c r="B9" s="9">
        <v>2413</v>
      </c>
      <c r="C9" s="9" t="s">
        <v>133</v>
      </c>
      <c r="D9" s="4">
        <v>5385</v>
      </c>
      <c r="E9" s="42">
        <v>80</v>
      </c>
      <c r="F9" s="9">
        <f>D9+E9</f>
        <v>5465</v>
      </c>
      <c r="G9" s="6">
        <f>F9*9.63%</f>
        <v>526.2795000000001</v>
      </c>
      <c r="H9" s="42">
        <f t="shared" si="0"/>
        <v>765.1</v>
      </c>
      <c r="I9" s="9">
        <f t="shared" si="0"/>
        <v>73.679130000000015</v>
      </c>
      <c r="J9" s="6">
        <f t="shared" si="4"/>
        <v>25.1633739</v>
      </c>
      <c r="K9" s="9">
        <f>(H9+I9)*30%</f>
        <v>251.63373899999999</v>
      </c>
      <c r="L9" s="9">
        <v>0</v>
      </c>
      <c r="M9" s="9">
        <v>0</v>
      </c>
      <c r="N9" s="9">
        <v>17</v>
      </c>
      <c r="O9" s="9">
        <v>61</v>
      </c>
      <c r="P9" s="4">
        <v>30</v>
      </c>
      <c r="Q9" s="9">
        <v>0</v>
      </c>
      <c r="R9" s="9">
        <v>0</v>
      </c>
      <c r="S9" s="4">
        <v>434</v>
      </c>
      <c r="T9" s="9">
        <v>21.25</v>
      </c>
      <c r="U9" s="4">
        <v>3</v>
      </c>
      <c r="V9" s="4">
        <v>20</v>
      </c>
      <c r="W9" s="6">
        <v>48.4</v>
      </c>
      <c r="X9" s="80">
        <f t="shared" si="9"/>
        <v>7741.5057429000008</v>
      </c>
      <c r="Y9" s="5">
        <f t="shared" si="5"/>
        <v>696.73551686100006</v>
      </c>
      <c r="Z9" s="5">
        <f t="shared" si="6"/>
        <v>696.73551686100006</v>
      </c>
      <c r="AA9" s="5">
        <v>0</v>
      </c>
      <c r="AB9" s="42">
        <f t="shared" si="2"/>
        <v>9134.9767766219993</v>
      </c>
      <c r="AC9" s="5">
        <f t="shared" si="7"/>
        <v>1393.4710337220001</v>
      </c>
      <c r="AD9" s="42">
        <f t="shared" si="3"/>
        <v>9134.9767766220011</v>
      </c>
    </row>
    <row r="10" spans="1:31" s="65" customFormat="1" ht="30" customHeight="1">
      <c r="A10" s="66" t="s">
        <v>23</v>
      </c>
      <c r="B10" s="9">
        <v>1309</v>
      </c>
      <c r="C10" s="56" t="s">
        <v>111</v>
      </c>
      <c r="D10" s="9">
        <v>5230</v>
      </c>
      <c r="E10" s="60">
        <v>80</v>
      </c>
      <c r="F10" s="60">
        <f t="shared" si="8"/>
        <v>5310</v>
      </c>
      <c r="G10" s="42">
        <v>0</v>
      </c>
      <c r="H10" s="42">
        <f t="shared" si="0"/>
        <v>743.40000000000009</v>
      </c>
      <c r="I10" s="55">
        <f t="shared" ref="I10:I32" si="10">G10*0.14</f>
        <v>0</v>
      </c>
      <c r="J10" s="6">
        <f t="shared" si="4"/>
        <v>22.302000000000003</v>
      </c>
      <c r="K10" s="42">
        <f>(I10+H10)*30%</f>
        <v>223.02</v>
      </c>
      <c r="L10" s="42">
        <f>(H10+I10)*0%</f>
        <v>0</v>
      </c>
      <c r="M10" s="9">
        <v>0</v>
      </c>
      <c r="N10" s="9">
        <v>0</v>
      </c>
      <c r="O10" s="9">
        <v>61</v>
      </c>
      <c r="P10" s="4">
        <v>30</v>
      </c>
      <c r="Q10" s="9">
        <v>0</v>
      </c>
      <c r="R10" s="9">
        <v>0</v>
      </c>
      <c r="S10" s="4">
        <v>434</v>
      </c>
      <c r="T10" s="9">
        <v>21.25</v>
      </c>
      <c r="U10" s="4">
        <v>3</v>
      </c>
      <c r="V10" s="4">
        <v>20</v>
      </c>
      <c r="W10" s="6">
        <v>48.4</v>
      </c>
      <c r="X10" s="80">
        <f t="shared" si="9"/>
        <v>6916.3719999999994</v>
      </c>
      <c r="Y10" s="5">
        <f t="shared" si="5"/>
        <v>622.47347999999988</v>
      </c>
      <c r="Z10" s="5">
        <f t="shared" si="6"/>
        <v>622.47347999999988</v>
      </c>
      <c r="AA10" s="5">
        <v>0</v>
      </c>
      <c r="AB10" s="5">
        <f t="shared" si="2"/>
        <v>8161.3189599999987</v>
      </c>
      <c r="AC10" s="5">
        <f t="shared" si="7"/>
        <v>1244.9469599999998</v>
      </c>
      <c r="AD10" s="58">
        <f t="shared" si="3"/>
        <v>8161.3189599999987</v>
      </c>
      <c r="AE10" s="63"/>
    </row>
    <row r="11" spans="1:31" s="65" customFormat="1" ht="30" customHeight="1">
      <c r="A11" s="67" t="s">
        <v>4</v>
      </c>
      <c r="B11" s="56">
        <v>1388</v>
      </c>
      <c r="C11" s="56" t="s">
        <v>111</v>
      </c>
      <c r="D11" s="9">
        <v>5230</v>
      </c>
      <c r="E11" s="61">
        <v>80</v>
      </c>
      <c r="F11" s="61">
        <f t="shared" si="8"/>
        <v>5310</v>
      </c>
      <c r="G11" s="62">
        <v>0</v>
      </c>
      <c r="H11" s="42">
        <f t="shared" si="0"/>
        <v>743.40000000000009</v>
      </c>
      <c r="I11" s="62">
        <f t="shared" si="10"/>
        <v>0</v>
      </c>
      <c r="J11" s="6">
        <f t="shared" si="4"/>
        <v>22.302000000000003</v>
      </c>
      <c r="K11" s="62">
        <f t="shared" ref="K11:K43" si="11">(H11+I11)*30%</f>
        <v>223.02</v>
      </c>
      <c r="L11" s="62">
        <v>0</v>
      </c>
      <c r="M11" s="56">
        <v>0</v>
      </c>
      <c r="N11" s="56">
        <v>17</v>
      </c>
      <c r="O11" s="56">
        <v>61</v>
      </c>
      <c r="P11" s="4">
        <v>30</v>
      </c>
      <c r="Q11" s="56">
        <v>45</v>
      </c>
      <c r="R11" s="56">
        <v>60</v>
      </c>
      <c r="S11" s="4">
        <v>434</v>
      </c>
      <c r="T11" s="56">
        <v>0</v>
      </c>
      <c r="U11" s="4">
        <v>3</v>
      </c>
      <c r="V11" s="4">
        <v>20</v>
      </c>
      <c r="W11" s="6">
        <v>48.4</v>
      </c>
      <c r="X11" s="78">
        <f t="shared" si="9"/>
        <v>7017.1219999999994</v>
      </c>
      <c r="Y11" s="5">
        <f t="shared" si="5"/>
        <v>631.54097999999988</v>
      </c>
      <c r="Z11" s="5">
        <f t="shared" si="6"/>
        <v>631.54097999999988</v>
      </c>
      <c r="AA11" s="5">
        <v>0</v>
      </c>
      <c r="AB11" s="5">
        <f t="shared" si="2"/>
        <v>8280.2039599999989</v>
      </c>
      <c r="AC11" s="5">
        <f t="shared" si="7"/>
        <v>1263.0819599999998</v>
      </c>
      <c r="AD11" s="61">
        <f t="shared" si="3"/>
        <v>8280.2039599999989</v>
      </c>
    </row>
    <row r="12" spans="1:31" s="65" customFormat="1" ht="30" customHeight="1">
      <c r="A12" s="67" t="s">
        <v>123</v>
      </c>
      <c r="B12" s="57">
        <v>3412</v>
      </c>
      <c r="C12" s="56" t="s">
        <v>111</v>
      </c>
      <c r="D12" s="9">
        <v>5230</v>
      </c>
      <c r="E12" s="54">
        <v>80</v>
      </c>
      <c r="F12" s="54">
        <f>D12+E12</f>
        <v>5310</v>
      </c>
      <c r="G12" s="55">
        <v>312.61</v>
      </c>
      <c r="H12" s="55">
        <f t="shared" ref="H12:H32" si="12">F12*0.14</f>
        <v>743.40000000000009</v>
      </c>
      <c r="I12" s="55">
        <f t="shared" si="10"/>
        <v>43.765400000000007</v>
      </c>
      <c r="J12" s="6">
        <f t="shared" si="4"/>
        <v>23.614962000000002</v>
      </c>
      <c r="K12" s="55">
        <f t="shared" si="11"/>
        <v>236.14962000000003</v>
      </c>
      <c r="L12" s="55">
        <v>0</v>
      </c>
      <c r="M12" s="57">
        <v>0</v>
      </c>
      <c r="N12" s="57">
        <v>17</v>
      </c>
      <c r="O12" s="57">
        <v>61</v>
      </c>
      <c r="P12" s="4">
        <v>30</v>
      </c>
      <c r="Q12" s="57">
        <v>0</v>
      </c>
      <c r="R12" s="57">
        <v>60</v>
      </c>
      <c r="S12" s="4">
        <v>434</v>
      </c>
      <c r="T12" s="57">
        <f>140</f>
        <v>140</v>
      </c>
      <c r="U12" s="4">
        <v>3</v>
      </c>
      <c r="V12" s="4">
        <v>20</v>
      </c>
      <c r="W12" s="6">
        <v>48.4</v>
      </c>
      <c r="X12" s="78">
        <f t="shared" si="9"/>
        <v>7482.9399819999999</v>
      </c>
      <c r="Y12" s="5">
        <f t="shared" si="5"/>
        <v>673.46459837999998</v>
      </c>
      <c r="Z12" s="5">
        <f t="shared" si="6"/>
        <v>673.46459837999998</v>
      </c>
      <c r="AA12" s="5">
        <v>0</v>
      </c>
      <c r="AB12" s="5">
        <f t="shared" si="2"/>
        <v>8829.8691787600001</v>
      </c>
      <c r="AC12" s="5">
        <f t="shared" si="7"/>
        <v>1346.92919676</v>
      </c>
      <c r="AD12" s="58">
        <f t="shared" si="3"/>
        <v>8829.8691787600001</v>
      </c>
    </row>
    <row r="13" spans="1:31" s="65" customFormat="1" ht="30" customHeight="1">
      <c r="A13" s="67" t="s">
        <v>123</v>
      </c>
      <c r="B13" s="57">
        <v>3412</v>
      </c>
      <c r="C13" s="56" t="s">
        <v>119</v>
      </c>
      <c r="D13" s="9">
        <v>5230</v>
      </c>
      <c r="E13" s="54">
        <v>220</v>
      </c>
      <c r="F13" s="54">
        <f t="shared" si="8"/>
        <v>5450</v>
      </c>
      <c r="G13" s="55">
        <v>312.61</v>
      </c>
      <c r="H13" s="55">
        <f t="shared" si="12"/>
        <v>763.00000000000011</v>
      </c>
      <c r="I13" s="55">
        <f t="shared" si="10"/>
        <v>43.765400000000007</v>
      </c>
      <c r="J13" s="6">
        <f t="shared" si="4"/>
        <v>24.202962000000003</v>
      </c>
      <c r="K13" s="55">
        <f t="shared" si="11"/>
        <v>242.02962000000002</v>
      </c>
      <c r="L13" s="55">
        <v>0</v>
      </c>
      <c r="M13" s="57">
        <v>0</v>
      </c>
      <c r="N13" s="57">
        <v>0</v>
      </c>
      <c r="O13" s="57">
        <v>61</v>
      </c>
      <c r="P13" s="4">
        <v>30</v>
      </c>
      <c r="Q13" s="57">
        <v>0</v>
      </c>
      <c r="R13" s="57">
        <v>0</v>
      </c>
      <c r="S13" s="4">
        <v>434</v>
      </c>
      <c r="T13" s="57">
        <v>21.25</v>
      </c>
      <c r="U13" s="4">
        <v>3</v>
      </c>
      <c r="V13" s="4">
        <v>20</v>
      </c>
      <c r="W13" s="6">
        <v>48.4</v>
      </c>
      <c r="X13" s="78">
        <f xml:space="preserve"> SUM(F13:W13)</f>
        <v>7453.2579820000001</v>
      </c>
      <c r="Y13" s="5">
        <f t="shared" si="5"/>
        <v>670.79321837999998</v>
      </c>
      <c r="Z13" s="5">
        <f t="shared" si="6"/>
        <v>670.79321837999998</v>
      </c>
      <c r="AA13" s="5">
        <v>0</v>
      </c>
      <c r="AB13" s="5">
        <f t="shared" si="2"/>
        <v>8794.8444187599998</v>
      </c>
      <c r="AC13" s="5">
        <f t="shared" si="7"/>
        <v>1341.58643676</v>
      </c>
      <c r="AD13" s="58">
        <f t="shared" si="3"/>
        <v>8794.8444187599998</v>
      </c>
    </row>
    <row r="14" spans="1:31" s="65" customFormat="1" ht="30" customHeight="1">
      <c r="A14" s="67" t="s">
        <v>137</v>
      </c>
      <c r="B14" s="57">
        <v>1101</v>
      </c>
      <c r="C14" s="56" t="s">
        <v>119</v>
      </c>
      <c r="D14" s="57">
        <v>5230</v>
      </c>
      <c r="E14" s="54">
        <v>220</v>
      </c>
      <c r="F14" s="54">
        <f t="shared" si="8"/>
        <v>5450</v>
      </c>
      <c r="G14" s="76">
        <v>0</v>
      </c>
      <c r="H14" s="55">
        <f>F14*0.14</f>
        <v>763.00000000000011</v>
      </c>
      <c r="I14" s="55">
        <f>G14*0.14</f>
        <v>0</v>
      </c>
      <c r="J14" s="6">
        <f t="shared" si="4"/>
        <v>22.890000000000004</v>
      </c>
      <c r="K14" s="55">
        <f>(H14+I14)*30%</f>
        <v>228.90000000000003</v>
      </c>
      <c r="L14" s="55">
        <v>0</v>
      </c>
      <c r="M14" s="57">
        <v>0</v>
      </c>
      <c r="N14" s="59">
        <v>0</v>
      </c>
      <c r="O14" s="57">
        <v>61</v>
      </c>
      <c r="P14" s="4">
        <v>30</v>
      </c>
      <c r="Q14" s="57">
        <v>0</v>
      </c>
      <c r="R14" s="57">
        <v>0</v>
      </c>
      <c r="S14" s="4">
        <v>434</v>
      </c>
      <c r="T14" s="57">
        <v>0</v>
      </c>
      <c r="U14" s="57">
        <v>3</v>
      </c>
      <c r="V14" s="4">
        <v>20</v>
      </c>
      <c r="W14" s="6">
        <v>48.4</v>
      </c>
      <c r="X14" s="78">
        <f xml:space="preserve"> SUM(F14:W14)</f>
        <v>7061.19</v>
      </c>
      <c r="Y14" s="5">
        <f t="shared" si="5"/>
        <v>635.50709999999992</v>
      </c>
      <c r="Z14" s="5">
        <f t="shared" si="6"/>
        <v>635.50709999999992</v>
      </c>
      <c r="AA14" s="5">
        <v>0</v>
      </c>
      <c r="AB14" s="54">
        <f>X14+Y14+Z14+AA14</f>
        <v>8332.2042000000001</v>
      </c>
      <c r="AC14" s="5">
        <f t="shared" si="7"/>
        <v>1271.0141999999998</v>
      </c>
      <c r="AD14" s="58">
        <f>X14+AA14+AC14</f>
        <v>8332.2042000000001</v>
      </c>
    </row>
    <row r="15" spans="1:31" s="65" customFormat="1" ht="30" customHeight="1">
      <c r="A15" s="67" t="s">
        <v>137</v>
      </c>
      <c r="B15" s="57">
        <v>1101</v>
      </c>
      <c r="C15" s="56" t="s">
        <v>153</v>
      </c>
      <c r="D15" s="57">
        <v>5230</v>
      </c>
      <c r="E15" s="54">
        <v>80</v>
      </c>
      <c r="F15" s="54">
        <f t="shared" si="8"/>
        <v>5310</v>
      </c>
      <c r="G15" s="76">
        <v>0</v>
      </c>
      <c r="H15" s="55">
        <f>F15*0.14</f>
        <v>743.40000000000009</v>
      </c>
      <c r="I15" s="55">
        <f>G15*0.14</f>
        <v>0</v>
      </c>
      <c r="J15" s="6">
        <f t="shared" si="4"/>
        <v>22.302000000000003</v>
      </c>
      <c r="K15" s="55">
        <f>(H15+I15)*30%</f>
        <v>223.02</v>
      </c>
      <c r="L15" s="55">
        <v>0</v>
      </c>
      <c r="M15" s="57">
        <v>0</v>
      </c>
      <c r="N15" s="59">
        <v>0</v>
      </c>
      <c r="O15" s="57">
        <v>61</v>
      </c>
      <c r="P15" s="4">
        <v>30</v>
      </c>
      <c r="Q15" s="57">
        <v>0</v>
      </c>
      <c r="R15" s="57">
        <v>0</v>
      </c>
      <c r="S15" s="4">
        <v>434</v>
      </c>
      <c r="T15" s="57">
        <v>140</v>
      </c>
      <c r="U15" s="57">
        <v>3</v>
      </c>
      <c r="V15" s="4">
        <v>20</v>
      </c>
      <c r="W15" s="6">
        <v>48.4</v>
      </c>
      <c r="X15" s="78">
        <f xml:space="preserve"> SUM(F15:W15)</f>
        <v>7035.1219999999994</v>
      </c>
      <c r="Y15" s="5">
        <f t="shared" si="5"/>
        <v>633.16097999999988</v>
      </c>
      <c r="Z15" s="5">
        <f t="shared" si="6"/>
        <v>633.16097999999988</v>
      </c>
      <c r="AA15" s="5">
        <v>0</v>
      </c>
      <c r="AB15" s="54">
        <f>X15+Y15+Z15+AA15</f>
        <v>8301.4439599999987</v>
      </c>
      <c r="AC15" s="5">
        <f t="shared" si="7"/>
        <v>1266.3219599999998</v>
      </c>
      <c r="AD15" s="58">
        <f>X15+AA15+AC15</f>
        <v>8301.4439599999987</v>
      </c>
    </row>
    <row r="16" spans="1:31" s="65" customFormat="1" ht="30" customHeight="1">
      <c r="A16" s="67" t="s">
        <v>145</v>
      </c>
      <c r="B16" s="57">
        <v>2303</v>
      </c>
      <c r="C16" s="56" t="s">
        <v>134</v>
      </c>
      <c r="D16" s="57">
        <v>4830</v>
      </c>
      <c r="E16" s="54">
        <v>0</v>
      </c>
      <c r="F16" s="54">
        <f t="shared" si="8"/>
        <v>4830</v>
      </c>
      <c r="G16" s="55">
        <v>0</v>
      </c>
      <c r="H16" s="55">
        <f t="shared" si="12"/>
        <v>676.2</v>
      </c>
      <c r="I16" s="55">
        <f t="shared" si="10"/>
        <v>0</v>
      </c>
      <c r="J16" s="6">
        <f t="shared" si="4"/>
        <v>20.286000000000001</v>
      </c>
      <c r="K16" s="55">
        <f t="shared" si="11"/>
        <v>202.86</v>
      </c>
      <c r="L16" s="55">
        <v>0</v>
      </c>
      <c r="M16" s="57">
        <v>0</v>
      </c>
      <c r="N16" s="57">
        <v>0</v>
      </c>
      <c r="O16" s="57">
        <v>61</v>
      </c>
      <c r="P16" s="4">
        <v>30</v>
      </c>
      <c r="Q16" s="57">
        <v>0</v>
      </c>
      <c r="R16" s="57">
        <v>0</v>
      </c>
      <c r="S16" s="4">
        <v>434</v>
      </c>
      <c r="T16" s="57">
        <v>161.25</v>
      </c>
      <c r="U16" s="57">
        <v>3</v>
      </c>
      <c r="V16" s="4">
        <v>20</v>
      </c>
      <c r="W16" s="6">
        <v>48.4</v>
      </c>
      <c r="X16" s="78">
        <f xml:space="preserve"> SUM(F16:W16)</f>
        <v>6486.9959999999992</v>
      </c>
      <c r="Y16" s="5">
        <f t="shared" si="5"/>
        <v>583.82963999999993</v>
      </c>
      <c r="Z16" s="5">
        <f t="shared" si="6"/>
        <v>583.82963999999993</v>
      </c>
      <c r="AA16" s="5">
        <v>0</v>
      </c>
      <c r="AB16" s="54">
        <f t="shared" si="2"/>
        <v>7654.655279999999</v>
      </c>
      <c r="AC16" s="5">
        <f t="shared" si="7"/>
        <v>1167.6592799999999</v>
      </c>
      <c r="AD16" s="58">
        <f t="shared" si="3"/>
        <v>7654.655279999999</v>
      </c>
    </row>
    <row r="17" spans="1:30" s="65" customFormat="1" ht="30" customHeight="1">
      <c r="A17" s="67" t="s">
        <v>90</v>
      </c>
      <c r="B17" s="57">
        <v>3203</v>
      </c>
      <c r="C17" s="56" t="s">
        <v>134</v>
      </c>
      <c r="D17" s="57">
        <v>4830</v>
      </c>
      <c r="E17" s="54">
        <v>0</v>
      </c>
      <c r="F17" s="54">
        <f t="shared" ref="F17:F30" si="13">D17+E17</f>
        <v>4830</v>
      </c>
      <c r="G17" s="55">
        <v>0</v>
      </c>
      <c r="H17" s="55">
        <f t="shared" si="12"/>
        <v>676.2</v>
      </c>
      <c r="I17" s="55">
        <f t="shared" si="10"/>
        <v>0</v>
      </c>
      <c r="J17" s="6">
        <f t="shared" si="4"/>
        <v>20.286000000000001</v>
      </c>
      <c r="K17" s="55">
        <f t="shared" si="11"/>
        <v>202.86</v>
      </c>
      <c r="L17" s="55">
        <v>0</v>
      </c>
      <c r="M17" s="57">
        <v>0</v>
      </c>
      <c r="N17" s="57">
        <v>0</v>
      </c>
      <c r="O17" s="57">
        <v>61</v>
      </c>
      <c r="P17" s="4">
        <v>30</v>
      </c>
      <c r="Q17" s="57">
        <v>0</v>
      </c>
      <c r="R17" s="57">
        <v>0</v>
      </c>
      <c r="S17" s="4">
        <v>434</v>
      </c>
      <c r="T17" s="57">
        <v>0</v>
      </c>
      <c r="U17" s="57">
        <v>3</v>
      </c>
      <c r="V17" s="4">
        <v>20</v>
      </c>
      <c r="W17" s="6">
        <v>48.4</v>
      </c>
      <c r="X17" s="78">
        <f t="shared" ref="X17:X22" si="14" xml:space="preserve"> SUM(F17:W17)</f>
        <v>6325.7459999999992</v>
      </c>
      <c r="Y17" s="5">
        <f t="shared" si="5"/>
        <v>569.31713999999988</v>
      </c>
      <c r="Z17" s="5">
        <f t="shared" si="6"/>
        <v>569.31713999999988</v>
      </c>
      <c r="AA17" s="5">
        <v>0</v>
      </c>
      <c r="AB17" s="54">
        <f t="shared" si="2"/>
        <v>7464.3802799999994</v>
      </c>
      <c r="AC17" s="5">
        <f t="shared" si="7"/>
        <v>1138.6342799999998</v>
      </c>
      <c r="AD17" s="58">
        <f t="shared" si="3"/>
        <v>7464.3802799999994</v>
      </c>
    </row>
    <row r="18" spans="1:30" s="65" customFormat="1" ht="30" customHeight="1">
      <c r="A18" s="67" t="s">
        <v>137</v>
      </c>
      <c r="B18" s="57">
        <v>1101</v>
      </c>
      <c r="C18" s="56" t="s">
        <v>84</v>
      </c>
      <c r="D18" s="57">
        <v>4830</v>
      </c>
      <c r="E18" s="54">
        <v>220</v>
      </c>
      <c r="F18" s="54">
        <f t="shared" si="13"/>
        <v>5050</v>
      </c>
      <c r="G18" s="76">
        <v>0</v>
      </c>
      <c r="H18" s="55">
        <f t="shared" si="12"/>
        <v>707.00000000000011</v>
      </c>
      <c r="I18" s="55">
        <f t="shared" si="10"/>
        <v>0</v>
      </c>
      <c r="J18" s="6">
        <f t="shared" si="4"/>
        <v>21.21</v>
      </c>
      <c r="K18" s="55">
        <f t="shared" si="11"/>
        <v>212.10000000000002</v>
      </c>
      <c r="L18" s="55">
        <v>0</v>
      </c>
      <c r="M18" s="57">
        <v>0</v>
      </c>
      <c r="N18" s="59">
        <v>0</v>
      </c>
      <c r="O18" s="57">
        <v>61</v>
      </c>
      <c r="P18" s="4">
        <v>30</v>
      </c>
      <c r="Q18" s="57">
        <v>0</v>
      </c>
      <c r="R18" s="57">
        <v>0</v>
      </c>
      <c r="S18" s="4">
        <v>434</v>
      </c>
      <c r="T18" s="57">
        <v>0</v>
      </c>
      <c r="U18" s="57">
        <v>3</v>
      </c>
      <c r="V18" s="4">
        <v>20</v>
      </c>
      <c r="W18" s="6">
        <v>48.4</v>
      </c>
      <c r="X18" s="78">
        <f t="shared" si="14"/>
        <v>6586.71</v>
      </c>
      <c r="Y18" s="5">
        <f t="shared" si="5"/>
        <v>592.8039</v>
      </c>
      <c r="Z18" s="5">
        <f t="shared" si="6"/>
        <v>592.8039</v>
      </c>
      <c r="AA18" s="5">
        <v>0</v>
      </c>
      <c r="AB18" s="54">
        <f t="shared" si="2"/>
        <v>7772.3177999999998</v>
      </c>
      <c r="AC18" s="5">
        <f t="shared" si="7"/>
        <v>1185.6078</v>
      </c>
      <c r="AD18" s="58">
        <f t="shared" si="3"/>
        <v>7772.3177999999998</v>
      </c>
    </row>
    <row r="19" spans="1:30" s="65" customFormat="1" ht="30" customHeight="1">
      <c r="A19" s="67" t="s">
        <v>137</v>
      </c>
      <c r="B19" s="57">
        <v>1101</v>
      </c>
      <c r="C19" s="56" t="s">
        <v>135</v>
      </c>
      <c r="D19" s="57">
        <v>4830</v>
      </c>
      <c r="E19" s="54">
        <v>80</v>
      </c>
      <c r="F19" s="54">
        <f t="shared" si="13"/>
        <v>4910</v>
      </c>
      <c r="G19" s="76">
        <v>0</v>
      </c>
      <c r="H19" s="55">
        <f t="shared" si="12"/>
        <v>687.40000000000009</v>
      </c>
      <c r="I19" s="55">
        <f t="shared" si="10"/>
        <v>0</v>
      </c>
      <c r="J19" s="6">
        <f t="shared" si="4"/>
        <v>20.622000000000003</v>
      </c>
      <c r="K19" s="55">
        <f t="shared" si="11"/>
        <v>206.22000000000003</v>
      </c>
      <c r="L19" s="55">
        <v>0</v>
      </c>
      <c r="M19" s="57">
        <v>0</v>
      </c>
      <c r="N19" s="59">
        <v>0</v>
      </c>
      <c r="O19" s="57">
        <v>61</v>
      </c>
      <c r="P19" s="4">
        <v>30</v>
      </c>
      <c r="Q19" s="57">
        <v>0</v>
      </c>
      <c r="R19" s="57">
        <v>0</v>
      </c>
      <c r="S19" s="4">
        <v>434</v>
      </c>
      <c r="T19" s="57">
        <v>140</v>
      </c>
      <c r="U19" s="57">
        <v>3</v>
      </c>
      <c r="V19" s="4">
        <v>20</v>
      </c>
      <c r="W19" s="6">
        <v>48.4</v>
      </c>
      <c r="X19" s="78">
        <f t="shared" si="14"/>
        <v>6560.6419999999998</v>
      </c>
      <c r="Y19" s="5">
        <f t="shared" si="5"/>
        <v>590.45777999999996</v>
      </c>
      <c r="Z19" s="5">
        <f t="shared" si="6"/>
        <v>590.45777999999996</v>
      </c>
      <c r="AA19" s="5">
        <v>0</v>
      </c>
      <c r="AB19" s="54">
        <f t="shared" si="2"/>
        <v>7741.5575599999993</v>
      </c>
      <c r="AC19" s="5">
        <f t="shared" si="7"/>
        <v>1180.9155599999999</v>
      </c>
      <c r="AD19" s="58">
        <f t="shared" si="3"/>
        <v>7741.5575599999993</v>
      </c>
    </row>
    <row r="20" spans="1:30" s="65" customFormat="1" ht="30" customHeight="1">
      <c r="A20" s="67" t="s">
        <v>143</v>
      </c>
      <c r="B20" s="57">
        <v>2101</v>
      </c>
      <c r="C20" s="56" t="s">
        <v>135</v>
      </c>
      <c r="D20" s="57">
        <v>4830</v>
      </c>
      <c r="E20" s="54">
        <v>80</v>
      </c>
      <c r="F20" s="54">
        <f t="shared" si="13"/>
        <v>4910</v>
      </c>
      <c r="G20" s="55">
        <v>0</v>
      </c>
      <c r="H20" s="55">
        <f>F20*0.14</f>
        <v>687.40000000000009</v>
      </c>
      <c r="I20" s="55">
        <f>G20*0.14</f>
        <v>0</v>
      </c>
      <c r="J20" s="6">
        <f t="shared" si="4"/>
        <v>20.622000000000003</v>
      </c>
      <c r="K20" s="55">
        <f>(H20+I20)*30%</f>
        <v>206.22000000000003</v>
      </c>
      <c r="L20" s="55">
        <v>0</v>
      </c>
      <c r="M20" s="57">
        <v>0</v>
      </c>
      <c r="N20" s="57">
        <v>0</v>
      </c>
      <c r="O20" s="57">
        <v>61</v>
      </c>
      <c r="P20" s="4">
        <v>30</v>
      </c>
      <c r="Q20" s="57">
        <v>0</v>
      </c>
      <c r="R20" s="57">
        <v>0</v>
      </c>
      <c r="S20" s="4">
        <v>434</v>
      </c>
      <c r="T20" s="57">
        <v>0</v>
      </c>
      <c r="U20" s="4">
        <v>3</v>
      </c>
      <c r="V20" s="4">
        <v>20</v>
      </c>
      <c r="W20" s="6">
        <v>48.4</v>
      </c>
      <c r="X20" s="78">
        <f xml:space="preserve"> SUM(F20:W20)</f>
        <v>6420.6419999999998</v>
      </c>
      <c r="Y20" s="5">
        <f t="shared" si="5"/>
        <v>577.85777999999993</v>
      </c>
      <c r="Z20" s="5">
        <f t="shared" si="6"/>
        <v>577.85777999999993</v>
      </c>
      <c r="AA20" s="5">
        <v>0</v>
      </c>
      <c r="AB20" s="5">
        <f>X20+Y20+Z20+AA20</f>
        <v>7576.3575600000004</v>
      </c>
      <c r="AC20" s="5">
        <f t="shared" si="7"/>
        <v>1155.7155599999999</v>
      </c>
      <c r="AD20" s="58">
        <f>X20+AA20+AC20</f>
        <v>7576.3575599999995</v>
      </c>
    </row>
    <row r="21" spans="1:30" s="65" customFormat="1" ht="30" customHeight="1">
      <c r="A21" s="67" t="s">
        <v>112</v>
      </c>
      <c r="B21" s="57">
        <v>1107</v>
      </c>
      <c r="C21" s="56" t="s">
        <v>84</v>
      </c>
      <c r="D21" s="57">
        <v>4830</v>
      </c>
      <c r="E21" s="54">
        <v>220</v>
      </c>
      <c r="F21" s="54">
        <f t="shared" si="13"/>
        <v>5050</v>
      </c>
      <c r="G21" s="55">
        <v>0</v>
      </c>
      <c r="H21" s="55">
        <f t="shared" si="12"/>
        <v>707.00000000000011</v>
      </c>
      <c r="I21" s="55">
        <f t="shared" si="10"/>
        <v>0</v>
      </c>
      <c r="J21" s="6">
        <f t="shared" si="4"/>
        <v>21.21</v>
      </c>
      <c r="K21" s="55">
        <f t="shared" si="11"/>
        <v>212.10000000000002</v>
      </c>
      <c r="L21" s="55">
        <v>0</v>
      </c>
      <c r="M21" s="57">
        <v>0</v>
      </c>
      <c r="N21" s="57">
        <v>0</v>
      </c>
      <c r="O21" s="57">
        <v>61</v>
      </c>
      <c r="P21" s="4">
        <v>30</v>
      </c>
      <c r="Q21" s="57">
        <v>0</v>
      </c>
      <c r="R21" s="57">
        <v>0</v>
      </c>
      <c r="S21" s="4">
        <v>434</v>
      </c>
      <c r="T21" s="57">
        <v>21.25</v>
      </c>
      <c r="U21" s="4">
        <v>3</v>
      </c>
      <c r="V21" s="4">
        <v>20</v>
      </c>
      <c r="W21" s="6">
        <v>48.4</v>
      </c>
      <c r="X21" s="78">
        <f t="shared" si="14"/>
        <v>6607.96</v>
      </c>
      <c r="Y21" s="5">
        <f t="shared" si="5"/>
        <v>594.71640000000002</v>
      </c>
      <c r="Z21" s="5">
        <f t="shared" si="6"/>
        <v>594.71640000000002</v>
      </c>
      <c r="AA21" s="5">
        <v>0</v>
      </c>
      <c r="AB21" s="5">
        <f t="shared" si="2"/>
        <v>7797.3928000000005</v>
      </c>
      <c r="AC21" s="5">
        <f t="shared" si="7"/>
        <v>1189.4328</v>
      </c>
      <c r="AD21" s="58">
        <f t="shared" si="3"/>
        <v>7797.3927999999996</v>
      </c>
    </row>
    <row r="22" spans="1:30" s="65" customFormat="1" ht="30" customHeight="1">
      <c r="A22" s="67" t="s">
        <v>131</v>
      </c>
      <c r="B22" s="57">
        <v>1106</v>
      </c>
      <c r="C22" s="56" t="s">
        <v>84</v>
      </c>
      <c r="D22" s="57">
        <v>4830</v>
      </c>
      <c r="E22" s="54">
        <v>220</v>
      </c>
      <c r="F22" s="54">
        <f t="shared" si="13"/>
        <v>5050</v>
      </c>
      <c r="G22" s="55">
        <v>0</v>
      </c>
      <c r="H22" s="55">
        <f t="shared" si="12"/>
        <v>707.00000000000011</v>
      </c>
      <c r="I22" s="55">
        <f t="shared" si="10"/>
        <v>0</v>
      </c>
      <c r="J22" s="6">
        <f t="shared" si="4"/>
        <v>21.21</v>
      </c>
      <c r="K22" s="55">
        <f t="shared" si="11"/>
        <v>212.10000000000002</v>
      </c>
      <c r="L22" s="55">
        <v>0</v>
      </c>
      <c r="M22" s="57">
        <v>0</v>
      </c>
      <c r="N22" s="57">
        <v>0</v>
      </c>
      <c r="O22" s="57">
        <v>61</v>
      </c>
      <c r="P22" s="4">
        <v>30</v>
      </c>
      <c r="Q22" s="57">
        <v>0</v>
      </c>
      <c r="R22" s="57">
        <v>0</v>
      </c>
      <c r="S22" s="4">
        <v>434</v>
      </c>
      <c r="T22" s="57">
        <v>21.25</v>
      </c>
      <c r="U22" s="4">
        <v>3</v>
      </c>
      <c r="V22" s="4">
        <v>20</v>
      </c>
      <c r="W22" s="6">
        <v>48.4</v>
      </c>
      <c r="X22" s="78">
        <f t="shared" si="14"/>
        <v>6607.96</v>
      </c>
      <c r="Y22" s="5">
        <f t="shared" si="5"/>
        <v>594.71640000000002</v>
      </c>
      <c r="Z22" s="5">
        <f t="shared" si="6"/>
        <v>594.71640000000002</v>
      </c>
      <c r="AA22" s="5">
        <v>0</v>
      </c>
      <c r="AB22" s="54">
        <f t="shared" si="2"/>
        <v>7797.3928000000005</v>
      </c>
      <c r="AC22" s="5">
        <f t="shared" si="7"/>
        <v>1189.4328</v>
      </c>
      <c r="AD22" s="58">
        <f t="shared" si="3"/>
        <v>7797.3927999999996</v>
      </c>
    </row>
    <row r="23" spans="1:30" s="65" customFormat="1" ht="30" customHeight="1">
      <c r="A23" s="67" t="s">
        <v>143</v>
      </c>
      <c r="B23" s="57">
        <v>2101</v>
      </c>
      <c r="C23" s="56" t="s">
        <v>84</v>
      </c>
      <c r="D23" s="57">
        <v>4830</v>
      </c>
      <c r="E23" s="54">
        <v>220</v>
      </c>
      <c r="F23" s="54">
        <f t="shared" si="13"/>
        <v>5050</v>
      </c>
      <c r="G23" s="55">
        <v>0</v>
      </c>
      <c r="H23" s="55">
        <f t="shared" si="12"/>
        <v>707.00000000000011</v>
      </c>
      <c r="I23" s="55">
        <f t="shared" si="10"/>
        <v>0</v>
      </c>
      <c r="J23" s="6">
        <f t="shared" si="4"/>
        <v>21.21</v>
      </c>
      <c r="K23" s="55">
        <f t="shared" si="11"/>
        <v>212.10000000000002</v>
      </c>
      <c r="L23" s="55">
        <v>0</v>
      </c>
      <c r="M23" s="57">
        <v>0</v>
      </c>
      <c r="N23" s="57">
        <v>0</v>
      </c>
      <c r="O23" s="57">
        <v>61</v>
      </c>
      <c r="P23" s="4">
        <v>30</v>
      </c>
      <c r="Q23" s="57">
        <v>0</v>
      </c>
      <c r="R23" s="57">
        <v>0</v>
      </c>
      <c r="S23" s="4">
        <v>434</v>
      </c>
      <c r="T23" s="57">
        <v>0</v>
      </c>
      <c r="U23" s="4">
        <v>3</v>
      </c>
      <c r="V23" s="4">
        <v>20</v>
      </c>
      <c r="W23" s="6">
        <v>48.4</v>
      </c>
      <c r="X23" s="78">
        <f t="shared" ref="X23:X34" si="15" xml:space="preserve"> SUM(F23:W23)</f>
        <v>6586.71</v>
      </c>
      <c r="Y23" s="5">
        <f t="shared" si="5"/>
        <v>592.8039</v>
      </c>
      <c r="Z23" s="5">
        <f t="shared" si="6"/>
        <v>592.8039</v>
      </c>
      <c r="AA23" s="5">
        <v>0</v>
      </c>
      <c r="AB23" s="5">
        <f t="shared" ref="AB23:AB34" si="16">X23+Y23+Z23+AA23</f>
        <v>7772.3177999999998</v>
      </c>
      <c r="AC23" s="5">
        <f t="shared" si="7"/>
        <v>1185.6078</v>
      </c>
      <c r="AD23" s="58">
        <f t="shared" si="3"/>
        <v>7772.3177999999998</v>
      </c>
    </row>
    <row r="24" spans="1:30" s="65" customFormat="1" ht="30" customHeight="1">
      <c r="A24" s="67" t="s">
        <v>115</v>
      </c>
      <c r="B24" s="57">
        <v>2110</v>
      </c>
      <c r="C24" s="56" t="s">
        <v>84</v>
      </c>
      <c r="D24" s="57">
        <v>4830</v>
      </c>
      <c r="E24" s="54">
        <v>220</v>
      </c>
      <c r="F24" s="54">
        <f t="shared" si="13"/>
        <v>5050</v>
      </c>
      <c r="G24" s="55">
        <f>F24*3.94%</f>
        <v>198.97</v>
      </c>
      <c r="H24" s="55">
        <f t="shared" si="12"/>
        <v>707.00000000000011</v>
      </c>
      <c r="I24" s="55">
        <f t="shared" si="10"/>
        <v>27.855800000000002</v>
      </c>
      <c r="J24" s="6">
        <f t="shared" si="4"/>
        <v>22.045674000000005</v>
      </c>
      <c r="K24" s="55">
        <f t="shared" si="11"/>
        <v>220.45674000000005</v>
      </c>
      <c r="L24" s="55">
        <v>0</v>
      </c>
      <c r="M24" s="57">
        <v>0</v>
      </c>
      <c r="N24" s="57">
        <v>0</v>
      </c>
      <c r="O24" s="57">
        <v>61</v>
      </c>
      <c r="P24" s="4">
        <v>30</v>
      </c>
      <c r="Q24" s="57">
        <v>0</v>
      </c>
      <c r="R24" s="57">
        <v>0</v>
      </c>
      <c r="S24" s="4">
        <v>434</v>
      </c>
      <c r="T24" s="57">
        <v>0</v>
      </c>
      <c r="U24" s="4">
        <v>3</v>
      </c>
      <c r="V24" s="4">
        <v>20</v>
      </c>
      <c r="W24" s="6">
        <v>48.4</v>
      </c>
      <c r="X24" s="78">
        <f t="shared" si="15"/>
        <v>6822.7282139999998</v>
      </c>
      <c r="Y24" s="5">
        <f t="shared" si="5"/>
        <v>614.04553925999994</v>
      </c>
      <c r="Z24" s="5">
        <f t="shared" si="6"/>
        <v>614.04553925999994</v>
      </c>
      <c r="AA24" s="5">
        <v>0</v>
      </c>
      <c r="AB24" s="54">
        <f t="shared" si="16"/>
        <v>8050.8192925199992</v>
      </c>
      <c r="AC24" s="5">
        <f t="shared" si="7"/>
        <v>1228.0910785199999</v>
      </c>
      <c r="AD24" s="58">
        <f t="shared" si="3"/>
        <v>8050.8192925200001</v>
      </c>
    </row>
    <row r="25" spans="1:30" ht="30" customHeight="1">
      <c r="A25" s="66" t="s">
        <v>92</v>
      </c>
      <c r="B25" s="4">
        <v>2204</v>
      </c>
      <c r="C25" s="56" t="s">
        <v>84</v>
      </c>
      <c r="D25" s="57">
        <v>4830</v>
      </c>
      <c r="E25" s="54">
        <v>220</v>
      </c>
      <c r="F25" s="5">
        <f t="shared" si="13"/>
        <v>5050</v>
      </c>
      <c r="G25" s="6">
        <v>0</v>
      </c>
      <c r="H25" s="6">
        <f t="shared" si="12"/>
        <v>707.00000000000011</v>
      </c>
      <c r="I25" s="6">
        <f t="shared" si="10"/>
        <v>0</v>
      </c>
      <c r="J25" s="6">
        <f t="shared" si="4"/>
        <v>21.21</v>
      </c>
      <c r="K25" s="6">
        <f t="shared" si="11"/>
        <v>212.10000000000002</v>
      </c>
      <c r="L25" s="6">
        <v>0</v>
      </c>
      <c r="M25" s="4">
        <v>0</v>
      </c>
      <c r="N25" s="4">
        <v>0</v>
      </c>
      <c r="O25" s="4">
        <v>61</v>
      </c>
      <c r="P25" s="4">
        <v>30</v>
      </c>
      <c r="Q25" s="4">
        <v>0</v>
      </c>
      <c r="R25" s="4">
        <v>0</v>
      </c>
      <c r="S25" s="4">
        <v>434</v>
      </c>
      <c r="T25" s="4">
        <v>0</v>
      </c>
      <c r="U25" s="4">
        <v>3</v>
      </c>
      <c r="V25" s="4">
        <v>20</v>
      </c>
      <c r="W25" s="6">
        <v>48.4</v>
      </c>
      <c r="X25" s="78">
        <f t="shared" si="15"/>
        <v>6586.71</v>
      </c>
      <c r="Y25" s="5">
        <f t="shared" si="5"/>
        <v>592.8039</v>
      </c>
      <c r="Z25" s="5">
        <f t="shared" si="6"/>
        <v>592.8039</v>
      </c>
      <c r="AA25" s="5">
        <v>0</v>
      </c>
      <c r="AB25" s="5">
        <f t="shared" si="16"/>
        <v>7772.3177999999998</v>
      </c>
      <c r="AC25" s="5">
        <f t="shared" si="7"/>
        <v>1185.6078</v>
      </c>
      <c r="AD25" s="52">
        <f t="shared" si="3"/>
        <v>7772.3177999999998</v>
      </c>
    </row>
    <row r="26" spans="1:30" s="65" customFormat="1" ht="30" customHeight="1">
      <c r="A26" s="67" t="s">
        <v>124</v>
      </c>
      <c r="B26" s="57">
        <v>3403</v>
      </c>
      <c r="C26" s="56" t="s">
        <v>84</v>
      </c>
      <c r="D26" s="57">
        <v>4830</v>
      </c>
      <c r="E26" s="54">
        <v>220</v>
      </c>
      <c r="F26" s="54">
        <f t="shared" si="13"/>
        <v>5050</v>
      </c>
      <c r="G26" s="55">
        <f>F26*3.42%</f>
        <v>172.71</v>
      </c>
      <c r="H26" s="55">
        <f t="shared" si="12"/>
        <v>707.00000000000011</v>
      </c>
      <c r="I26" s="55">
        <f t="shared" si="10"/>
        <v>24.179400000000005</v>
      </c>
      <c r="J26" s="6">
        <f t="shared" si="4"/>
        <v>21.935382000000001</v>
      </c>
      <c r="K26" s="55">
        <f t="shared" si="11"/>
        <v>219.35382000000001</v>
      </c>
      <c r="L26" s="55">
        <v>0</v>
      </c>
      <c r="M26" s="57">
        <v>0</v>
      </c>
      <c r="N26" s="57">
        <v>0</v>
      </c>
      <c r="O26" s="57">
        <v>61</v>
      </c>
      <c r="P26" s="4">
        <v>30</v>
      </c>
      <c r="Q26" s="57">
        <v>0</v>
      </c>
      <c r="R26" s="57">
        <v>0</v>
      </c>
      <c r="S26" s="4">
        <v>434</v>
      </c>
      <c r="T26" s="57">
        <v>0</v>
      </c>
      <c r="U26" s="4">
        <v>3</v>
      </c>
      <c r="V26" s="4">
        <v>20</v>
      </c>
      <c r="W26" s="6">
        <v>48.4</v>
      </c>
      <c r="X26" s="78">
        <f t="shared" si="15"/>
        <v>6791.5786019999996</v>
      </c>
      <c r="Y26" s="5">
        <f t="shared" si="5"/>
        <v>611.24207417999992</v>
      </c>
      <c r="Z26" s="5">
        <f t="shared" si="6"/>
        <v>611.24207417999992</v>
      </c>
      <c r="AA26" s="5">
        <v>0</v>
      </c>
      <c r="AB26" s="5">
        <f t="shared" si="16"/>
        <v>8014.062750359999</v>
      </c>
      <c r="AC26" s="5">
        <f t="shared" si="7"/>
        <v>1222.4841483599998</v>
      </c>
      <c r="AD26" s="58">
        <f t="shared" si="3"/>
        <v>8014.062750359999</v>
      </c>
    </row>
    <row r="27" spans="1:30" s="65" customFormat="1" ht="30" customHeight="1">
      <c r="A27" s="67" t="s">
        <v>20</v>
      </c>
      <c r="B27" s="57">
        <v>3407</v>
      </c>
      <c r="C27" s="56" t="s">
        <v>84</v>
      </c>
      <c r="D27" s="57">
        <v>4830</v>
      </c>
      <c r="E27" s="54">
        <v>220</v>
      </c>
      <c r="F27" s="54">
        <f t="shared" si="13"/>
        <v>5050</v>
      </c>
      <c r="G27" s="55">
        <v>0</v>
      </c>
      <c r="H27" s="55">
        <f t="shared" si="12"/>
        <v>707.00000000000011</v>
      </c>
      <c r="I27" s="55">
        <f t="shared" si="10"/>
        <v>0</v>
      </c>
      <c r="J27" s="6">
        <f t="shared" si="4"/>
        <v>21.21</v>
      </c>
      <c r="K27" s="55">
        <f t="shared" si="11"/>
        <v>212.10000000000002</v>
      </c>
      <c r="L27" s="55">
        <v>0</v>
      </c>
      <c r="M27" s="57">
        <v>0</v>
      </c>
      <c r="N27" s="57">
        <v>0</v>
      </c>
      <c r="O27" s="57">
        <v>61</v>
      </c>
      <c r="P27" s="4">
        <v>30</v>
      </c>
      <c r="Q27" s="57">
        <v>0</v>
      </c>
      <c r="R27" s="57">
        <v>0</v>
      </c>
      <c r="S27" s="4">
        <v>434</v>
      </c>
      <c r="T27" s="57">
        <v>0</v>
      </c>
      <c r="U27" s="4">
        <v>3</v>
      </c>
      <c r="V27" s="4">
        <v>20</v>
      </c>
      <c r="W27" s="6">
        <v>48.4</v>
      </c>
      <c r="X27" s="78">
        <f t="shared" si="15"/>
        <v>6586.71</v>
      </c>
      <c r="Y27" s="5">
        <f t="shared" si="5"/>
        <v>592.8039</v>
      </c>
      <c r="Z27" s="5">
        <f t="shared" si="6"/>
        <v>592.8039</v>
      </c>
      <c r="AA27" s="5">
        <v>0</v>
      </c>
      <c r="AB27" s="5">
        <f t="shared" si="16"/>
        <v>7772.3177999999998</v>
      </c>
      <c r="AC27" s="5">
        <f t="shared" si="7"/>
        <v>1185.6078</v>
      </c>
      <c r="AD27" s="58">
        <f t="shared" si="3"/>
        <v>7772.3177999999998</v>
      </c>
    </row>
    <row r="28" spans="1:30" s="65" customFormat="1" ht="30" customHeight="1">
      <c r="A28" s="67" t="s">
        <v>146</v>
      </c>
      <c r="B28" s="57">
        <v>3411</v>
      </c>
      <c r="C28" s="56" t="s">
        <v>84</v>
      </c>
      <c r="D28" s="57">
        <v>4830</v>
      </c>
      <c r="E28" s="54">
        <v>220</v>
      </c>
      <c r="F28" s="54">
        <f t="shared" si="13"/>
        <v>5050</v>
      </c>
      <c r="G28" s="55">
        <v>0</v>
      </c>
      <c r="H28" s="55">
        <f t="shared" si="12"/>
        <v>707.00000000000011</v>
      </c>
      <c r="I28" s="55">
        <f t="shared" si="10"/>
        <v>0</v>
      </c>
      <c r="J28" s="6">
        <f t="shared" si="4"/>
        <v>21.21</v>
      </c>
      <c r="K28" s="55">
        <f t="shared" si="11"/>
        <v>212.10000000000002</v>
      </c>
      <c r="L28" s="55">
        <v>0</v>
      </c>
      <c r="M28" s="57">
        <v>0</v>
      </c>
      <c r="N28" s="57">
        <v>0</v>
      </c>
      <c r="O28" s="57">
        <v>61</v>
      </c>
      <c r="P28" s="4">
        <v>30</v>
      </c>
      <c r="Q28" s="57">
        <v>0</v>
      </c>
      <c r="R28" s="57"/>
      <c r="S28" s="4">
        <v>434</v>
      </c>
      <c r="T28" s="57">
        <v>21.25</v>
      </c>
      <c r="U28" s="4">
        <v>3</v>
      </c>
      <c r="V28" s="4">
        <v>20</v>
      </c>
      <c r="W28" s="6">
        <v>48.4</v>
      </c>
      <c r="X28" s="78">
        <f t="shared" si="15"/>
        <v>6607.96</v>
      </c>
      <c r="Y28" s="5">
        <f t="shared" si="5"/>
        <v>594.71640000000002</v>
      </c>
      <c r="Z28" s="5">
        <f t="shared" si="6"/>
        <v>594.71640000000002</v>
      </c>
      <c r="AA28" s="5">
        <v>0</v>
      </c>
      <c r="AB28" s="5">
        <f t="shared" si="16"/>
        <v>7797.3928000000005</v>
      </c>
      <c r="AC28" s="5">
        <f t="shared" si="7"/>
        <v>1189.4328</v>
      </c>
      <c r="AD28" s="58">
        <f t="shared" si="3"/>
        <v>7797.3927999999996</v>
      </c>
    </row>
    <row r="29" spans="1:30" s="65" customFormat="1" ht="30" customHeight="1">
      <c r="A29" s="67" t="s">
        <v>150</v>
      </c>
      <c r="B29" s="57">
        <v>2207</v>
      </c>
      <c r="C29" s="56" t="s">
        <v>84</v>
      </c>
      <c r="D29" s="4">
        <v>4830</v>
      </c>
      <c r="E29" s="54">
        <v>220</v>
      </c>
      <c r="F29" s="54">
        <f t="shared" si="13"/>
        <v>5050</v>
      </c>
      <c r="G29" s="55">
        <v>0</v>
      </c>
      <c r="H29" s="55">
        <f t="shared" si="12"/>
        <v>707.00000000000011</v>
      </c>
      <c r="I29" s="55">
        <f>G29*0.14</f>
        <v>0</v>
      </c>
      <c r="J29" s="6">
        <f t="shared" si="4"/>
        <v>21.21</v>
      </c>
      <c r="K29" s="55">
        <f>(H29+I29)*30%</f>
        <v>212.10000000000002</v>
      </c>
      <c r="L29" s="55">
        <v>0</v>
      </c>
      <c r="M29" s="57">
        <v>0</v>
      </c>
      <c r="N29" s="57">
        <v>0</v>
      </c>
      <c r="O29" s="57">
        <v>61</v>
      </c>
      <c r="P29" s="4">
        <v>30</v>
      </c>
      <c r="Q29" s="57">
        <v>0</v>
      </c>
      <c r="R29" s="57">
        <v>0</v>
      </c>
      <c r="S29" s="4">
        <v>434</v>
      </c>
      <c r="T29" s="57">
        <v>21.25</v>
      </c>
      <c r="U29" s="4">
        <v>3</v>
      </c>
      <c r="V29" s="4">
        <v>20</v>
      </c>
      <c r="W29" s="6">
        <v>48.4</v>
      </c>
      <c r="X29" s="78">
        <f t="shared" si="15"/>
        <v>6607.96</v>
      </c>
      <c r="Y29" s="5">
        <f t="shared" si="5"/>
        <v>594.71640000000002</v>
      </c>
      <c r="Z29" s="5">
        <f t="shared" si="6"/>
        <v>594.71640000000002</v>
      </c>
      <c r="AA29" s="5">
        <v>0</v>
      </c>
      <c r="AB29" s="54">
        <f t="shared" si="16"/>
        <v>7797.3928000000005</v>
      </c>
      <c r="AC29" s="5">
        <f t="shared" si="7"/>
        <v>1189.4328</v>
      </c>
      <c r="AD29" s="58">
        <f t="shared" si="3"/>
        <v>7797.3927999999996</v>
      </c>
    </row>
    <row r="30" spans="1:30" s="65" customFormat="1" ht="30" customHeight="1">
      <c r="A30" s="67" t="s">
        <v>139</v>
      </c>
      <c r="B30" s="56">
        <v>1304</v>
      </c>
      <c r="C30" s="56" t="s">
        <v>106</v>
      </c>
      <c r="D30" s="56">
        <v>4830</v>
      </c>
      <c r="E30" s="61">
        <v>80</v>
      </c>
      <c r="F30" s="61">
        <f t="shared" si="13"/>
        <v>4910</v>
      </c>
      <c r="G30" s="62">
        <v>0</v>
      </c>
      <c r="H30" s="62">
        <f t="shared" si="12"/>
        <v>687.40000000000009</v>
      </c>
      <c r="I30" s="62">
        <f t="shared" si="10"/>
        <v>0</v>
      </c>
      <c r="J30" s="6">
        <f t="shared" si="4"/>
        <v>20.622000000000003</v>
      </c>
      <c r="K30" s="62">
        <f t="shared" si="11"/>
        <v>206.22000000000003</v>
      </c>
      <c r="L30" s="62">
        <v>0</v>
      </c>
      <c r="M30" s="56">
        <v>0</v>
      </c>
      <c r="N30" s="56">
        <v>17</v>
      </c>
      <c r="O30" s="56">
        <v>61</v>
      </c>
      <c r="P30" s="4">
        <v>30</v>
      </c>
      <c r="Q30" s="56">
        <v>0</v>
      </c>
      <c r="R30" s="59">
        <v>60</v>
      </c>
      <c r="S30" s="4">
        <v>434</v>
      </c>
      <c r="T30" s="56">
        <v>0</v>
      </c>
      <c r="U30" s="9">
        <v>3</v>
      </c>
      <c r="V30" s="9">
        <v>20</v>
      </c>
      <c r="W30" s="6">
        <v>48.4</v>
      </c>
      <c r="X30" s="79">
        <f t="shared" si="15"/>
        <v>6497.6419999999998</v>
      </c>
      <c r="Y30" s="5">
        <f t="shared" si="5"/>
        <v>584.78778</v>
      </c>
      <c r="Z30" s="5">
        <f t="shared" si="6"/>
        <v>584.78778</v>
      </c>
      <c r="AA30" s="5">
        <v>0</v>
      </c>
      <c r="AB30" s="61">
        <f t="shared" si="16"/>
        <v>7667.2175599999991</v>
      </c>
      <c r="AC30" s="5">
        <f t="shared" si="7"/>
        <v>1169.57556</v>
      </c>
      <c r="AD30" s="61">
        <f t="shared" si="3"/>
        <v>7667.21756</v>
      </c>
    </row>
    <row r="31" spans="1:30" ht="30" customHeight="1">
      <c r="A31" s="66" t="s">
        <v>89</v>
      </c>
      <c r="B31" s="4">
        <v>3404</v>
      </c>
      <c r="C31" s="9" t="s">
        <v>57</v>
      </c>
      <c r="D31" s="4">
        <v>4280</v>
      </c>
      <c r="E31" s="5">
        <v>0</v>
      </c>
      <c r="F31" s="5">
        <f t="shared" ref="F31:F45" si="17">D31+E31</f>
        <v>4280</v>
      </c>
      <c r="G31" s="6">
        <v>0</v>
      </c>
      <c r="H31" s="6">
        <f t="shared" si="12"/>
        <v>599.20000000000005</v>
      </c>
      <c r="I31" s="6">
        <f t="shared" si="10"/>
        <v>0</v>
      </c>
      <c r="J31" s="6">
        <f t="shared" si="4"/>
        <v>17.975999999999999</v>
      </c>
      <c r="K31" s="6">
        <f t="shared" si="11"/>
        <v>179.76000000000002</v>
      </c>
      <c r="L31" s="6">
        <v>0</v>
      </c>
      <c r="M31" s="4">
        <v>0</v>
      </c>
      <c r="N31" s="4">
        <v>0</v>
      </c>
      <c r="O31" s="4">
        <v>61</v>
      </c>
      <c r="P31" s="4">
        <v>30</v>
      </c>
      <c r="Q31" s="4">
        <v>0</v>
      </c>
      <c r="R31" s="4">
        <v>0</v>
      </c>
      <c r="S31" s="4">
        <v>434</v>
      </c>
      <c r="T31" s="4">
        <v>0</v>
      </c>
      <c r="U31" s="4">
        <v>3</v>
      </c>
      <c r="V31" s="4">
        <v>20</v>
      </c>
      <c r="W31" s="6">
        <v>48.4</v>
      </c>
      <c r="X31" s="78">
        <f t="shared" si="15"/>
        <v>5673.3359999999993</v>
      </c>
      <c r="Y31" s="5">
        <f t="shared" si="5"/>
        <v>510.60023999999993</v>
      </c>
      <c r="Z31" s="5">
        <f t="shared" si="6"/>
        <v>510.60023999999993</v>
      </c>
      <c r="AA31" s="5">
        <v>0</v>
      </c>
      <c r="AB31" s="5">
        <f t="shared" si="16"/>
        <v>6694.5364799999988</v>
      </c>
      <c r="AC31" s="5">
        <f t="shared" si="7"/>
        <v>1021.2004799999999</v>
      </c>
      <c r="AD31" s="52">
        <f t="shared" si="3"/>
        <v>6694.5364799999988</v>
      </c>
    </row>
    <row r="32" spans="1:30" ht="30" customHeight="1">
      <c r="A32" s="66" t="s">
        <v>91</v>
      </c>
      <c r="B32" s="4">
        <v>3206</v>
      </c>
      <c r="C32" s="9" t="s">
        <v>57</v>
      </c>
      <c r="D32" s="4">
        <v>4280</v>
      </c>
      <c r="E32" s="5">
        <v>0</v>
      </c>
      <c r="F32" s="5">
        <f t="shared" si="17"/>
        <v>4280</v>
      </c>
      <c r="G32" s="6">
        <v>0</v>
      </c>
      <c r="H32" s="6">
        <f t="shared" si="12"/>
        <v>599.20000000000005</v>
      </c>
      <c r="I32" s="6">
        <f t="shared" si="10"/>
        <v>0</v>
      </c>
      <c r="J32" s="6">
        <f t="shared" si="4"/>
        <v>17.975999999999999</v>
      </c>
      <c r="K32" s="6">
        <f t="shared" si="11"/>
        <v>179.76000000000002</v>
      </c>
      <c r="L32" s="6">
        <v>0</v>
      </c>
      <c r="M32" s="4">
        <v>0</v>
      </c>
      <c r="N32" s="4">
        <v>0</v>
      </c>
      <c r="O32" s="4">
        <v>61</v>
      </c>
      <c r="P32" s="4">
        <v>30</v>
      </c>
      <c r="Q32" s="4">
        <v>0</v>
      </c>
      <c r="R32" s="4">
        <v>0</v>
      </c>
      <c r="S32" s="4">
        <v>434</v>
      </c>
      <c r="T32" s="4">
        <v>0</v>
      </c>
      <c r="U32" s="4">
        <v>3</v>
      </c>
      <c r="V32" s="4">
        <v>20</v>
      </c>
      <c r="W32" s="6">
        <v>48.4</v>
      </c>
      <c r="X32" s="78">
        <f t="shared" si="15"/>
        <v>5673.3359999999993</v>
      </c>
      <c r="Y32" s="5">
        <f t="shared" si="5"/>
        <v>510.60023999999993</v>
      </c>
      <c r="Z32" s="5">
        <f t="shared" si="6"/>
        <v>510.60023999999993</v>
      </c>
      <c r="AA32" s="5">
        <v>0</v>
      </c>
      <c r="AB32" s="5">
        <f t="shared" si="16"/>
        <v>6694.5364799999988</v>
      </c>
      <c r="AC32" s="5">
        <f t="shared" si="7"/>
        <v>1021.2004799999999</v>
      </c>
      <c r="AD32" s="52">
        <f t="shared" si="3"/>
        <v>6694.5364799999988</v>
      </c>
    </row>
    <row r="33" spans="1:256" s="65" customFormat="1" ht="32.25" customHeight="1">
      <c r="A33" s="67" t="s">
        <v>21</v>
      </c>
      <c r="B33" s="57">
        <v>3406</v>
      </c>
      <c r="C33" s="9" t="s">
        <v>57</v>
      </c>
      <c r="D33" s="4">
        <v>4280</v>
      </c>
      <c r="E33" s="54">
        <v>0</v>
      </c>
      <c r="F33" s="54">
        <f t="shared" si="17"/>
        <v>4280</v>
      </c>
      <c r="G33" s="55">
        <v>0</v>
      </c>
      <c r="H33" s="55">
        <f t="shared" ref="H33:I42" si="18">F33*0.14</f>
        <v>599.20000000000005</v>
      </c>
      <c r="I33" s="55">
        <f t="shared" si="18"/>
        <v>0</v>
      </c>
      <c r="J33" s="6">
        <f t="shared" si="4"/>
        <v>17.975999999999999</v>
      </c>
      <c r="K33" s="55">
        <f t="shared" si="11"/>
        <v>179.76000000000002</v>
      </c>
      <c r="L33" s="55">
        <v>0</v>
      </c>
      <c r="M33" s="57">
        <v>0</v>
      </c>
      <c r="N33" s="57">
        <v>0</v>
      </c>
      <c r="O33" s="57">
        <v>61</v>
      </c>
      <c r="P33" s="4">
        <v>30</v>
      </c>
      <c r="Q33" s="57">
        <v>0</v>
      </c>
      <c r="R33" s="57">
        <v>0</v>
      </c>
      <c r="S33" s="4">
        <v>434</v>
      </c>
      <c r="T33" s="57">
        <v>0</v>
      </c>
      <c r="U33" s="4">
        <v>3</v>
      </c>
      <c r="V33" s="4">
        <v>20</v>
      </c>
      <c r="W33" s="6">
        <v>48.4</v>
      </c>
      <c r="X33" s="78">
        <f t="shared" si="15"/>
        <v>5673.3359999999993</v>
      </c>
      <c r="Y33" s="5">
        <f t="shared" si="5"/>
        <v>510.60023999999993</v>
      </c>
      <c r="Z33" s="5">
        <f t="shared" si="6"/>
        <v>510.60023999999993</v>
      </c>
      <c r="AA33" s="5">
        <v>0</v>
      </c>
      <c r="AB33" s="5">
        <f t="shared" si="16"/>
        <v>6694.5364799999988</v>
      </c>
      <c r="AC33" s="5">
        <f t="shared" si="7"/>
        <v>1021.2004799999999</v>
      </c>
      <c r="AD33" s="58">
        <f t="shared" ref="AD33:AD42" si="19">X33+AA33+AC33</f>
        <v>6694.5364799999988</v>
      </c>
    </row>
    <row r="34" spans="1:256" s="65" customFormat="1" ht="30" customHeight="1">
      <c r="A34" s="67" t="s">
        <v>115</v>
      </c>
      <c r="B34" s="57">
        <v>2110</v>
      </c>
      <c r="C34" s="56" t="s">
        <v>76</v>
      </c>
      <c r="D34" s="57">
        <v>4280</v>
      </c>
      <c r="E34" s="54">
        <v>220</v>
      </c>
      <c r="F34" s="54">
        <f>D34+E34</f>
        <v>4500</v>
      </c>
      <c r="G34" s="55">
        <v>0</v>
      </c>
      <c r="H34" s="55">
        <f t="shared" si="18"/>
        <v>630.00000000000011</v>
      </c>
      <c r="I34" s="55">
        <f t="shared" si="18"/>
        <v>0</v>
      </c>
      <c r="J34" s="6">
        <f t="shared" si="4"/>
        <v>18.900000000000002</v>
      </c>
      <c r="K34" s="55">
        <f>(H34+I34)*30%</f>
        <v>189.00000000000003</v>
      </c>
      <c r="L34" s="55">
        <v>0</v>
      </c>
      <c r="M34" s="57">
        <v>0</v>
      </c>
      <c r="N34" s="57">
        <v>0</v>
      </c>
      <c r="O34" s="57">
        <v>61</v>
      </c>
      <c r="P34" s="4">
        <v>30</v>
      </c>
      <c r="Q34" s="57">
        <v>0</v>
      </c>
      <c r="R34" s="57">
        <v>0</v>
      </c>
      <c r="S34" s="4">
        <v>434</v>
      </c>
      <c r="T34" s="57">
        <v>0</v>
      </c>
      <c r="U34" s="4">
        <v>3</v>
      </c>
      <c r="V34" s="4">
        <v>20</v>
      </c>
      <c r="W34" s="6">
        <v>48.4</v>
      </c>
      <c r="X34" s="78">
        <f t="shared" si="15"/>
        <v>5934.2999999999993</v>
      </c>
      <c r="Y34" s="5">
        <f t="shared" si="5"/>
        <v>534.08699999999988</v>
      </c>
      <c r="Z34" s="5">
        <f t="shared" si="6"/>
        <v>534.08699999999988</v>
      </c>
      <c r="AA34" s="5">
        <v>0</v>
      </c>
      <c r="AB34" s="54">
        <f t="shared" si="16"/>
        <v>7002.4739999999983</v>
      </c>
      <c r="AC34" s="5">
        <f t="shared" si="7"/>
        <v>1068.1739999999998</v>
      </c>
      <c r="AD34" s="58">
        <f t="shared" si="19"/>
        <v>7002.4739999999993</v>
      </c>
    </row>
    <row r="35" spans="1:256" ht="33" customHeight="1">
      <c r="A35" s="67" t="s">
        <v>131</v>
      </c>
      <c r="B35" s="57">
        <v>1106</v>
      </c>
      <c r="C35" s="56" t="s">
        <v>75</v>
      </c>
      <c r="D35" s="57">
        <v>4280</v>
      </c>
      <c r="E35" s="54">
        <v>80</v>
      </c>
      <c r="F35" s="54">
        <f t="shared" si="17"/>
        <v>4360</v>
      </c>
      <c r="G35" s="55">
        <f>F35*18.82%</f>
        <v>820.55200000000002</v>
      </c>
      <c r="H35" s="6">
        <f>F35*0.14</f>
        <v>610.40000000000009</v>
      </c>
      <c r="I35" s="55">
        <f>G35*0.14</f>
        <v>114.87728000000001</v>
      </c>
      <c r="J35" s="6">
        <f t="shared" si="4"/>
        <v>21.758318400000004</v>
      </c>
      <c r="K35" s="6">
        <f t="shared" si="11"/>
        <v>217.58318400000005</v>
      </c>
      <c r="L35" s="55">
        <v>0</v>
      </c>
      <c r="M35" s="57">
        <v>0</v>
      </c>
      <c r="N35" s="57">
        <v>0</v>
      </c>
      <c r="O35" s="57">
        <v>61</v>
      </c>
      <c r="P35" s="4">
        <v>30</v>
      </c>
      <c r="Q35" s="57">
        <v>0</v>
      </c>
      <c r="R35" s="57">
        <v>60</v>
      </c>
      <c r="S35" s="4">
        <v>434</v>
      </c>
      <c r="T35" s="57">
        <v>0</v>
      </c>
      <c r="U35" s="4">
        <v>3</v>
      </c>
      <c r="V35" s="4">
        <v>20</v>
      </c>
      <c r="W35" s="6">
        <v>48.4</v>
      </c>
      <c r="X35" s="78">
        <f t="shared" ref="X35:X45" si="20" xml:space="preserve"> SUM(F35:W35)</f>
        <v>6801.5707823999983</v>
      </c>
      <c r="Y35" s="5">
        <f t="shared" si="5"/>
        <v>612.14137041599986</v>
      </c>
      <c r="Z35" s="5">
        <f t="shared" si="6"/>
        <v>612.14137041599986</v>
      </c>
      <c r="AA35" s="5">
        <v>0</v>
      </c>
      <c r="AB35" s="5">
        <f t="shared" ref="AB35:AB45" si="21">X35+Y35+Z35+AA35</f>
        <v>8025.8535232319973</v>
      </c>
      <c r="AC35" s="5">
        <f t="shared" si="7"/>
        <v>1224.2827408319997</v>
      </c>
      <c r="AD35" s="52">
        <f>X35+AA35+AC35</f>
        <v>8025.8535232319982</v>
      </c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</row>
    <row r="36" spans="1:256" s="65" customFormat="1" ht="30" customHeight="1">
      <c r="A36" s="67" t="s">
        <v>112</v>
      </c>
      <c r="B36" s="57">
        <v>1107</v>
      </c>
      <c r="C36" s="56" t="s">
        <v>75</v>
      </c>
      <c r="D36" s="4">
        <v>4280</v>
      </c>
      <c r="E36" s="54">
        <v>80</v>
      </c>
      <c r="F36" s="54">
        <f>D36+E36</f>
        <v>4360</v>
      </c>
      <c r="G36" s="55">
        <v>0</v>
      </c>
      <c r="H36" s="55">
        <f>F36*0.14</f>
        <v>610.40000000000009</v>
      </c>
      <c r="I36" s="55">
        <f>G36*0.14</f>
        <v>0</v>
      </c>
      <c r="J36" s="6">
        <f t="shared" si="4"/>
        <v>18.312000000000001</v>
      </c>
      <c r="K36" s="55">
        <f>(H36+I36)*30%</f>
        <v>183.12000000000003</v>
      </c>
      <c r="L36" s="55">
        <v>0</v>
      </c>
      <c r="M36" s="57">
        <v>0</v>
      </c>
      <c r="N36" s="57">
        <v>0</v>
      </c>
      <c r="O36" s="57">
        <v>61</v>
      </c>
      <c r="P36" s="4">
        <v>30</v>
      </c>
      <c r="Q36" s="57">
        <v>0</v>
      </c>
      <c r="R36" s="57">
        <v>60</v>
      </c>
      <c r="S36" s="4">
        <v>434</v>
      </c>
      <c r="T36" s="57">
        <v>0</v>
      </c>
      <c r="U36" s="4">
        <v>3</v>
      </c>
      <c r="V36" s="4">
        <v>20</v>
      </c>
      <c r="W36" s="6">
        <v>48.4</v>
      </c>
      <c r="X36" s="78">
        <f xml:space="preserve"> SUM(F36:W36)</f>
        <v>5828.2319999999991</v>
      </c>
      <c r="Y36" s="5">
        <f t="shared" si="5"/>
        <v>524.5408799999999</v>
      </c>
      <c r="Z36" s="5">
        <f t="shared" si="6"/>
        <v>524.5408799999999</v>
      </c>
      <c r="AA36" s="5">
        <v>0</v>
      </c>
      <c r="AB36" s="54">
        <f>X36+Y36+Z36+AA36</f>
        <v>6877.3137599999982</v>
      </c>
      <c r="AC36" s="5">
        <f t="shared" si="7"/>
        <v>1049.0817599999998</v>
      </c>
      <c r="AD36" s="58">
        <f>X36+AA36+AC36</f>
        <v>6877.3137599999991</v>
      </c>
    </row>
    <row r="37" spans="1:256" s="65" customFormat="1" ht="30" customHeight="1">
      <c r="A37" s="67" t="s">
        <v>150</v>
      </c>
      <c r="B37" s="57">
        <v>2207</v>
      </c>
      <c r="C37" s="56" t="s">
        <v>75</v>
      </c>
      <c r="D37" s="4">
        <v>4280</v>
      </c>
      <c r="E37" s="54">
        <v>80</v>
      </c>
      <c r="F37" s="54">
        <f t="shared" si="17"/>
        <v>4360</v>
      </c>
      <c r="G37" s="55">
        <v>0</v>
      </c>
      <c r="H37" s="55">
        <f t="shared" si="18"/>
        <v>610.40000000000009</v>
      </c>
      <c r="I37" s="55">
        <f>G37*0.14</f>
        <v>0</v>
      </c>
      <c r="J37" s="6">
        <f t="shared" si="4"/>
        <v>18.312000000000001</v>
      </c>
      <c r="K37" s="55">
        <f t="shared" si="11"/>
        <v>183.12000000000003</v>
      </c>
      <c r="L37" s="55">
        <v>0</v>
      </c>
      <c r="M37" s="57">
        <v>0</v>
      </c>
      <c r="N37" s="57">
        <v>0</v>
      </c>
      <c r="O37" s="57">
        <v>61</v>
      </c>
      <c r="P37" s="4">
        <v>30</v>
      </c>
      <c r="Q37" s="57">
        <v>0</v>
      </c>
      <c r="R37" s="57">
        <v>0</v>
      </c>
      <c r="S37" s="4">
        <v>434</v>
      </c>
      <c r="T37" s="57">
        <v>21.25</v>
      </c>
      <c r="U37" s="4">
        <v>3</v>
      </c>
      <c r="V37" s="4">
        <v>20</v>
      </c>
      <c r="W37" s="6">
        <v>48.4</v>
      </c>
      <c r="X37" s="78">
        <f t="shared" si="20"/>
        <v>5789.4819999999991</v>
      </c>
      <c r="Y37" s="5">
        <f t="shared" si="5"/>
        <v>521.05337999999995</v>
      </c>
      <c r="Z37" s="5">
        <f t="shared" si="6"/>
        <v>521.05337999999995</v>
      </c>
      <c r="AA37" s="5">
        <v>0</v>
      </c>
      <c r="AB37" s="54">
        <f t="shared" si="21"/>
        <v>6831.5887599999996</v>
      </c>
      <c r="AC37" s="5">
        <f t="shared" si="7"/>
        <v>1042.1067599999999</v>
      </c>
      <c r="AD37" s="58">
        <f t="shared" si="19"/>
        <v>6831.5887599999987</v>
      </c>
    </row>
    <row r="38" spans="1:256" ht="30" customHeight="1">
      <c r="A38" s="66" t="s">
        <v>130</v>
      </c>
      <c r="B38" s="4">
        <v>3411</v>
      </c>
      <c r="C38" s="56" t="s">
        <v>75</v>
      </c>
      <c r="D38" s="4">
        <v>4280</v>
      </c>
      <c r="E38" s="54">
        <v>80</v>
      </c>
      <c r="F38" s="5">
        <f t="shared" si="17"/>
        <v>4360</v>
      </c>
      <c r="G38" s="6">
        <f>F38*1.01%</f>
        <v>44.036000000000001</v>
      </c>
      <c r="H38" s="6">
        <f t="shared" si="18"/>
        <v>610.40000000000009</v>
      </c>
      <c r="I38" s="6">
        <f t="shared" si="18"/>
        <v>6.1650400000000012</v>
      </c>
      <c r="J38" s="6">
        <f t="shared" si="4"/>
        <v>18.496951200000002</v>
      </c>
      <c r="K38" s="6">
        <f t="shared" si="11"/>
        <v>184.96951200000001</v>
      </c>
      <c r="L38" s="6">
        <v>0</v>
      </c>
      <c r="M38" s="4">
        <v>0</v>
      </c>
      <c r="N38" s="4">
        <v>0</v>
      </c>
      <c r="O38" s="4">
        <v>61</v>
      </c>
      <c r="P38" s="4">
        <v>30</v>
      </c>
      <c r="Q38" s="4">
        <v>0</v>
      </c>
      <c r="R38" s="4">
        <v>0</v>
      </c>
      <c r="S38" s="4">
        <v>434</v>
      </c>
      <c r="T38" s="4">
        <v>21.25</v>
      </c>
      <c r="U38" s="4">
        <v>3</v>
      </c>
      <c r="V38" s="4">
        <v>20</v>
      </c>
      <c r="W38" s="6">
        <v>48.4</v>
      </c>
      <c r="X38" s="78">
        <f t="shared" si="20"/>
        <v>5841.7175031999986</v>
      </c>
      <c r="Y38" s="5">
        <f t="shared" si="5"/>
        <v>525.75457528799984</v>
      </c>
      <c r="Z38" s="5">
        <f t="shared" si="6"/>
        <v>525.75457528799984</v>
      </c>
      <c r="AA38" s="5">
        <v>0</v>
      </c>
      <c r="AB38" s="5">
        <f t="shared" si="21"/>
        <v>6893.2266537759979</v>
      </c>
      <c r="AC38" s="5">
        <f t="shared" si="7"/>
        <v>1051.5091505759997</v>
      </c>
      <c r="AD38" s="52">
        <f t="shared" si="19"/>
        <v>6893.2266537759988</v>
      </c>
    </row>
    <row r="39" spans="1:256" s="65" customFormat="1" ht="30" customHeight="1">
      <c r="A39" s="67" t="s">
        <v>115</v>
      </c>
      <c r="B39" s="57">
        <v>2110</v>
      </c>
      <c r="C39" s="56" t="s">
        <v>75</v>
      </c>
      <c r="D39" s="4">
        <v>4280</v>
      </c>
      <c r="E39" s="54">
        <v>80</v>
      </c>
      <c r="F39" s="54">
        <f>D39+E39</f>
        <v>4360</v>
      </c>
      <c r="G39" s="55">
        <v>0</v>
      </c>
      <c r="H39" s="55">
        <f>F39*0.14</f>
        <v>610.40000000000009</v>
      </c>
      <c r="I39" s="55">
        <f>G39*0.14</f>
        <v>0</v>
      </c>
      <c r="J39" s="6">
        <f t="shared" si="4"/>
        <v>18.312000000000001</v>
      </c>
      <c r="K39" s="55">
        <f>(H39+I39)*30%</f>
        <v>183.12000000000003</v>
      </c>
      <c r="L39" s="55">
        <v>0</v>
      </c>
      <c r="M39" s="57">
        <v>0</v>
      </c>
      <c r="N39" s="57">
        <v>0</v>
      </c>
      <c r="O39" s="57">
        <v>61</v>
      </c>
      <c r="P39" s="4">
        <v>30</v>
      </c>
      <c r="Q39" s="57">
        <v>0</v>
      </c>
      <c r="R39" s="57">
        <v>60</v>
      </c>
      <c r="S39" s="4">
        <v>434</v>
      </c>
      <c r="T39" s="57">
        <v>0</v>
      </c>
      <c r="U39" s="4">
        <v>3</v>
      </c>
      <c r="V39" s="4">
        <v>20</v>
      </c>
      <c r="W39" s="6">
        <v>48.4</v>
      </c>
      <c r="X39" s="78">
        <f xml:space="preserve"> SUM(F39:W39)</f>
        <v>5828.2319999999991</v>
      </c>
      <c r="Y39" s="5">
        <f t="shared" si="5"/>
        <v>524.5408799999999</v>
      </c>
      <c r="Z39" s="5">
        <f t="shared" si="6"/>
        <v>524.5408799999999</v>
      </c>
      <c r="AA39" s="5">
        <v>0</v>
      </c>
      <c r="AB39" s="54">
        <f>X39+Y39+Z39+AA39</f>
        <v>6877.3137599999982</v>
      </c>
      <c r="AC39" s="5">
        <f t="shared" si="7"/>
        <v>1049.0817599999998</v>
      </c>
      <c r="AD39" s="58">
        <f>X39+AA39+AC39</f>
        <v>6877.3137599999991</v>
      </c>
    </row>
    <row r="40" spans="1:256" ht="30" customHeight="1">
      <c r="A40" s="66" t="s">
        <v>92</v>
      </c>
      <c r="B40" s="4">
        <v>2204</v>
      </c>
      <c r="C40" s="56" t="s">
        <v>154</v>
      </c>
      <c r="D40" s="57">
        <v>4280</v>
      </c>
      <c r="E40" s="54">
        <v>80</v>
      </c>
      <c r="F40" s="5">
        <f>D40+E40</f>
        <v>4360</v>
      </c>
      <c r="G40" s="6">
        <v>0</v>
      </c>
      <c r="H40" s="6">
        <f t="shared" si="18"/>
        <v>610.40000000000009</v>
      </c>
      <c r="I40" s="6">
        <f t="shared" si="18"/>
        <v>0</v>
      </c>
      <c r="J40" s="6">
        <f t="shared" si="4"/>
        <v>18.312000000000001</v>
      </c>
      <c r="K40" s="6">
        <f>(H40+I40)*30%</f>
        <v>183.12000000000003</v>
      </c>
      <c r="L40" s="6">
        <v>0</v>
      </c>
      <c r="M40" s="4">
        <v>0</v>
      </c>
      <c r="N40" s="4">
        <v>0</v>
      </c>
      <c r="O40" s="4">
        <v>61</v>
      </c>
      <c r="P40" s="4">
        <v>30</v>
      </c>
      <c r="Q40" s="4">
        <v>0</v>
      </c>
      <c r="R40" s="4">
        <v>0</v>
      </c>
      <c r="S40" s="4">
        <v>434</v>
      </c>
      <c r="T40" s="4">
        <v>0</v>
      </c>
      <c r="U40" s="4">
        <v>3</v>
      </c>
      <c r="V40" s="4">
        <v>20</v>
      </c>
      <c r="W40" s="6">
        <v>48.4</v>
      </c>
      <c r="X40" s="78">
        <f xml:space="preserve"> SUM(F40:W40)</f>
        <v>5768.2319999999991</v>
      </c>
      <c r="Y40" s="5">
        <f t="shared" si="5"/>
        <v>519.14087999999992</v>
      </c>
      <c r="Z40" s="5">
        <f t="shared" si="6"/>
        <v>519.14087999999992</v>
      </c>
      <c r="AA40" s="5">
        <v>0</v>
      </c>
      <c r="AB40" s="5">
        <f>X40+Y40+Z40+AA40</f>
        <v>6806.5137599999989</v>
      </c>
      <c r="AC40" s="5">
        <f t="shared" si="7"/>
        <v>1038.2817599999998</v>
      </c>
      <c r="AD40" s="52">
        <f t="shared" si="19"/>
        <v>6806.5137599999989</v>
      </c>
    </row>
    <row r="41" spans="1:256" ht="30.75" customHeight="1">
      <c r="A41" s="67" t="s">
        <v>150</v>
      </c>
      <c r="B41" s="4">
        <v>2207</v>
      </c>
      <c r="C41" s="56" t="s">
        <v>154</v>
      </c>
      <c r="D41" s="57">
        <v>4280</v>
      </c>
      <c r="E41" s="54">
        <v>80</v>
      </c>
      <c r="F41" s="5">
        <f>D41+E41</f>
        <v>4360</v>
      </c>
      <c r="G41" s="6">
        <v>0</v>
      </c>
      <c r="H41" s="6">
        <f>F41*0.14</f>
        <v>610.40000000000009</v>
      </c>
      <c r="I41" s="6">
        <f>G41*0.14</f>
        <v>0</v>
      </c>
      <c r="J41" s="6">
        <f t="shared" si="4"/>
        <v>18.312000000000001</v>
      </c>
      <c r="K41" s="6">
        <f>(H41+I41)*30%</f>
        <v>183.12000000000003</v>
      </c>
      <c r="L41" s="6">
        <v>0</v>
      </c>
      <c r="M41" s="4">
        <v>0</v>
      </c>
      <c r="N41" s="4">
        <v>0</v>
      </c>
      <c r="O41" s="4">
        <v>61</v>
      </c>
      <c r="P41" s="4">
        <v>30</v>
      </c>
      <c r="Q41" s="4">
        <v>0</v>
      </c>
      <c r="R41" s="4">
        <v>0</v>
      </c>
      <c r="S41" s="4">
        <v>434</v>
      </c>
      <c r="T41" s="4">
        <v>21.25</v>
      </c>
      <c r="U41" s="4">
        <v>3</v>
      </c>
      <c r="V41" s="4">
        <v>20</v>
      </c>
      <c r="W41" s="6">
        <v>48.4</v>
      </c>
      <c r="X41" s="78">
        <f xml:space="preserve"> SUM(F41:W41)</f>
        <v>5789.4819999999991</v>
      </c>
      <c r="Y41" s="5">
        <f t="shared" si="5"/>
        <v>521.05337999999995</v>
      </c>
      <c r="Z41" s="5">
        <f t="shared" si="6"/>
        <v>521.05337999999995</v>
      </c>
      <c r="AA41" s="5">
        <v>0</v>
      </c>
      <c r="AB41" s="5">
        <f>X41+Y41+Z41+AA41</f>
        <v>6831.5887599999996</v>
      </c>
      <c r="AC41" s="5">
        <f t="shared" si="7"/>
        <v>1042.1067599999999</v>
      </c>
      <c r="AD41" s="52">
        <f>X41+AA41+AC41</f>
        <v>6831.5887599999987</v>
      </c>
    </row>
    <row r="42" spans="1:256" s="65" customFormat="1" ht="30" customHeight="1">
      <c r="A42" s="67" t="s">
        <v>144</v>
      </c>
      <c r="B42" s="57">
        <v>2122</v>
      </c>
      <c r="C42" s="56" t="s">
        <v>105</v>
      </c>
      <c r="D42" s="57">
        <v>3920</v>
      </c>
      <c r="E42" s="54">
        <v>0</v>
      </c>
      <c r="F42" s="54">
        <f t="shared" si="17"/>
        <v>3920</v>
      </c>
      <c r="G42" s="6">
        <v>0</v>
      </c>
      <c r="H42" s="55">
        <f t="shared" si="18"/>
        <v>548.80000000000007</v>
      </c>
      <c r="I42" s="55">
        <f t="shared" si="18"/>
        <v>0</v>
      </c>
      <c r="J42" s="6">
        <f t="shared" si="4"/>
        <v>16.464000000000002</v>
      </c>
      <c r="K42" s="55">
        <f t="shared" si="11"/>
        <v>164.64000000000001</v>
      </c>
      <c r="L42" s="55">
        <v>0</v>
      </c>
      <c r="M42" s="57">
        <v>0</v>
      </c>
      <c r="N42" s="57">
        <v>0</v>
      </c>
      <c r="O42" s="57">
        <v>61</v>
      </c>
      <c r="P42" s="4">
        <v>30</v>
      </c>
      <c r="Q42" s="57">
        <v>0</v>
      </c>
      <c r="R42" s="57">
        <v>0</v>
      </c>
      <c r="S42" s="4">
        <v>434</v>
      </c>
      <c r="T42" s="57">
        <v>0</v>
      </c>
      <c r="U42" s="4">
        <v>3</v>
      </c>
      <c r="V42" s="4">
        <v>20</v>
      </c>
      <c r="W42" s="6">
        <v>48.4</v>
      </c>
      <c r="X42" s="78">
        <f t="shared" si="20"/>
        <v>5246.3040000000001</v>
      </c>
      <c r="Y42" s="5">
        <f t="shared" si="5"/>
        <v>472.16735999999997</v>
      </c>
      <c r="Z42" s="5">
        <f t="shared" si="6"/>
        <v>472.16735999999997</v>
      </c>
      <c r="AA42" s="5">
        <v>0</v>
      </c>
      <c r="AB42" s="5">
        <f t="shared" si="21"/>
        <v>6190.6387200000008</v>
      </c>
      <c r="AC42" s="5">
        <f t="shared" si="7"/>
        <v>944.33471999999995</v>
      </c>
      <c r="AD42" s="58">
        <f t="shared" si="19"/>
        <v>6190.6387199999999</v>
      </c>
    </row>
    <row r="43" spans="1:256" s="65" customFormat="1" ht="30" customHeight="1">
      <c r="A43" s="67" t="s">
        <v>147</v>
      </c>
      <c r="B43" s="57">
        <v>3214</v>
      </c>
      <c r="C43" s="56" t="s">
        <v>105</v>
      </c>
      <c r="D43" s="57">
        <v>3920</v>
      </c>
      <c r="E43" s="54">
        <v>0</v>
      </c>
      <c r="F43" s="54">
        <f t="shared" si="17"/>
        <v>3920</v>
      </c>
      <c r="G43" s="75">
        <v>1056.08</v>
      </c>
      <c r="H43" s="55">
        <f t="shared" ref="H43:I45" si="22">F43*0.14</f>
        <v>548.80000000000007</v>
      </c>
      <c r="I43" s="55">
        <f t="shared" si="22"/>
        <v>147.85120000000001</v>
      </c>
      <c r="J43" s="6">
        <f t="shared" si="4"/>
        <v>20.899536000000001</v>
      </c>
      <c r="K43" s="55">
        <f t="shared" si="11"/>
        <v>208.99536000000001</v>
      </c>
      <c r="L43" s="55">
        <v>0</v>
      </c>
      <c r="M43" s="57">
        <v>0</v>
      </c>
      <c r="N43" s="57">
        <v>0</v>
      </c>
      <c r="O43" s="57">
        <v>61</v>
      </c>
      <c r="P43" s="4">
        <v>30</v>
      </c>
      <c r="Q43" s="57">
        <v>0</v>
      </c>
      <c r="R43" s="57">
        <v>0</v>
      </c>
      <c r="S43" s="4">
        <v>434</v>
      </c>
      <c r="T43" s="57">
        <v>0</v>
      </c>
      <c r="U43" s="4">
        <v>3</v>
      </c>
      <c r="V43" s="4">
        <v>20</v>
      </c>
      <c r="W43" s="6">
        <v>48.4</v>
      </c>
      <c r="X43" s="78">
        <f t="shared" si="20"/>
        <v>6499.0260959999996</v>
      </c>
      <c r="Y43" s="5">
        <f t="shared" si="5"/>
        <v>584.91234863999989</v>
      </c>
      <c r="Z43" s="5">
        <f t="shared" si="6"/>
        <v>584.91234863999989</v>
      </c>
      <c r="AA43" s="5">
        <v>0</v>
      </c>
      <c r="AB43" s="5">
        <f t="shared" si="21"/>
        <v>7668.8507932800003</v>
      </c>
      <c r="AC43" s="5">
        <f t="shared" si="7"/>
        <v>1169.8246972799998</v>
      </c>
      <c r="AD43" s="58">
        <f t="shared" ref="AD43:AD66" si="23">X43+AA43+AC43</f>
        <v>7668.8507932799994</v>
      </c>
    </row>
    <row r="44" spans="1:256" s="65" customFormat="1" ht="30" customHeight="1">
      <c r="A44" s="67" t="s">
        <v>93</v>
      </c>
      <c r="B44" s="57">
        <v>3401</v>
      </c>
      <c r="C44" s="56" t="s">
        <v>57</v>
      </c>
      <c r="D44" s="57">
        <v>4280</v>
      </c>
      <c r="E44" s="54">
        <v>0</v>
      </c>
      <c r="F44" s="54">
        <f t="shared" si="17"/>
        <v>4280</v>
      </c>
      <c r="G44" s="55">
        <v>0</v>
      </c>
      <c r="H44" s="55">
        <f t="shared" si="22"/>
        <v>599.20000000000005</v>
      </c>
      <c r="I44" s="55">
        <f t="shared" si="22"/>
        <v>0</v>
      </c>
      <c r="J44" s="6">
        <f t="shared" si="4"/>
        <v>17.975999999999999</v>
      </c>
      <c r="K44" s="55">
        <f t="shared" ref="K44:K66" si="24">(H44+I44)*30%</f>
        <v>179.76000000000002</v>
      </c>
      <c r="L44" s="55">
        <v>0</v>
      </c>
      <c r="M44" s="57">
        <v>0</v>
      </c>
      <c r="N44" s="57">
        <v>0</v>
      </c>
      <c r="O44" s="57">
        <v>61</v>
      </c>
      <c r="P44" s="4">
        <v>30</v>
      </c>
      <c r="Q44" s="57">
        <v>0</v>
      </c>
      <c r="R44" s="57">
        <v>0</v>
      </c>
      <c r="S44" s="4">
        <v>434</v>
      </c>
      <c r="T44" s="57">
        <v>0</v>
      </c>
      <c r="U44" s="4">
        <v>3</v>
      </c>
      <c r="V44" s="4">
        <v>20</v>
      </c>
      <c r="W44" s="6">
        <v>48.4</v>
      </c>
      <c r="X44" s="78">
        <f t="shared" si="20"/>
        <v>5673.3359999999993</v>
      </c>
      <c r="Y44" s="5">
        <f t="shared" si="5"/>
        <v>510.60023999999993</v>
      </c>
      <c r="Z44" s="5">
        <f t="shared" si="6"/>
        <v>510.60023999999993</v>
      </c>
      <c r="AA44" s="5">
        <v>0</v>
      </c>
      <c r="AB44" s="5">
        <f t="shared" si="21"/>
        <v>6694.5364799999988</v>
      </c>
      <c r="AC44" s="5">
        <f t="shared" si="7"/>
        <v>1021.2004799999999</v>
      </c>
      <c r="AD44" s="58">
        <f t="shared" si="23"/>
        <v>6694.5364799999988</v>
      </c>
    </row>
    <row r="45" spans="1:256" s="65" customFormat="1" ht="32.25" customHeight="1">
      <c r="A45" s="67" t="s">
        <v>116</v>
      </c>
      <c r="B45" s="57">
        <v>2107</v>
      </c>
      <c r="C45" s="56" t="s">
        <v>138</v>
      </c>
      <c r="D45" s="57">
        <v>3920</v>
      </c>
      <c r="E45" s="54">
        <v>220</v>
      </c>
      <c r="F45" s="54">
        <f t="shared" si="17"/>
        <v>4140</v>
      </c>
      <c r="G45" s="55">
        <v>0</v>
      </c>
      <c r="H45" s="55">
        <f t="shared" si="22"/>
        <v>579.6</v>
      </c>
      <c r="I45" s="55">
        <f t="shared" si="22"/>
        <v>0</v>
      </c>
      <c r="J45" s="6">
        <f t="shared" si="4"/>
        <v>17.388000000000002</v>
      </c>
      <c r="K45" s="55">
        <f t="shared" si="24"/>
        <v>173.88</v>
      </c>
      <c r="L45" s="55">
        <v>0</v>
      </c>
      <c r="M45" s="57">
        <v>0</v>
      </c>
      <c r="N45" s="57">
        <v>0</v>
      </c>
      <c r="O45" s="57">
        <v>61</v>
      </c>
      <c r="P45" s="4">
        <v>30</v>
      </c>
      <c r="Q45" s="57">
        <v>0</v>
      </c>
      <c r="R45" s="57">
        <v>0</v>
      </c>
      <c r="S45" s="4">
        <v>434</v>
      </c>
      <c r="T45" s="57">
        <v>0</v>
      </c>
      <c r="U45" s="4">
        <v>3</v>
      </c>
      <c r="V45" s="4">
        <v>20</v>
      </c>
      <c r="W45" s="6">
        <v>48.4</v>
      </c>
      <c r="X45" s="78">
        <f t="shared" si="20"/>
        <v>5507.268</v>
      </c>
      <c r="Y45" s="5">
        <f t="shared" si="5"/>
        <v>495.65411999999998</v>
      </c>
      <c r="Z45" s="5">
        <f t="shared" si="6"/>
        <v>495.65411999999998</v>
      </c>
      <c r="AA45" s="5">
        <v>0</v>
      </c>
      <c r="AB45" s="5">
        <f t="shared" si="21"/>
        <v>6498.5762400000003</v>
      </c>
      <c r="AC45" s="5">
        <f t="shared" si="7"/>
        <v>991.30823999999996</v>
      </c>
      <c r="AD45" s="58">
        <f t="shared" si="23"/>
        <v>6498.5762400000003</v>
      </c>
    </row>
    <row r="46" spans="1:256" s="65" customFormat="1" ht="30" customHeight="1">
      <c r="A46" s="67" t="s">
        <v>112</v>
      </c>
      <c r="B46" s="57">
        <v>1107</v>
      </c>
      <c r="C46" s="56" t="s">
        <v>60</v>
      </c>
      <c r="D46" s="4">
        <v>3920</v>
      </c>
      <c r="E46" s="54">
        <v>80</v>
      </c>
      <c r="F46" s="54">
        <f>D46+E46</f>
        <v>4000</v>
      </c>
      <c r="G46" s="55">
        <v>0</v>
      </c>
      <c r="H46" s="55">
        <f>F46*0.14</f>
        <v>560</v>
      </c>
      <c r="I46" s="55">
        <f>G46*0.14</f>
        <v>0</v>
      </c>
      <c r="J46" s="6">
        <f t="shared" si="4"/>
        <v>16.8</v>
      </c>
      <c r="K46" s="55">
        <f>(H46+I46)*30%</f>
        <v>168</v>
      </c>
      <c r="L46" s="55">
        <v>0</v>
      </c>
      <c r="M46" s="57">
        <v>0</v>
      </c>
      <c r="N46" s="57">
        <v>0</v>
      </c>
      <c r="O46" s="57">
        <v>61</v>
      </c>
      <c r="P46" s="4">
        <v>30</v>
      </c>
      <c r="Q46" s="57">
        <v>0</v>
      </c>
      <c r="R46" s="57">
        <v>60</v>
      </c>
      <c r="S46" s="4">
        <v>434</v>
      </c>
      <c r="T46" s="57">
        <v>0</v>
      </c>
      <c r="U46" s="4">
        <v>3</v>
      </c>
      <c r="V46" s="4">
        <v>20</v>
      </c>
      <c r="W46" s="6">
        <v>48.4</v>
      </c>
      <c r="X46" s="78">
        <f xml:space="preserve"> SUM(F46:W46)</f>
        <v>5401.2</v>
      </c>
      <c r="Y46" s="5">
        <f t="shared" si="5"/>
        <v>486.10799999999995</v>
      </c>
      <c r="Z46" s="5">
        <f t="shared" si="6"/>
        <v>486.10799999999995</v>
      </c>
      <c r="AA46" s="5">
        <v>0</v>
      </c>
      <c r="AB46" s="54">
        <f>X46+Y46+Z46+AA46</f>
        <v>6373.4160000000002</v>
      </c>
      <c r="AC46" s="5">
        <f t="shared" si="7"/>
        <v>972.21599999999989</v>
      </c>
      <c r="AD46" s="58">
        <f>X46+AA46+AC46</f>
        <v>6373.4159999999993</v>
      </c>
    </row>
    <row r="47" spans="1:256" s="65" customFormat="1" ht="30" customHeight="1">
      <c r="A47" s="66" t="s">
        <v>116</v>
      </c>
      <c r="B47" s="57">
        <v>2107</v>
      </c>
      <c r="C47" s="56" t="s">
        <v>117</v>
      </c>
      <c r="D47" s="57">
        <v>3780</v>
      </c>
      <c r="E47" s="54">
        <v>80</v>
      </c>
      <c r="F47" s="54">
        <f>D47+E47</f>
        <v>3860</v>
      </c>
      <c r="G47" s="55">
        <v>0</v>
      </c>
      <c r="H47" s="55">
        <f>F47*0.14</f>
        <v>540.40000000000009</v>
      </c>
      <c r="I47" s="55">
        <f>G47*0.14</f>
        <v>0</v>
      </c>
      <c r="J47" s="6">
        <f t="shared" si="4"/>
        <v>16.212000000000003</v>
      </c>
      <c r="K47" s="55">
        <f>(H47+I47)*30%</f>
        <v>162.12000000000003</v>
      </c>
      <c r="L47" s="55">
        <v>0</v>
      </c>
      <c r="M47" s="57">
        <v>0</v>
      </c>
      <c r="N47" s="57">
        <v>0</v>
      </c>
      <c r="O47" s="57">
        <v>61</v>
      </c>
      <c r="P47" s="4">
        <v>30</v>
      </c>
      <c r="Q47" s="57">
        <v>0</v>
      </c>
      <c r="R47" s="57">
        <v>0</v>
      </c>
      <c r="S47" s="4">
        <v>434</v>
      </c>
      <c r="T47" s="57">
        <v>0</v>
      </c>
      <c r="U47" s="4">
        <v>3</v>
      </c>
      <c r="V47" s="4">
        <v>20</v>
      </c>
      <c r="W47" s="6">
        <v>48.4</v>
      </c>
      <c r="X47" s="78">
        <f t="shared" ref="X47:X66" si="25" xml:space="preserve"> SUM(F47:W47)</f>
        <v>5175.1319999999996</v>
      </c>
      <c r="Y47" s="5">
        <f t="shared" si="5"/>
        <v>465.76187999999996</v>
      </c>
      <c r="Z47" s="5">
        <f t="shared" si="6"/>
        <v>465.76187999999996</v>
      </c>
      <c r="AA47" s="5">
        <v>0</v>
      </c>
      <c r="AB47" s="5">
        <f t="shared" ref="AB47:AB66" si="26">X47+Y47+Z47+AA47</f>
        <v>6106.6557599999996</v>
      </c>
      <c r="AC47" s="5">
        <f t="shared" si="7"/>
        <v>931.52375999999992</v>
      </c>
      <c r="AD47" s="58">
        <f>X47+AA47+AC47</f>
        <v>6106.6557599999996</v>
      </c>
    </row>
    <row r="48" spans="1:256" s="65" customFormat="1" ht="30" customHeight="1">
      <c r="A48" s="67" t="s">
        <v>94</v>
      </c>
      <c r="B48" s="57">
        <v>3103</v>
      </c>
      <c r="C48" s="56" t="s">
        <v>117</v>
      </c>
      <c r="D48" s="57">
        <v>3780</v>
      </c>
      <c r="E48" s="54">
        <v>80</v>
      </c>
      <c r="F48" s="54">
        <f t="shared" ref="F48:F58" si="27">D48+E48</f>
        <v>3860</v>
      </c>
      <c r="G48" s="55">
        <v>0</v>
      </c>
      <c r="H48" s="55">
        <f t="shared" ref="H48:H66" si="28">F48*0.14</f>
        <v>540.40000000000009</v>
      </c>
      <c r="I48" s="55">
        <f t="shared" ref="I48:I66" si="29">G48*0.14</f>
        <v>0</v>
      </c>
      <c r="J48" s="6">
        <f t="shared" si="4"/>
        <v>16.212000000000003</v>
      </c>
      <c r="K48" s="55">
        <f t="shared" si="24"/>
        <v>162.12000000000003</v>
      </c>
      <c r="L48" s="55">
        <v>0</v>
      </c>
      <c r="M48" s="57">
        <v>0</v>
      </c>
      <c r="N48" s="57">
        <v>0</v>
      </c>
      <c r="O48" s="57">
        <v>61</v>
      </c>
      <c r="P48" s="4">
        <v>30</v>
      </c>
      <c r="Q48" s="57">
        <v>0</v>
      </c>
      <c r="R48" s="57">
        <v>60</v>
      </c>
      <c r="S48" s="4">
        <v>434</v>
      </c>
      <c r="T48" s="57">
        <v>0</v>
      </c>
      <c r="U48" s="4">
        <v>3</v>
      </c>
      <c r="V48" s="4">
        <v>20</v>
      </c>
      <c r="W48" s="6">
        <v>48.4</v>
      </c>
      <c r="X48" s="78">
        <f t="shared" si="25"/>
        <v>5235.1319999999996</v>
      </c>
      <c r="Y48" s="5">
        <f t="shared" si="5"/>
        <v>471.16187999999994</v>
      </c>
      <c r="Z48" s="5">
        <f t="shared" si="6"/>
        <v>471.16187999999994</v>
      </c>
      <c r="AA48" s="5">
        <v>0</v>
      </c>
      <c r="AB48" s="5">
        <f t="shared" si="26"/>
        <v>6177.4557599999989</v>
      </c>
      <c r="AC48" s="5">
        <f t="shared" si="7"/>
        <v>942.32375999999988</v>
      </c>
      <c r="AD48" s="58">
        <f t="shared" si="23"/>
        <v>6177.4557599999998</v>
      </c>
    </row>
    <row r="49" spans="1:30" s="65" customFormat="1" ht="30" customHeight="1">
      <c r="A49" s="67" t="s">
        <v>108</v>
      </c>
      <c r="B49" s="57">
        <v>3212</v>
      </c>
      <c r="C49" s="56" t="s">
        <v>117</v>
      </c>
      <c r="D49" s="57">
        <v>3780</v>
      </c>
      <c r="E49" s="54">
        <v>80</v>
      </c>
      <c r="F49" s="54">
        <f t="shared" si="27"/>
        <v>3860</v>
      </c>
      <c r="G49" s="55">
        <v>0</v>
      </c>
      <c r="H49" s="55">
        <f t="shared" si="28"/>
        <v>540.40000000000009</v>
      </c>
      <c r="I49" s="55">
        <f t="shared" si="29"/>
        <v>0</v>
      </c>
      <c r="J49" s="6">
        <f t="shared" si="4"/>
        <v>16.212000000000003</v>
      </c>
      <c r="K49" s="55">
        <f t="shared" si="24"/>
        <v>162.12000000000003</v>
      </c>
      <c r="L49" s="55">
        <v>0</v>
      </c>
      <c r="M49" s="57">
        <v>0</v>
      </c>
      <c r="N49" s="57">
        <v>0</v>
      </c>
      <c r="O49" s="57">
        <v>61</v>
      </c>
      <c r="P49" s="4">
        <v>30</v>
      </c>
      <c r="Q49" s="57">
        <v>0</v>
      </c>
      <c r="R49" s="59">
        <v>60</v>
      </c>
      <c r="S49" s="4">
        <v>434</v>
      </c>
      <c r="T49" s="57">
        <v>0</v>
      </c>
      <c r="U49" s="4">
        <v>3</v>
      </c>
      <c r="V49" s="4">
        <v>20</v>
      </c>
      <c r="W49" s="6">
        <v>48.4</v>
      </c>
      <c r="X49" s="78">
        <f t="shared" si="25"/>
        <v>5235.1319999999996</v>
      </c>
      <c r="Y49" s="5">
        <f t="shared" si="5"/>
        <v>471.16187999999994</v>
      </c>
      <c r="Z49" s="5">
        <f t="shared" si="6"/>
        <v>471.16187999999994</v>
      </c>
      <c r="AA49" s="5">
        <v>0</v>
      </c>
      <c r="AB49" s="5">
        <f t="shared" si="26"/>
        <v>6177.4557599999989</v>
      </c>
      <c r="AC49" s="5">
        <f t="shared" si="7"/>
        <v>942.32375999999988</v>
      </c>
      <c r="AD49" s="58">
        <f t="shared" si="23"/>
        <v>6177.4557599999998</v>
      </c>
    </row>
    <row r="50" spans="1:30" ht="30" customHeight="1">
      <c r="A50" s="66" t="s">
        <v>113</v>
      </c>
      <c r="B50" s="4">
        <v>3201</v>
      </c>
      <c r="C50" s="56" t="s">
        <v>117</v>
      </c>
      <c r="D50" s="57">
        <v>3780</v>
      </c>
      <c r="E50" s="5">
        <v>80</v>
      </c>
      <c r="F50" s="54">
        <f>D50+E50</f>
        <v>3860</v>
      </c>
      <c r="G50" s="55">
        <f>F50*0%</f>
        <v>0</v>
      </c>
      <c r="H50" s="6">
        <f t="shared" si="28"/>
        <v>540.40000000000009</v>
      </c>
      <c r="I50" s="6">
        <f t="shared" si="29"/>
        <v>0</v>
      </c>
      <c r="J50" s="6">
        <f t="shared" si="4"/>
        <v>16.212000000000003</v>
      </c>
      <c r="K50" s="6">
        <f t="shared" si="24"/>
        <v>162.12000000000003</v>
      </c>
      <c r="L50" s="6">
        <v>0</v>
      </c>
      <c r="M50" s="4">
        <v>0</v>
      </c>
      <c r="N50" s="4">
        <v>17</v>
      </c>
      <c r="O50" s="4">
        <v>61</v>
      </c>
      <c r="P50" s="4">
        <v>30</v>
      </c>
      <c r="Q50" s="4">
        <v>0</v>
      </c>
      <c r="R50" s="4">
        <v>0</v>
      </c>
      <c r="S50" s="4">
        <v>434</v>
      </c>
      <c r="T50" s="4">
        <v>0</v>
      </c>
      <c r="U50" s="4">
        <v>3</v>
      </c>
      <c r="V50" s="4">
        <v>20</v>
      </c>
      <c r="W50" s="6">
        <v>48.4</v>
      </c>
      <c r="X50" s="78">
        <f t="shared" si="25"/>
        <v>5192.1319999999996</v>
      </c>
      <c r="Y50" s="5">
        <f t="shared" si="5"/>
        <v>467.29187999999994</v>
      </c>
      <c r="Z50" s="5">
        <f t="shared" si="6"/>
        <v>467.29187999999994</v>
      </c>
      <c r="AA50" s="5">
        <v>0</v>
      </c>
      <c r="AB50" s="5">
        <f t="shared" si="26"/>
        <v>6126.7157599999991</v>
      </c>
      <c r="AC50" s="5">
        <f t="shared" si="7"/>
        <v>934.58375999999987</v>
      </c>
      <c r="AD50" s="52">
        <f t="shared" si="23"/>
        <v>6126.7157599999991</v>
      </c>
    </row>
    <row r="51" spans="1:30" s="65" customFormat="1" ht="30" customHeight="1">
      <c r="A51" s="67" t="s">
        <v>108</v>
      </c>
      <c r="B51" s="57">
        <v>3212</v>
      </c>
      <c r="C51" s="56" t="s">
        <v>102</v>
      </c>
      <c r="D51" s="57">
        <v>3240</v>
      </c>
      <c r="E51" s="54">
        <v>80</v>
      </c>
      <c r="F51" s="54">
        <f t="shared" si="27"/>
        <v>3320</v>
      </c>
      <c r="G51" s="55">
        <v>0</v>
      </c>
      <c r="H51" s="55">
        <f t="shared" si="28"/>
        <v>464.80000000000007</v>
      </c>
      <c r="I51" s="55">
        <f t="shared" si="29"/>
        <v>0</v>
      </c>
      <c r="J51" s="6">
        <f t="shared" si="4"/>
        <v>13.944000000000001</v>
      </c>
      <c r="K51" s="55">
        <f t="shared" si="24"/>
        <v>139.44000000000003</v>
      </c>
      <c r="L51" s="55">
        <v>0</v>
      </c>
      <c r="M51" s="57">
        <v>0</v>
      </c>
      <c r="N51" s="57">
        <v>0</v>
      </c>
      <c r="O51" s="57">
        <v>61</v>
      </c>
      <c r="P51" s="4">
        <v>30</v>
      </c>
      <c r="Q51" s="57">
        <v>0</v>
      </c>
      <c r="R51" s="59">
        <v>60</v>
      </c>
      <c r="S51" s="4">
        <v>434</v>
      </c>
      <c r="T51" s="57">
        <v>0</v>
      </c>
      <c r="U51" s="4">
        <v>3</v>
      </c>
      <c r="V51" s="4">
        <v>20</v>
      </c>
      <c r="W51" s="6">
        <v>48.4</v>
      </c>
      <c r="X51" s="78">
        <f t="shared" si="25"/>
        <v>4594.5839999999998</v>
      </c>
      <c r="Y51" s="5">
        <f t="shared" si="5"/>
        <v>413.51255999999995</v>
      </c>
      <c r="Z51" s="5">
        <f t="shared" si="6"/>
        <v>413.51255999999995</v>
      </c>
      <c r="AA51" s="5">
        <v>0</v>
      </c>
      <c r="AB51" s="5">
        <f t="shared" si="26"/>
        <v>5421.6091200000001</v>
      </c>
      <c r="AC51" s="5">
        <f t="shared" si="7"/>
        <v>827.0251199999999</v>
      </c>
      <c r="AD51" s="58">
        <f t="shared" si="23"/>
        <v>5421.6091200000001</v>
      </c>
    </row>
    <row r="52" spans="1:30" s="65" customFormat="1" ht="39" customHeight="1">
      <c r="A52" s="67" t="s">
        <v>155</v>
      </c>
      <c r="B52" s="57">
        <v>1223</v>
      </c>
      <c r="C52" s="56" t="s">
        <v>102</v>
      </c>
      <c r="D52" s="57">
        <v>3240</v>
      </c>
      <c r="E52" s="54">
        <v>80</v>
      </c>
      <c r="F52" s="54">
        <f>D52+E52</f>
        <v>3320</v>
      </c>
      <c r="G52" s="55">
        <v>0</v>
      </c>
      <c r="H52" s="55">
        <f t="shared" si="28"/>
        <v>464.80000000000007</v>
      </c>
      <c r="I52" s="55">
        <f>G52*0.14</f>
        <v>0</v>
      </c>
      <c r="J52" s="6">
        <f t="shared" si="4"/>
        <v>13.944000000000001</v>
      </c>
      <c r="K52" s="55">
        <f>(H52+I52)*30%</f>
        <v>139.44000000000003</v>
      </c>
      <c r="L52" s="55">
        <v>0</v>
      </c>
      <c r="M52" s="57">
        <v>0</v>
      </c>
      <c r="N52" s="57">
        <v>17</v>
      </c>
      <c r="O52" s="57">
        <v>61</v>
      </c>
      <c r="P52" s="4">
        <v>30</v>
      </c>
      <c r="Q52" s="57">
        <v>0</v>
      </c>
      <c r="R52" s="59">
        <v>60</v>
      </c>
      <c r="S52" s="4">
        <v>434</v>
      </c>
      <c r="T52" s="57">
        <v>21.25</v>
      </c>
      <c r="U52" s="4">
        <v>3</v>
      </c>
      <c r="V52" s="4">
        <v>20</v>
      </c>
      <c r="W52" s="6">
        <v>48.4</v>
      </c>
      <c r="X52" s="78">
        <f xml:space="preserve"> SUM(F52:W52)</f>
        <v>4632.8339999999998</v>
      </c>
      <c r="Y52" s="5">
        <f t="shared" si="5"/>
        <v>416.95505999999995</v>
      </c>
      <c r="Z52" s="5">
        <f t="shared" si="6"/>
        <v>416.95505999999995</v>
      </c>
      <c r="AA52" s="5">
        <v>0</v>
      </c>
      <c r="AB52" s="5">
        <f>X52+Y52+Z52+AA52</f>
        <v>5466.7441200000003</v>
      </c>
      <c r="AC52" s="5">
        <f t="shared" si="7"/>
        <v>833.91011999999989</v>
      </c>
      <c r="AD52" s="58">
        <f>X52+AA52+AC52</f>
        <v>5466.7441199999994</v>
      </c>
    </row>
    <row r="53" spans="1:30" s="65" customFormat="1" ht="30" customHeight="1">
      <c r="A53" s="67" t="s">
        <v>95</v>
      </c>
      <c r="B53" s="57">
        <v>1204</v>
      </c>
      <c r="C53" s="56" t="s">
        <v>102</v>
      </c>
      <c r="D53" s="57">
        <v>3240</v>
      </c>
      <c r="E53" s="54">
        <v>80</v>
      </c>
      <c r="F53" s="54">
        <f t="shared" si="27"/>
        <v>3320</v>
      </c>
      <c r="G53" s="55">
        <v>0</v>
      </c>
      <c r="H53" s="55">
        <f t="shared" si="28"/>
        <v>464.80000000000007</v>
      </c>
      <c r="I53" s="55">
        <f t="shared" si="29"/>
        <v>0</v>
      </c>
      <c r="J53" s="6">
        <f t="shared" si="4"/>
        <v>13.944000000000001</v>
      </c>
      <c r="K53" s="55">
        <f t="shared" si="24"/>
        <v>139.44000000000003</v>
      </c>
      <c r="L53" s="55">
        <v>0</v>
      </c>
      <c r="M53" s="57">
        <v>0</v>
      </c>
      <c r="N53" s="57">
        <v>17</v>
      </c>
      <c r="O53" s="57">
        <v>61</v>
      </c>
      <c r="P53" s="4">
        <v>30</v>
      </c>
      <c r="Q53" s="57">
        <v>0</v>
      </c>
      <c r="R53" s="57">
        <v>0</v>
      </c>
      <c r="S53" s="4">
        <v>434</v>
      </c>
      <c r="T53" s="57">
        <v>21.25</v>
      </c>
      <c r="U53" s="4">
        <v>3</v>
      </c>
      <c r="V53" s="4">
        <v>20</v>
      </c>
      <c r="W53" s="6">
        <v>48.4</v>
      </c>
      <c r="X53" s="78">
        <f t="shared" si="25"/>
        <v>4572.8339999999998</v>
      </c>
      <c r="Y53" s="5">
        <f t="shared" si="5"/>
        <v>411.55505999999997</v>
      </c>
      <c r="Z53" s="5">
        <f t="shared" si="6"/>
        <v>411.55505999999997</v>
      </c>
      <c r="AA53" s="5">
        <v>0</v>
      </c>
      <c r="AB53" s="5">
        <f t="shared" si="26"/>
        <v>5395.9441199999992</v>
      </c>
      <c r="AC53" s="5">
        <f t="shared" si="7"/>
        <v>823.11011999999994</v>
      </c>
      <c r="AD53" s="58">
        <f t="shared" si="23"/>
        <v>5395.9441200000001</v>
      </c>
    </row>
    <row r="54" spans="1:30" s="65" customFormat="1" ht="30" customHeight="1">
      <c r="A54" s="67" t="s">
        <v>150</v>
      </c>
      <c r="B54" s="57">
        <v>2207</v>
      </c>
      <c r="C54" s="56" t="s">
        <v>102</v>
      </c>
      <c r="D54" s="57">
        <v>3240</v>
      </c>
      <c r="E54" s="54">
        <v>80</v>
      </c>
      <c r="F54" s="54">
        <f t="shared" si="27"/>
        <v>3320</v>
      </c>
      <c r="G54" s="55">
        <v>0</v>
      </c>
      <c r="H54" s="55">
        <f t="shared" si="28"/>
        <v>464.80000000000007</v>
      </c>
      <c r="I54" s="55">
        <f t="shared" si="29"/>
        <v>0</v>
      </c>
      <c r="J54" s="6">
        <f t="shared" si="4"/>
        <v>13.944000000000001</v>
      </c>
      <c r="K54" s="55">
        <f t="shared" si="24"/>
        <v>139.44000000000003</v>
      </c>
      <c r="L54" s="55">
        <v>0</v>
      </c>
      <c r="M54" s="57">
        <v>0</v>
      </c>
      <c r="N54" s="57">
        <v>0</v>
      </c>
      <c r="O54" s="57">
        <v>61</v>
      </c>
      <c r="P54" s="4">
        <v>30</v>
      </c>
      <c r="Q54" s="57">
        <v>0</v>
      </c>
      <c r="R54" s="57">
        <v>0</v>
      </c>
      <c r="S54" s="4">
        <v>434</v>
      </c>
      <c r="T54" s="57">
        <v>0</v>
      </c>
      <c r="U54" s="4">
        <v>3</v>
      </c>
      <c r="V54" s="4">
        <v>20</v>
      </c>
      <c r="W54" s="6">
        <v>48.4</v>
      </c>
      <c r="X54" s="78">
        <f t="shared" si="25"/>
        <v>4534.5839999999998</v>
      </c>
      <c r="Y54" s="5">
        <f t="shared" si="5"/>
        <v>408.11255999999997</v>
      </c>
      <c r="Z54" s="5">
        <f t="shared" si="6"/>
        <v>408.11255999999997</v>
      </c>
      <c r="AA54" s="5">
        <v>0</v>
      </c>
      <c r="AB54" s="5">
        <f t="shared" si="26"/>
        <v>5350.809119999999</v>
      </c>
      <c r="AC54" s="5">
        <f t="shared" si="7"/>
        <v>816.22511999999995</v>
      </c>
      <c r="AD54" s="58">
        <f t="shared" si="23"/>
        <v>5350.8091199999999</v>
      </c>
    </row>
    <row r="55" spans="1:30" s="65" customFormat="1" ht="30" customHeight="1">
      <c r="A55" s="66" t="s">
        <v>140</v>
      </c>
      <c r="B55" s="57">
        <v>2306</v>
      </c>
      <c r="C55" s="56" t="s">
        <v>102</v>
      </c>
      <c r="D55" s="57">
        <v>3240</v>
      </c>
      <c r="E55" s="54">
        <v>80</v>
      </c>
      <c r="F55" s="54">
        <f>D55+E55</f>
        <v>3320</v>
      </c>
      <c r="G55" s="55">
        <v>0</v>
      </c>
      <c r="H55" s="55">
        <f t="shared" si="28"/>
        <v>464.80000000000007</v>
      </c>
      <c r="I55" s="55">
        <f t="shared" si="29"/>
        <v>0</v>
      </c>
      <c r="J55" s="6">
        <f t="shared" si="4"/>
        <v>13.944000000000001</v>
      </c>
      <c r="K55" s="55">
        <f t="shared" si="24"/>
        <v>139.44000000000003</v>
      </c>
      <c r="L55" s="55">
        <v>0</v>
      </c>
      <c r="M55" s="57">
        <v>0</v>
      </c>
      <c r="N55" s="57">
        <v>0</v>
      </c>
      <c r="O55" s="57">
        <v>61</v>
      </c>
      <c r="P55" s="4">
        <v>30</v>
      </c>
      <c r="Q55" s="57">
        <v>0</v>
      </c>
      <c r="R55" s="57">
        <v>0</v>
      </c>
      <c r="S55" s="4">
        <v>434</v>
      </c>
      <c r="T55" s="57">
        <v>21.25</v>
      </c>
      <c r="U55" s="4">
        <v>3</v>
      </c>
      <c r="V55" s="4">
        <v>20</v>
      </c>
      <c r="W55" s="6">
        <v>48.4</v>
      </c>
      <c r="X55" s="78">
        <f t="shared" si="25"/>
        <v>4555.8339999999998</v>
      </c>
      <c r="Y55" s="5">
        <f t="shared" si="5"/>
        <v>410.02506</v>
      </c>
      <c r="Z55" s="5">
        <f t="shared" si="6"/>
        <v>410.02506</v>
      </c>
      <c r="AA55" s="5">
        <v>0</v>
      </c>
      <c r="AB55" s="5">
        <f t="shared" si="26"/>
        <v>5375.8841199999997</v>
      </c>
      <c r="AC55" s="5">
        <f t="shared" si="7"/>
        <v>820.05011999999999</v>
      </c>
      <c r="AD55" s="58">
        <f t="shared" si="23"/>
        <v>5375.8841199999997</v>
      </c>
    </row>
    <row r="56" spans="1:30" s="65" customFormat="1" ht="30" customHeight="1">
      <c r="A56" s="66" t="s">
        <v>148</v>
      </c>
      <c r="B56" s="57">
        <v>2410</v>
      </c>
      <c r="C56" s="56" t="s">
        <v>102</v>
      </c>
      <c r="D56" s="57">
        <v>3240</v>
      </c>
      <c r="E56" s="54">
        <v>80</v>
      </c>
      <c r="F56" s="54">
        <f>D56+E56</f>
        <v>3320</v>
      </c>
      <c r="G56" s="55">
        <v>0</v>
      </c>
      <c r="H56" s="55">
        <f t="shared" si="28"/>
        <v>464.80000000000007</v>
      </c>
      <c r="I56" s="55">
        <f t="shared" si="29"/>
        <v>0</v>
      </c>
      <c r="J56" s="6">
        <f t="shared" si="4"/>
        <v>13.944000000000001</v>
      </c>
      <c r="K56" s="55">
        <f t="shared" si="24"/>
        <v>139.44000000000003</v>
      </c>
      <c r="L56" s="55">
        <v>0</v>
      </c>
      <c r="M56" s="57">
        <v>0</v>
      </c>
      <c r="N56" s="57">
        <v>0</v>
      </c>
      <c r="O56" s="57">
        <v>61</v>
      </c>
      <c r="P56" s="4">
        <v>30</v>
      </c>
      <c r="Q56" s="57">
        <v>0</v>
      </c>
      <c r="R56" s="57">
        <v>60</v>
      </c>
      <c r="S56" s="4">
        <v>434</v>
      </c>
      <c r="T56" s="57">
        <v>0</v>
      </c>
      <c r="U56" s="4">
        <v>3</v>
      </c>
      <c r="V56" s="4">
        <v>20</v>
      </c>
      <c r="W56" s="6">
        <v>48.4</v>
      </c>
      <c r="X56" s="78">
        <f t="shared" si="25"/>
        <v>4594.5839999999998</v>
      </c>
      <c r="Y56" s="5">
        <f t="shared" si="5"/>
        <v>413.51255999999995</v>
      </c>
      <c r="Z56" s="5">
        <f t="shared" si="6"/>
        <v>413.51255999999995</v>
      </c>
      <c r="AA56" s="5">
        <v>0</v>
      </c>
      <c r="AB56" s="5">
        <f t="shared" si="26"/>
        <v>5421.6091200000001</v>
      </c>
      <c r="AC56" s="5">
        <f t="shared" si="7"/>
        <v>827.0251199999999</v>
      </c>
      <c r="AD56" s="58">
        <f t="shared" si="23"/>
        <v>5421.6091200000001</v>
      </c>
    </row>
    <row r="57" spans="1:30" s="65" customFormat="1" ht="30" customHeight="1">
      <c r="A57" s="67" t="s">
        <v>115</v>
      </c>
      <c r="B57" s="57">
        <v>2110</v>
      </c>
      <c r="C57" s="56" t="s">
        <v>102</v>
      </c>
      <c r="D57" s="57">
        <v>3240</v>
      </c>
      <c r="E57" s="54">
        <v>80</v>
      </c>
      <c r="F57" s="54">
        <f>D57+E57</f>
        <v>3320</v>
      </c>
      <c r="G57" s="55">
        <v>0</v>
      </c>
      <c r="H57" s="55">
        <f>F57*0.14</f>
        <v>464.80000000000007</v>
      </c>
      <c r="I57" s="55">
        <f>G57*0.14</f>
        <v>0</v>
      </c>
      <c r="J57" s="6">
        <f t="shared" si="4"/>
        <v>13.944000000000001</v>
      </c>
      <c r="K57" s="55">
        <f>(H57+I57)*30%</f>
        <v>139.44000000000003</v>
      </c>
      <c r="L57" s="55">
        <v>0</v>
      </c>
      <c r="M57" s="57">
        <v>0</v>
      </c>
      <c r="N57" s="57">
        <v>0</v>
      </c>
      <c r="O57" s="57">
        <v>61</v>
      </c>
      <c r="P57" s="4">
        <v>30</v>
      </c>
      <c r="Q57" s="57">
        <v>0</v>
      </c>
      <c r="R57" s="57">
        <v>60</v>
      </c>
      <c r="S57" s="4">
        <v>434</v>
      </c>
      <c r="T57" s="57">
        <v>0</v>
      </c>
      <c r="U57" s="4">
        <v>3</v>
      </c>
      <c r="V57" s="4">
        <v>20</v>
      </c>
      <c r="W57" s="6">
        <v>48.4</v>
      </c>
      <c r="X57" s="78">
        <f xml:space="preserve"> SUM(F57:W57)</f>
        <v>4594.5839999999998</v>
      </c>
      <c r="Y57" s="5">
        <f t="shared" si="5"/>
        <v>413.51255999999995</v>
      </c>
      <c r="Z57" s="5">
        <f t="shared" si="6"/>
        <v>413.51255999999995</v>
      </c>
      <c r="AA57" s="5">
        <v>0</v>
      </c>
      <c r="AB57" s="5">
        <f>X57+Y57+Z57+AA57</f>
        <v>5421.6091200000001</v>
      </c>
      <c r="AC57" s="5">
        <f t="shared" si="7"/>
        <v>827.0251199999999</v>
      </c>
      <c r="AD57" s="58">
        <f>X57+AA57+AC57</f>
        <v>5421.6091200000001</v>
      </c>
    </row>
    <row r="58" spans="1:30" s="65" customFormat="1" ht="30" customHeight="1">
      <c r="A58" s="67" t="s">
        <v>94</v>
      </c>
      <c r="B58" s="57">
        <v>3133</v>
      </c>
      <c r="C58" s="56" t="s">
        <v>107</v>
      </c>
      <c r="D58" s="56">
        <v>2460</v>
      </c>
      <c r="E58" s="54">
        <v>0</v>
      </c>
      <c r="F58" s="54">
        <f t="shared" si="27"/>
        <v>2460</v>
      </c>
      <c r="G58" s="55">
        <v>0</v>
      </c>
      <c r="H58" s="55">
        <f t="shared" si="28"/>
        <v>344.40000000000003</v>
      </c>
      <c r="I58" s="55">
        <f t="shared" si="29"/>
        <v>0</v>
      </c>
      <c r="J58" s="6">
        <f t="shared" si="4"/>
        <v>10.332000000000001</v>
      </c>
      <c r="K58" s="55">
        <f t="shared" si="24"/>
        <v>103.32000000000001</v>
      </c>
      <c r="L58" s="55">
        <v>0</v>
      </c>
      <c r="M58" s="57">
        <v>0</v>
      </c>
      <c r="N58" s="57">
        <v>0</v>
      </c>
      <c r="O58" s="57">
        <v>61</v>
      </c>
      <c r="P58" s="4">
        <v>30</v>
      </c>
      <c r="Q58" s="57">
        <v>0</v>
      </c>
      <c r="R58" s="57">
        <v>0</v>
      </c>
      <c r="S58" s="4">
        <v>434</v>
      </c>
      <c r="T58" s="57">
        <v>21.25</v>
      </c>
      <c r="U58" s="4">
        <v>3</v>
      </c>
      <c r="V58" s="4">
        <v>20</v>
      </c>
      <c r="W58" s="6">
        <v>48.4</v>
      </c>
      <c r="X58" s="78">
        <f t="shared" si="25"/>
        <v>3535.7020000000002</v>
      </c>
      <c r="Y58" s="5">
        <f t="shared" si="5"/>
        <v>318.21318000000002</v>
      </c>
      <c r="Z58" s="5">
        <f t="shared" si="6"/>
        <v>318.21318000000002</v>
      </c>
      <c r="AA58" s="5">
        <v>0</v>
      </c>
      <c r="AB58" s="5">
        <f t="shared" si="26"/>
        <v>4172.1283600000006</v>
      </c>
      <c r="AC58" s="5">
        <f t="shared" si="7"/>
        <v>636.42636000000005</v>
      </c>
      <c r="AD58" s="58">
        <f t="shared" si="23"/>
        <v>4172.1283600000006</v>
      </c>
    </row>
    <row r="59" spans="1:30" s="65" customFormat="1" ht="30" customHeight="1">
      <c r="A59" s="67" t="s">
        <v>125</v>
      </c>
      <c r="B59" s="57">
        <v>1204</v>
      </c>
      <c r="C59" s="56" t="s">
        <v>101</v>
      </c>
      <c r="D59" s="56">
        <v>2460</v>
      </c>
      <c r="E59" s="54">
        <v>80</v>
      </c>
      <c r="F59" s="54">
        <f t="shared" ref="F59:F66" si="30">D59+E59</f>
        <v>2540</v>
      </c>
      <c r="G59" s="55">
        <f>F59*0.89%</f>
        <v>22.605999999999998</v>
      </c>
      <c r="H59" s="55">
        <f t="shared" si="28"/>
        <v>355.6</v>
      </c>
      <c r="I59" s="55">
        <f t="shared" si="29"/>
        <v>3.1648399999999999</v>
      </c>
      <c r="J59" s="6">
        <f t="shared" si="4"/>
        <v>10.762945200000001</v>
      </c>
      <c r="K59" s="55">
        <f t="shared" si="24"/>
        <v>107.62945200000001</v>
      </c>
      <c r="L59" s="55">
        <v>0</v>
      </c>
      <c r="M59" s="57">
        <v>0</v>
      </c>
      <c r="N59" s="57"/>
      <c r="O59" s="57">
        <v>61</v>
      </c>
      <c r="P59" s="4">
        <v>30</v>
      </c>
      <c r="Q59" s="57">
        <v>45</v>
      </c>
      <c r="R59" s="57">
        <v>0</v>
      </c>
      <c r="S59" s="4">
        <v>434</v>
      </c>
      <c r="T59" s="57">
        <v>21.25</v>
      </c>
      <c r="U59" s="4">
        <v>3</v>
      </c>
      <c r="V59" s="4">
        <v>20</v>
      </c>
      <c r="W59" s="6">
        <v>48.4</v>
      </c>
      <c r="X59" s="78">
        <f t="shared" si="25"/>
        <v>3702.4132372000004</v>
      </c>
      <c r="Y59" s="5">
        <f t="shared" si="5"/>
        <v>333.21719134800003</v>
      </c>
      <c r="Z59" s="5">
        <f t="shared" si="6"/>
        <v>333.21719134800003</v>
      </c>
      <c r="AA59" s="5">
        <v>0</v>
      </c>
      <c r="AB59" s="5">
        <f t="shared" si="26"/>
        <v>4368.8476198960007</v>
      </c>
      <c r="AC59" s="5">
        <f t="shared" si="7"/>
        <v>666.43438269600006</v>
      </c>
      <c r="AD59" s="58">
        <f t="shared" si="23"/>
        <v>4368.8476198960007</v>
      </c>
    </row>
    <row r="60" spans="1:30" ht="30" customHeight="1">
      <c r="A60" s="68" t="s">
        <v>149</v>
      </c>
      <c r="B60" s="4">
        <v>1302</v>
      </c>
      <c r="C60" s="56" t="s">
        <v>101</v>
      </c>
      <c r="D60" s="56">
        <v>2460</v>
      </c>
      <c r="E60" s="5">
        <v>80</v>
      </c>
      <c r="F60" s="5">
        <f t="shared" si="30"/>
        <v>2540</v>
      </c>
      <c r="G60" s="6">
        <v>0</v>
      </c>
      <c r="H60" s="6">
        <f t="shared" si="28"/>
        <v>355.6</v>
      </c>
      <c r="I60" s="6">
        <f t="shared" si="29"/>
        <v>0</v>
      </c>
      <c r="J60" s="6">
        <f t="shared" si="4"/>
        <v>10.668000000000001</v>
      </c>
      <c r="K60" s="6">
        <f t="shared" si="24"/>
        <v>106.68</v>
      </c>
      <c r="L60" s="6">
        <v>0</v>
      </c>
      <c r="M60" s="4">
        <v>0</v>
      </c>
      <c r="N60" s="4">
        <v>0</v>
      </c>
      <c r="O60" s="4">
        <v>61</v>
      </c>
      <c r="P60" s="4">
        <v>30</v>
      </c>
      <c r="Q60" s="4">
        <v>0</v>
      </c>
      <c r="R60" s="4">
        <v>0</v>
      </c>
      <c r="S60" s="4">
        <v>434</v>
      </c>
      <c r="T60" s="4">
        <v>21.25</v>
      </c>
      <c r="U60" s="4">
        <v>3</v>
      </c>
      <c r="V60" s="4">
        <v>20</v>
      </c>
      <c r="W60" s="6">
        <v>48.4</v>
      </c>
      <c r="X60" s="78">
        <f t="shared" si="25"/>
        <v>3630.598</v>
      </c>
      <c r="Y60" s="5">
        <f t="shared" si="5"/>
        <v>326.75381999999996</v>
      </c>
      <c r="Z60" s="5">
        <f t="shared" si="6"/>
        <v>326.75381999999996</v>
      </c>
      <c r="AA60" s="5">
        <v>0</v>
      </c>
      <c r="AB60" s="5">
        <f t="shared" si="26"/>
        <v>4284.1056399999998</v>
      </c>
      <c r="AC60" s="5">
        <f t="shared" si="7"/>
        <v>653.50763999999992</v>
      </c>
      <c r="AD60" s="52">
        <f t="shared" si="23"/>
        <v>4284.1056399999998</v>
      </c>
    </row>
    <row r="61" spans="1:30" s="65" customFormat="1" ht="30.75" customHeight="1">
      <c r="A61" s="67" t="s">
        <v>131</v>
      </c>
      <c r="B61" s="57">
        <v>1106</v>
      </c>
      <c r="C61" s="56" t="s">
        <v>101</v>
      </c>
      <c r="D61" s="56">
        <v>2460</v>
      </c>
      <c r="E61" s="54">
        <v>80</v>
      </c>
      <c r="F61" s="54">
        <f t="shared" si="30"/>
        <v>2540</v>
      </c>
      <c r="G61" s="55">
        <f>F61*19.84%</f>
        <v>503.93599999999998</v>
      </c>
      <c r="H61" s="55">
        <f t="shared" si="28"/>
        <v>355.6</v>
      </c>
      <c r="I61" s="55">
        <f t="shared" si="29"/>
        <v>70.55104</v>
      </c>
      <c r="J61" s="6">
        <f t="shared" si="4"/>
        <v>12.7845312</v>
      </c>
      <c r="K61" s="55">
        <f t="shared" si="24"/>
        <v>127.84531200000001</v>
      </c>
      <c r="L61" s="55">
        <v>0</v>
      </c>
      <c r="M61" s="57">
        <v>0</v>
      </c>
      <c r="N61" s="57">
        <v>0</v>
      </c>
      <c r="O61" s="57">
        <v>61</v>
      </c>
      <c r="P61" s="4">
        <v>30</v>
      </c>
      <c r="Q61" s="57">
        <v>0</v>
      </c>
      <c r="R61" s="57">
        <v>60</v>
      </c>
      <c r="S61" s="4">
        <v>434</v>
      </c>
      <c r="T61" s="57">
        <v>0</v>
      </c>
      <c r="U61" s="4">
        <v>3</v>
      </c>
      <c r="V61" s="4">
        <v>20</v>
      </c>
      <c r="W61" s="6">
        <v>48.4</v>
      </c>
      <c r="X61" s="78">
        <f t="shared" si="25"/>
        <v>4267.1168831999994</v>
      </c>
      <c r="Y61" s="5">
        <f t="shared" si="5"/>
        <v>384.04051948799992</v>
      </c>
      <c r="Z61" s="5">
        <f t="shared" si="6"/>
        <v>384.04051948799992</v>
      </c>
      <c r="AA61" s="5">
        <v>0</v>
      </c>
      <c r="AB61" s="5">
        <f t="shared" si="26"/>
        <v>5035.1979221759984</v>
      </c>
      <c r="AC61" s="5">
        <f t="shared" si="7"/>
        <v>768.08103897599983</v>
      </c>
      <c r="AD61" s="58">
        <f t="shared" si="23"/>
        <v>5035.1979221759993</v>
      </c>
    </row>
    <row r="62" spans="1:30" s="65" customFormat="1" ht="30.75" customHeight="1">
      <c r="A62" s="67" t="s">
        <v>131</v>
      </c>
      <c r="B62" s="57">
        <v>1106</v>
      </c>
      <c r="C62" s="56" t="s">
        <v>152</v>
      </c>
      <c r="D62" s="56">
        <v>1720</v>
      </c>
      <c r="E62" s="54">
        <v>80</v>
      </c>
      <c r="F62" s="54">
        <f t="shared" si="30"/>
        <v>1800</v>
      </c>
      <c r="G62" s="55">
        <v>0</v>
      </c>
      <c r="H62" s="55">
        <f t="shared" si="28"/>
        <v>252.00000000000003</v>
      </c>
      <c r="I62" s="55">
        <f t="shared" si="29"/>
        <v>0</v>
      </c>
      <c r="J62" s="6">
        <f t="shared" si="4"/>
        <v>7.5600000000000005</v>
      </c>
      <c r="K62" s="55">
        <f t="shared" si="24"/>
        <v>75.600000000000009</v>
      </c>
      <c r="L62" s="55">
        <v>0</v>
      </c>
      <c r="M62" s="57">
        <v>0</v>
      </c>
      <c r="N62" s="57">
        <v>0</v>
      </c>
      <c r="O62" s="57">
        <v>61</v>
      </c>
      <c r="P62" s="4">
        <v>30</v>
      </c>
      <c r="Q62" s="57">
        <v>0</v>
      </c>
      <c r="R62" s="57">
        <v>60</v>
      </c>
      <c r="S62" s="4">
        <v>434</v>
      </c>
      <c r="T62" s="57">
        <v>0</v>
      </c>
      <c r="U62" s="4">
        <v>3</v>
      </c>
      <c r="V62" s="4">
        <v>20</v>
      </c>
      <c r="W62" s="6">
        <v>48.4</v>
      </c>
      <c r="X62" s="78">
        <f t="shared" si="25"/>
        <v>2791.56</v>
      </c>
      <c r="Y62" s="5">
        <f t="shared" si="5"/>
        <v>251.24039999999999</v>
      </c>
      <c r="Z62" s="5">
        <f t="shared" si="6"/>
        <v>251.24039999999999</v>
      </c>
      <c r="AA62" s="5">
        <v>0</v>
      </c>
      <c r="AB62" s="5">
        <f t="shared" si="26"/>
        <v>3294.0408000000002</v>
      </c>
      <c r="AC62" s="5">
        <f t="shared" si="7"/>
        <v>502.48079999999999</v>
      </c>
      <c r="AD62" s="58">
        <f t="shared" si="23"/>
        <v>3294.0407999999998</v>
      </c>
    </row>
    <row r="63" spans="1:30" ht="30" customHeight="1">
      <c r="A63" s="66" t="s">
        <v>104</v>
      </c>
      <c r="B63" s="4">
        <v>2205</v>
      </c>
      <c r="C63" s="56" t="s">
        <v>101</v>
      </c>
      <c r="D63" s="56">
        <v>2460</v>
      </c>
      <c r="E63" s="5">
        <v>80</v>
      </c>
      <c r="F63" s="54">
        <f t="shared" si="30"/>
        <v>2540</v>
      </c>
      <c r="G63" s="55">
        <f>F63*0%</f>
        <v>0</v>
      </c>
      <c r="H63" s="6">
        <f t="shared" si="28"/>
        <v>355.6</v>
      </c>
      <c r="I63" s="55">
        <f t="shared" si="29"/>
        <v>0</v>
      </c>
      <c r="J63" s="6">
        <f t="shared" si="4"/>
        <v>10.668000000000001</v>
      </c>
      <c r="K63" s="6">
        <f t="shared" si="24"/>
        <v>106.68</v>
      </c>
      <c r="L63" s="6">
        <v>0</v>
      </c>
      <c r="M63" s="4">
        <v>0</v>
      </c>
      <c r="N63" s="4">
        <v>0</v>
      </c>
      <c r="O63" s="4">
        <v>61</v>
      </c>
      <c r="P63" s="4">
        <v>30</v>
      </c>
      <c r="Q63" s="4">
        <v>0</v>
      </c>
      <c r="R63" s="4">
        <v>0</v>
      </c>
      <c r="S63" s="4">
        <v>434</v>
      </c>
      <c r="T63" s="4">
        <v>21.25</v>
      </c>
      <c r="U63" s="4">
        <v>3</v>
      </c>
      <c r="V63" s="4">
        <v>20</v>
      </c>
      <c r="W63" s="6">
        <v>48.4</v>
      </c>
      <c r="X63" s="78">
        <f t="shared" si="25"/>
        <v>3630.598</v>
      </c>
      <c r="Y63" s="5">
        <f t="shared" si="5"/>
        <v>326.75381999999996</v>
      </c>
      <c r="Z63" s="5">
        <f t="shared" si="6"/>
        <v>326.75381999999996</v>
      </c>
      <c r="AA63" s="5">
        <v>0</v>
      </c>
      <c r="AB63" s="5">
        <f t="shared" si="26"/>
        <v>4284.1056399999998</v>
      </c>
      <c r="AC63" s="5">
        <f t="shared" si="7"/>
        <v>653.50763999999992</v>
      </c>
      <c r="AD63" s="52">
        <f t="shared" si="23"/>
        <v>4284.1056399999998</v>
      </c>
    </row>
    <row r="64" spans="1:30" ht="30" customHeight="1">
      <c r="A64" s="66" t="s">
        <v>113</v>
      </c>
      <c r="B64" s="4">
        <v>3201</v>
      </c>
      <c r="C64" s="56" t="s">
        <v>114</v>
      </c>
      <c r="D64" s="56">
        <v>2320</v>
      </c>
      <c r="E64" s="5">
        <v>80</v>
      </c>
      <c r="F64" s="54">
        <f t="shared" si="30"/>
        <v>2400</v>
      </c>
      <c r="G64" s="55">
        <f>F64*0%</f>
        <v>0</v>
      </c>
      <c r="H64" s="6">
        <f t="shared" si="28"/>
        <v>336.00000000000006</v>
      </c>
      <c r="I64" s="55">
        <f t="shared" si="29"/>
        <v>0</v>
      </c>
      <c r="J64" s="6">
        <f t="shared" si="4"/>
        <v>10.080000000000002</v>
      </c>
      <c r="K64" s="6">
        <f t="shared" si="24"/>
        <v>100.80000000000001</v>
      </c>
      <c r="L64" s="6">
        <v>0</v>
      </c>
      <c r="M64" s="4">
        <v>0</v>
      </c>
      <c r="N64" s="4">
        <v>17</v>
      </c>
      <c r="O64" s="4">
        <v>61</v>
      </c>
      <c r="P64" s="4">
        <v>30</v>
      </c>
      <c r="Q64" s="4">
        <v>0</v>
      </c>
      <c r="R64" s="4">
        <v>0</v>
      </c>
      <c r="S64" s="4">
        <v>434</v>
      </c>
      <c r="T64" s="4">
        <v>0</v>
      </c>
      <c r="U64" s="4">
        <v>3</v>
      </c>
      <c r="V64" s="4">
        <v>20</v>
      </c>
      <c r="W64" s="6">
        <v>48.4</v>
      </c>
      <c r="X64" s="78">
        <f t="shared" si="25"/>
        <v>3460.28</v>
      </c>
      <c r="Y64" s="5">
        <f t="shared" si="5"/>
        <v>311.42520000000002</v>
      </c>
      <c r="Z64" s="5">
        <f t="shared" si="6"/>
        <v>311.42520000000002</v>
      </c>
      <c r="AA64" s="5">
        <v>0</v>
      </c>
      <c r="AB64" s="5">
        <f t="shared" si="26"/>
        <v>4083.1304000000005</v>
      </c>
      <c r="AC64" s="5">
        <f t="shared" si="7"/>
        <v>622.85040000000004</v>
      </c>
      <c r="AD64" s="52">
        <f t="shared" si="23"/>
        <v>4083.1304</v>
      </c>
    </row>
    <row r="65" spans="1:30" ht="30" customHeight="1">
      <c r="A65" s="68" t="s">
        <v>67</v>
      </c>
      <c r="B65" s="4">
        <v>1205</v>
      </c>
      <c r="C65" s="9" t="s">
        <v>109</v>
      </c>
      <c r="D65" s="4">
        <v>1720</v>
      </c>
      <c r="E65" s="5">
        <v>80</v>
      </c>
      <c r="F65" s="5">
        <f t="shared" si="30"/>
        <v>1800</v>
      </c>
      <c r="G65" s="6">
        <v>0</v>
      </c>
      <c r="H65" s="6">
        <f t="shared" si="28"/>
        <v>252.00000000000003</v>
      </c>
      <c r="I65" s="55">
        <f t="shared" si="29"/>
        <v>0</v>
      </c>
      <c r="J65" s="6">
        <f t="shared" si="4"/>
        <v>7.5600000000000005</v>
      </c>
      <c r="K65" s="6">
        <f t="shared" si="24"/>
        <v>75.600000000000009</v>
      </c>
      <c r="L65" s="6">
        <v>0</v>
      </c>
      <c r="M65" s="4">
        <v>0</v>
      </c>
      <c r="N65" s="4">
        <v>0</v>
      </c>
      <c r="O65" s="4">
        <v>61</v>
      </c>
      <c r="P65" s="4">
        <v>30</v>
      </c>
      <c r="Q65" s="4">
        <v>0</v>
      </c>
      <c r="R65" s="4">
        <v>0</v>
      </c>
      <c r="S65" s="4">
        <v>434</v>
      </c>
      <c r="T65" s="4">
        <v>0</v>
      </c>
      <c r="U65" s="4">
        <v>3</v>
      </c>
      <c r="V65" s="4">
        <v>20</v>
      </c>
      <c r="W65" s="6">
        <v>48.4</v>
      </c>
      <c r="X65" s="78">
        <f t="shared" si="25"/>
        <v>2731.56</v>
      </c>
      <c r="Y65" s="5">
        <f t="shared" si="5"/>
        <v>245.84039999999999</v>
      </c>
      <c r="Z65" s="5">
        <f t="shared" si="6"/>
        <v>245.84039999999999</v>
      </c>
      <c r="AA65" s="5">
        <v>0</v>
      </c>
      <c r="AB65" s="5">
        <f t="shared" si="26"/>
        <v>3223.2408</v>
      </c>
      <c r="AC65" s="5">
        <f t="shared" si="7"/>
        <v>491.68079999999998</v>
      </c>
      <c r="AD65" s="52">
        <f t="shared" si="23"/>
        <v>3223.2408</v>
      </c>
    </row>
    <row r="66" spans="1:30" ht="30" customHeight="1">
      <c r="A66" s="68" t="s">
        <v>67</v>
      </c>
      <c r="B66" s="4">
        <v>1205</v>
      </c>
      <c r="C66" s="9" t="s">
        <v>132</v>
      </c>
      <c r="D66" s="4">
        <v>1720</v>
      </c>
      <c r="E66" s="6">
        <v>440</v>
      </c>
      <c r="F66" s="5">
        <f t="shared" si="30"/>
        <v>2160</v>
      </c>
      <c r="G66" s="6">
        <v>0</v>
      </c>
      <c r="H66" s="6">
        <f t="shared" si="28"/>
        <v>302.40000000000003</v>
      </c>
      <c r="I66" s="55">
        <f t="shared" si="29"/>
        <v>0</v>
      </c>
      <c r="J66" s="6">
        <f t="shared" si="4"/>
        <v>9.072000000000001</v>
      </c>
      <c r="K66" s="6">
        <f t="shared" si="24"/>
        <v>90.720000000000013</v>
      </c>
      <c r="L66" s="6">
        <v>0</v>
      </c>
      <c r="M66" s="4">
        <v>0</v>
      </c>
      <c r="N66" s="4">
        <v>0</v>
      </c>
      <c r="O66" s="4">
        <v>61</v>
      </c>
      <c r="P66" s="4">
        <v>30</v>
      </c>
      <c r="Q66" s="4">
        <v>0</v>
      </c>
      <c r="R66" s="4">
        <v>0</v>
      </c>
      <c r="S66" s="4">
        <v>434</v>
      </c>
      <c r="T66" s="4">
        <v>0</v>
      </c>
      <c r="U66" s="4">
        <v>3</v>
      </c>
      <c r="V66" s="4">
        <v>20</v>
      </c>
      <c r="W66" s="6">
        <v>48.4</v>
      </c>
      <c r="X66" s="78">
        <f t="shared" si="25"/>
        <v>3158.5920000000001</v>
      </c>
      <c r="Y66" s="5">
        <f t="shared" si="5"/>
        <v>284.27328</v>
      </c>
      <c r="Z66" s="5">
        <f t="shared" si="6"/>
        <v>284.27328</v>
      </c>
      <c r="AA66" s="5">
        <v>0</v>
      </c>
      <c r="AB66" s="5">
        <f t="shared" si="26"/>
        <v>3727.1385599999999</v>
      </c>
      <c r="AC66" s="5">
        <f t="shared" si="7"/>
        <v>568.54656</v>
      </c>
      <c r="AD66" s="52">
        <f t="shared" si="23"/>
        <v>3727.1385600000003</v>
      </c>
    </row>
    <row r="67" spans="1:30" s="70" customFormat="1" ht="29.25" customHeight="1">
      <c r="A67" s="70" t="s">
        <v>141</v>
      </c>
      <c r="B67" s="71"/>
      <c r="C67" s="71"/>
      <c r="D67" s="71"/>
      <c r="E67" s="71"/>
      <c r="F67" s="71"/>
      <c r="G67" s="71"/>
      <c r="H67" s="71"/>
      <c r="I67" s="72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81"/>
      <c r="Y67" s="71"/>
      <c r="Z67" s="71"/>
      <c r="AA67" s="71"/>
      <c r="AB67" s="71"/>
      <c r="AC67" s="71"/>
    </row>
    <row r="68" spans="1:30" s="73" customFormat="1" ht="31.5" customHeight="1">
      <c r="A68" s="73" t="s">
        <v>142</v>
      </c>
      <c r="H68" s="74"/>
      <c r="I68" s="74"/>
      <c r="X68" s="82"/>
    </row>
    <row r="75" spans="1:30" ht="22.5" customHeight="1">
      <c r="J75" s="23"/>
    </row>
    <row r="76" spans="1:30" ht="22.5" customHeight="1">
      <c r="J76" s="23"/>
    </row>
    <row r="77" spans="1:30" ht="22.5" customHeight="1">
      <c r="J77" s="23"/>
    </row>
    <row r="78" spans="1:30" ht="22.5" customHeight="1">
      <c r="J78" s="23"/>
    </row>
    <row r="79" spans="1:30" ht="22.5" customHeight="1">
      <c r="J79" s="23"/>
    </row>
    <row r="80" spans="1:30" ht="22.5" customHeight="1">
      <c r="J80" s="23"/>
    </row>
    <row r="81" spans="10:10" ht="22.5" customHeight="1">
      <c r="J81" s="23"/>
    </row>
    <row r="82" spans="10:10" ht="22.5" customHeight="1">
      <c r="J82" s="23"/>
    </row>
    <row r="83" spans="10:10" ht="22.5" customHeight="1">
      <c r="J83" s="23"/>
    </row>
    <row r="84" spans="10:10" ht="22.5" customHeight="1">
      <c r="J84" s="23"/>
    </row>
    <row r="85" spans="10:10" ht="22.5" customHeight="1">
      <c r="J85" s="23"/>
    </row>
    <row r="86" spans="10:10" ht="22.5" customHeight="1">
      <c r="J86" s="23"/>
    </row>
    <row r="87" spans="10:10" ht="22.5" customHeight="1">
      <c r="J87" s="23"/>
    </row>
    <row r="88" spans="10:10" ht="22.5" customHeight="1">
      <c r="J88" s="23"/>
    </row>
    <row r="89" spans="10:10" ht="22.5" customHeight="1">
      <c r="J89" s="23"/>
    </row>
    <row r="90" spans="10:10" ht="22.5" customHeight="1">
      <c r="J90" s="23"/>
    </row>
    <row r="91" spans="10:10" ht="22.5" customHeight="1">
      <c r="J91" s="23"/>
    </row>
    <row r="92" spans="10:10" ht="22.5" customHeight="1">
      <c r="J92" s="23"/>
    </row>
    <row r="93" spans="10:10" ht="22.5" customHeight="1">
      <c r="J93" s="23"/>
    </row>
    <row r="94" spans="10:10" ht="22.5" customHeight="1">
      <c r="J94" s="23"/>
    </row>
    <row r="95" spans="10:10" ht="22.5" customHeight="1">
      <c r="J95" s="23"/>
    </row>
    <row r="96" spans="10:10" ht="22.5" customHeight="1">
      <c r="J96" s="23"/>
    </row>
    <row r="97" spans="10:10" ht="22.5" customHeight="1">
      <c r="J97" s="23"/>
    </row>
    <row r="98" spans="10:10" ht="22.5" customHeight="1">
      <c r="J98" s="23"/>
    </row>
    <row r="99" spans="10:10" ht="22.5" customHeight="1">
      <c r="J99" s="23"/>
    </row>
    <row r="100" spans="10:10" ht="22.5" customHeight="1">
      <c r="J100" s="23"/>
    </row>
    <row r="101" spans="10:10" ht="22.5" customHeight="1">
      <c r="J101" s="23"/>
    </row>
    <row r="102" spans="10:10" ht="22.5" customHeight="1">
      <c r="J102" s="23"/>
    </row>
    <row r="103" spans="10:10" ht="22.5" customHeight="1">
      <c r="J103" s="23"/>
    </row>
    <row r="104" spans="10:10" ht="22.5" customHeight="1">
      <c r="J104" s="23"/>
    </row>
    <row r="105" spans="10:10" ht="22.5" customHeight="1">
      <c r="J105" s="23"/>
    </row>
    <row r="106" spans="10:10" ht="22.5" customHeight="1">
      <c r="J106" s="23"/>
    </row>
    <row r="107" spans="10:10" ht="22.5" customHeight="1">
      <c r="J107" s="23"/>
    </row>
    <row r="108" spans="10:10" ht="22.5" customHeight="1">
      <c r="J108" s="23"/>
    </row>
    <row r="109" spans="10:10" ht="22.5" customHeight="1">
      <c r="J109" s="23"/>
    </row>
    <row r="110" spans="10:10" ht="22.5" customHeight="1">
      <c r="J110" s="23"/>
    </row>
    <row r="111" spans="10:10" ht="22.5" customHeight="1">
      <c r="J111" s="23"/>
    </row>
    <row r="112" spans="10:10" ht="22.5" customHeight="1">
      <c r="J112" s="23"/>
    </row>
    <row r="113" spans="10:10" ht="22.5" customHeight="1">
      <c r="J113" s="23"/>
    </row>
    <row r="114" spans="10:10" ht="22.5" customHeight="1">
      <c r="J114" s="23"/>
    </row>
    <row r="115" spans="10:10" ht="22.5" customHeight="1">
      <c r="J115" s="23"/>
    </row>
    <row r="116" spans="10:10" ht="22.5" customHeight="1">
      <c r="J116" s="23"/>
    </row>
    <row r="117" spans="10:10" ht="22.5" customHeight="1">
      <c r="J117" s="23"/>
    </row>
    <row r="118" spans="10:10" ht="22.5" customHeight="1">
      <c r="J118" s="23"/>
    </row>
    <row r="119" spans="10:10" ht="22.5" customHeight="1">
      <c r="J119" s="23"/>
    </row>
    <row r="120" spans="10:10" ht="22.5" customHeight="1">
      <c r="J120" s="23"/>
    </row>
    <row r="121" spans="10:10" ht="22.5" customHeight="1">
      <c r="J121" s="23"/>
    </row>
    <row r="122" spans="10:10" ht="22.5" customHeight="1">
      <c r="J122" s="23"/>
    </row>
  </sheetData>
  <mergeCells count="1">
    <mergeCell ref="A1:AD1"/>
  </mergeCells>
  <phoneticPr fontId="1" type="noConversion"/>
  <pageMargins left="0.74" right="0" top="0" bottom="0" header="0" footer="0"/>
  <pageSetup paperSize="9" scale="18" orientation="portrait" r:id="rId1"/>
  <headerFooter alignWithMargins="0"/>
  <rowBreaks count="1" manualBreakCount="1">
    <brk id="34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61"/>
  <sheetViews>
    <sheetView topLeftCell="A28" workbookViewId="0">
      <selection activeCell="A54" sqref="A54:E54"/>
    </sheetView>
  </sheetViews>
  <sheetFormatPr defaultRowHeight="22.5" customHeight="1"/>
  <cols>
    <col min="1" max="1" width="29.7109375" style="1" customWidth="1"/>
    <col min="2" max="2" width="18.28515625" style="2" customWidth="1"/>
    <col min="3" max="3" width="17.5703125" style="18" customWidth="1"/>
    <col min="4" max="4" width="19.28515625" style="46" customWidth="1"/>
    <col min="5" max="5" width="17.140625" style="3" customWidth="1"/>
    <col min="6" max="6" width="9.85546875" style="16" customWidth="1"/>
    <col min="7" max="7" width="14" style="16" customWidth="1"/>
    <col min="8" max="8" width="16.5703125" style="16" customWidth="1"/>
    <col min="9" max="9" width="15" style="23" customWidth="1"/>
    <col min="10" max="10" width="14.42578125" style="16" customWidth="1"/>
    <col min="11" max="12" width="14.7109375" style="16" customWidth="1"/>
    <col min="13" max="13" width="16.42578125" style="16" customWidth="1"/>
    <col min="14" max="14" width="9.140625" style="16" customWidth="1"/>
    <col min="15" max="15" width="8.85546875" style="16" customWidth="1"/>
    <col min="16" max="16" width="8.28515625" style="16" customWidth="1"/>
    <col min="17" max="17" width="8.5703125" style="16" customWidth="1"/>
    <col min="18" max="18" width="9.28515625" style="16" customWidth="1"/>
    <col min="19" max="19" width="6.7109375" style="16" customWidth="1"/>
    <col min="20" max="21" width="11.140625" style="16" customWidth="1"/>
    <col min="22" max="22" width="14" style="16" customWidth="1"/>
    <col min="23" max="23" width="11.85546875" style="16" customWidth="1"/>
    <col min="24" max="24" width="11" style="16" customWidth="1"/>
    <col min="25" max="25" width="14.28515625" style="16" customWidth="1"/>
    <col min="26" max="26" width="15" style="16" customWidth="1"/>
    <col min="27" max="27" width="13.140625" style="16" customWidth="1"/>
    <col min="28" max="28" width="14.7109375" style="16" customWidth="1"/>
    <col min="29" max="29" width="13.7109375" style="24" customWidth="1"/>
    <col min="30" max="30" width="29.7109375" style="16" customWidth="1"/>
    <col min="31" max="32" width="14.42578125" style="25" customWidth="1"/>
    <col min="33" max="33" width="12.5703125" style="1" customWidth="1"/>
    <col min="34" max="16384" width="9.140625" style="1"/>
  </cols>
  <sheetData>
    <row r="1" spans="1:32" ht="22.5" customHeight="1" thickBot="1">
      <c r="A1" s="88" t="s">
        <v>88</v>
      </c>
      <c r="B1" s="89"/>
      <c r="C1" s="89"/>
      <c r="D1" s="89"/>
      <c r="E1" s="89"/>
      <c r="I1" s="16"/>
      <c r="AC1" s="16"/>
      <c r="AE1" s="16"/>
      <c r="AF1" s="16"/>
    </row>
    <row r="2" spans="1:32" s="15" customFormat="1" ht="90" customHeight="1" thickBot="1">
      <c r="A2" s="28" t="s">
        <v>82</v>
      </c>
      <c r="B2" s="29" t="s">
        <v>48</v>
      </c>
      <c r="C2" s="29" t="s">
        <v>87</v>
      </c>
      <c r="D2" s="39" t="s">
        <v>34</v>
      </c>
      <c r="E2" s="40" t="s">
        <v>32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 ht="30" customHeight="1">
      <c r="A3" s="27" t="s">
        <v>11</v>
      </c>
      <c r="B3" s="27" t="s">
        <v>39</v>
      </c>
      <c r="C3" s="33">
        <v>3320</v>
      </c>
      <c r="D3" s="41">
        <v>4971.2617920000012</v>
      </c>
      <c r="E3" s="41">
        <v>4829.2257408000005</v>
      </c>
      <c r="I3" s="16"/>
      <c r="AC3" s="16"/>
      <c r="AE3" s="16"/>
      <c r="AF3" s="16"/>
    </row>
    <row r="4" spans="1:32" ht="30" customHeight="1">
      <c r="A4" s="4" t="s">
        <v>12</v>
      </c>
      <c r="B4" s="4" t="s">
        <v>39</v>
      </c>
      <c r="C4" s="34">
        <v>3320</v>
      </c>
      <c r="D4" s="42">
        <v>4971.2617920000012</v>
      </c>
      <c r="E4" s="42">
        <v>4829.2257408000005</v>
      </c>
      <c r="I4" s="16"/>
      <c r="AC4" s="16"/>
      <c r="AE4" s="16"/>
      <c r="AF4" s="16"/>
    </row>
    <row r="5" spans="1:32" ht="30" customHeight="1">
      <c r="A5" s="4" t="s">
        <v>13</v>
      </c>
      <c r="B5" s="4" t="s">
        <v>39</v>
      </c>
      <c r="C5" s="34">
        <v>3320</v>
      </c>
      <c r="D5" s="42">
        <v>4971.2617920000012</v>
      </c>
      <c r="E5" s="42">
        <v>4829.2257408000005</v>
      </c>
      <c r="I5" s="16"/>
      <c r="AC5" s="16"/>
      <c r="AE5" s="16"/>
      <c r="AF5" s="16"/>
    </row>
    <row r="6" spans="1:32" ht="30" customHeight="1">
      <c r="A6" s="4" t="s">
        <v>14</v>
      </c>
      <c r="B6" s="4" t="s">
        <v>39</v>
      </c>
      <c r="C6" s="34">
        <v>3320</v>
      </c>
      <c r="D6" s="42">
        <v>4971.2617920000012</v>
      </c>
      <c r="E6" s="42">
        <v>4829.2257408000005</v>
      </c>
      <c r="I6" s="16"/>
      <c r="AC6" s="16"/>
      <c r="AE6" s="16"/>
      <c r="AF6" s="16"/>
    </row>
    <row r="7" spans="1:32" ht="30" customHeight="1">
      <c r="A7" s="4" t="s">
        <v>23</v>
      </c>
      <c r="B7" s="9" t="s">
        <v>39</v>
      </c>
      <c r="C7" s="35">
        <v>3320</v>
      </c>
      <c r="D7" s="42">
        <v>5030.2507919999998</v>
      </c>
      <c r="E7" s="42">
        <v>4886.5293407999998</v>
      </c>
      <c r="I7" s="16"/>
      <c r="AC7" s="16"/>
      <c r="AE7" s="16"/>
      <c r="AF7" s="16"/>
    </row>
    <row r="8" spans="1:32" ht="30" customHeight="1">
      <c r="A8" s="4" t="s">
        <v>4</v>
      </c>
      <c r="B8" s="4" t="s">
        <v>40</v>
      </c>
      <c r="C8" s="34">
        <v>2987</v>
      </c>
      <c r="D8" s="42">
        <v>4501.5045599999994</v>
      </c>
      <c r="E8" s="42">
        <v>4372.8901439999991</v>
      </c>
      <c r="I8" s="16"/>
      <c r="AC8" s="16"/>
      <c r="AE8" s="16"/>
      <c r="AF8" s="16"/>
    </row>
    <row r="9" spans="1:32" ht="30" customHeight="1">
      <c r="A9" s="4" t="s">
        <v>18</v>
      </c>
      <c r="B9" s="4" t="s">
        <v>40</v>
      </c>
      <c r="C9" s="34">
        <v>2987</v>
      </c>
      <c r="D9" s="42">
        <v>4451.4195600000003</v>
      </c>
      <c r="E9" s="42">
        <v>4324.2361440000004</v>
      </c>
      <c r="I9" s="16"/>
      <c r="AC9" s="16"/>
      <c r="AE9" s="16"/>
      <c r="AF9" s="16"/>
    </row>
    <row r="10" spans="1:32" ht="30" customHeight="1">
      <c r="A10" s="4" t="s">
        <v>7</v>
      </c>
      <c r="B10" s="4" t="s">
        <v>40</v>
      </c>
      <c r="C10" s="34">
        <v>2987</v>
      </c>
      <c r="D10" s="42">
        <v>4451.4195600000003</v>
      </c>
      <c r="E10" s="42">
        <v>4324.2361440000004</v>
      </c>
      <c r="I10" s="16"/>
      <c r="AC10" s="16"/>
      <c r="AE10" s="16"/>
      <c r="AF10" s="16"/>
    </row>
    <row r="11" spans="1:32" ht="30" customHeight="1">
      <c r="A11" s="4" t="s">
        <v>20</v>
      </c>
      <c r="B11" s="4" t="s">
        <v>40</v>
      </c>
      <c r="C11" s="34">
        <v>2987</v>
      </c>
      <c r="D11" s="42">
        <v>4451.4195600000003</v>
      </c>
      <c r="E11" s="42">
        <v>4324.2361440000004</v>
      </c>
      <c r="I11" s="16"/>
      <c r="AC11" s="16"/>
      <c r="AE11" s="16"/>
      <c r="AF11" s="16"/>
    </row>
    <row r="12" spans="1:32" s="13" customFormat="1" ht="30" customHeight="1">
      <c r="A12" s="11" t="s">
        <v>64</v>
      </c>
      <c r="B12" s="12" t="s">
        <v>40</v>
      </c>
      <c r="C12" s="36">
        <v>2987</v>
      </c>
      <c r="D12" s="43">
        <v>4543.7985600000002</v>
      </c>
      <c r="E12" s="43">
        <v>4413.9757440000003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13" customFormat="1" ht="30" customHeight="1">
      <c r="A13" s="11" t="s">
        <v>64</v>
      </c>
      <c r="B13" s="11" t="s">
        <v>42</v>
      </c>
      <c r="C13" s="37">
        <v>2790</v>
      </c>
      <c r="D13" s="43">
        <v>4543.7985600000002</v>
      </c>
      <c r="E13" s="43">
        <v>4413.9757440000003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s="13" customFormat="1" ht="30" customHeight="1">
      <c r="A14" s="11" t="s">
        <v>1</v>
      </c>
      <c r="B14" s="12" t="s">
        <v>84</v>
      </c>
      <c r="C14" s="36">
        <v>2987</v>
      </c>
      <c r="D14" s="43">
        <v>4451.4195600000003</v>
      </c>
      <c r="E14" s="43">
        <v>4324.2361440000004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s="13" customFormat="1" ht="30" customHeight="1">
      <c r="A15" s="11" t="s">
        <v>1</v>
      </c>
      <c r="B15" s="11" t="s">
        <v>42</v>
      </c>
      <c r="C15" s="37">
        <v>2790</v>
      </c>
      <c r="D15" s="43">
        <v>4451.4195600000003</v>
      </c>
      <c r="E15" s="43">
        <v>4324.2361440000004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30" customHeight="1">
      <c r="A16" s="4" t="s">
        <v>1</v>
      </c>
      <c r="B16" s="4" t="s">
        <v>41</v>
      </c>
      <c r="C16" s="34">
        <v>2660</v>
      </c>
      <c r="D16" s="42">
        <v>4143.1185599999999</v>
      </c>
      <c r="E16" s="42">
        <v>4024.7437439999999</v>
      </c>
      <c r="I16" s="16"/>
      <c r="AC16" s="16"/>
      <c r="AE16" s="16"/>
      <c r="AF16" s="16"/>
    </row>
    <row r="17" spans="1:32" ht="30" customHeight="1">
      <c r="A17" s="4" t="s">
        <v>4</v>
      </c>
      <c r="B17" s="4" t="s">
        <v>41</v>
      </c>
      <c r="C17" s="34">
        <v>2660</v>
      </c>
      <c r="D17" s="42">
        <v>4193.2035599999999</v>
      </c>
      <c r="E17" s="42">
        <v>4073.3977439999999</v>
      </c>
      <c r="I17" s="16"/>
      <c r="AC17" s="16"/>
      <c r="AE17" s="16"/>
      <c r="AF17" s="16"/>
    </row>
    <row r="18" spans="1:32" ht="30" customHeight="1">
      <c r="A18" s="4" t="s">
        <v>9</v>
      </c>
      <c r="B18" s="4" t="s">
        <v>41</v>
      </c>
      <c r="C18" s="34">
        <v>2660</v>
      </c>
      <c r="D18" s="42">
        <v>4143.1185599999999</v>
      </c>
      <c r="E18" s="42">
        <v>4024.7437439999999</v>
      </c>
      <c r="I18" s="16"/>
      <c r="AC18" s="16"/>
      <c r="AE18" s="16"/>
      <c r="AF18" s="16"/>
    </row>
    <row r="19" spans="1:32" ht="30" customHeight="1">
      <c r="A19" s="4" t="s">
        <v>36</v>
      </c>
      <c r="B19" s="9" t="s">
        <v>41</v>
      </c>
      <c r="C19" s="35">
        <v>2660</v>
      </c>
      <c r="D19" s="42">
        <v>4143.1185599999999</v>
      </c>
      <c r="E19" s="42">
        <v>4024.7437439999999</v>
      </c>
      <c r="I19" s="16"/>
      <c r="AC19" s="16"/>
      <c r="AE19" s="16"/>
      <c r="AF19" s="16"/>
    </row>
    <row r="20" spans="1:32" ht="30" customHeight="1">
      <c r="A20" s="4" t="s">
        <v>56</v>
      </c>
      <c r="B20" s="4" t="s">
        <v>57</v>
      </c>
      <c r="C20" s="34">
        <v>2580</v>
      </c>
      <c r="D20" s="42">
        <v>3994.2837480000003</v>
      </c>
      <c r="E20" s="42">
        <v>3880.1613551999999</v>
      </c>
      <c r="I20" s="16"/>
      <c r="AC20" s="16"/>
      <c r="AE20" s="16"/>
      <c r="AF20" s="16"/>
    </row>
    <row r="21" spans="1:32" ht="30" customHeight="1">
      <c r="A21" s="4" t="s">
        <v>22</v>
      </c>
      <c r="B21" s="4" t="s">
        <v>63</v>
      </c>
      <c r="C21" s="34">
        <v>2580</v>
      </c>
      <c r="D21" s="42">
        <v>3994.2837480000003</v>
      </c>
      <c r="E21" s="42">
        <v>3880.1613551999999</v>
      </c>
      <c r="I21" s="16"/>
      <c r="AC21" s="16"/>
      <c r="AE21" s="16"/>
      <c r="AF21" s="16"/>
    </row>
    <row r="22" spans="1:32" ht="30" customHeight="1">
      <c r="A22" s="4" t="s">
        <v>19</v>
      </c>
      <c r="B22" s="4" t="s">
        <v>63</v>
      </c>
      <c r="C22" s="34">
        <v>2580</v>
      </c>
      <c r="D22" s="42">
        <v>3994.2837480000003</v>
      </c>
      <c r="E22" s="42">
        <v>3880.1613551999999</v>
      </c>
      <c r="I22" s="16"/>
      <c r="AC22" s="16"/>
      <c r="AE22" s="16"/>
      <c r="AF22" s="16"/>
    </row>
    <row r="23" spans="1:32" ht="30" customHeight="1">
      <c r="A23" s="4" t="s">
        <v>6</v>
      </c>
      <c r="B23" s="9" t="s">
        <v>63</v>
      </c>
      <c r="C23" s="35">
        <v>2580</v>
      </c>
      <c r="D23" s="42">
        <v>3994.2837480000003</v>
      </c>
      <c r="E23" s="42">
        <v>3880.1613551999999</v>
      </c>
      <c r="I23" s="16"/>
      <c r="AC23" s="16"/>
      <c r="AE23" s="16"/>
      <c r="AF23" s="16"/>
    </row>
    <row r="24" spans="1:32" ht="30" customHeight="1">
      <c r="A24" s="9" t="s">
        <v>79</v>
      </c>
      <c r="B24" s="9" t="s">
        <v>63</v>
      </c>
      <c r="C24" s="35">
        <v>2580</v>
      </c>
      <c r="D24" s="42">
        <v>3994.2837480000003</v>
      </c>
      <c r="E24" s="42">
        <v>3880.1613551999999</v>
      </c>
      <c r="I24" s="16"/>
      <c r="AC24" s="16"/>
      <c r="AE24" s="16"/>
      <c r="AF24" s="16"/>
    </row>
    <row r="25" spans="1:32" ht="30" customHeight="1">
      <c r="A25" s="9" t="s">
        <v>80</v>
      </c>
      <c r="B25" s="9" t="s">
        <v>63</v>
      </c>
      <c r="C25" s="35">
        <v>2580</v>
      </c>
      <c r="D25" s="42">
        <v>3994.2837480000003</v>
      </c>
      <c r="E25" s="42">
        <v>3880.1613551999999</v>
      </c>
      <c r="I25" s="16"/>
      <c r="AC25" s="16"/>
      <c r="AE25" s="16"/>
      <c r="AF25" s="16"/>
    </row>
    <row r="26" spans="1:32" ht="30" customHeight="1">
      <c r="A26" s="4" t="s">
        <v>8</v>
      </c>
      <c r="B26" s="9" t="s">
        <v>76</v>
      </c>
      <c r="C26" s="35">
        <v>2880</v>
      </c>
      <c r="D26" s="42">
        <v>4328.1837480000004</v>
      </c>
      <c r="E26" s="42">
        <v>4204.5213552000005</v>
      </c>
      <c r="I26" s="16"/>
      <c r="AC26" s="16"/>
      <c r="AE26" s="16"/>
      <c r="AF26" s="16"/>
    </row>
    <row r="27" spans="1:32" ht="30" customHeight="1">
      <c r="A27" s="9" t="s">
        <v>74</v>
      </c>
      <c r="B27" s="9" t="s">
        <v>75</v>
      </c>
      <c r="C27" s="35">
        <v>2640</v>
      </c>
      <c r="D27" s="42">
        <v>4061.063748</v>
      </c>
      <c r="E27" s="42">
        <v>3945.0333552000002</v>
      </c>
      <c r="I27" s="16"/>
      <c r="AC27" s="16"/>
      <c r="AE27" s="16"/>
      <c r="AF27" s="16"/>
    </row>
    <row r="28" spans="1:32" ht="30" customHeight="1">
      <c r="A28" s="4" t="s">
        <v>65</v>
      </c>
      <c r="B28" s="9" t="s">
        <v>75</v>
      </c>
      <c r="C28" s="35">
        <v>2640</v>
      </c>
      <c r="D28" s="42">
        <v>4061.063748</v>
      </c>
      <c r="E28" s="42">
        <v>3945.0333552000002</v>
      </c>
      <c r="I28" s="16"/>
      <c r="AC28" s="16"/>
      <c r="AE28" s="16"/>
      <c r="AF28" s="16"/>
    </row>
    <row r="29" spans="1:32" ht="30" customHeight="1">
      <c r="A29" s="4" t="s">
        <v>35</v>
      </c>
      <c r="B29" s="9" t="s">
        <v>81</v>
      </c>
      <c r="C29" s="35">
        <v>2640</v>
      </c>
      <c r="D29" s="42">
        <v>4116.7137480000001</v>
      </c>
      <c r="E29" s="42">
        <v>3999.0933552000001</v>
      </c>
      <c r="I29" s="16"/>
      <c r="AC29" s="16"/>
      <c r="AE29" s="16"/>
      <c r="AF29" s="16"/>
    </row>
    <row r="30" spans="1:32" ht="30" customHeight="1">
      <c r="A30" s="4" t="s">
        <v>17</v>
      </c>
      <c r="B30" s="4" t="s">
        <v>43</v>
      </c>
      <c r="C30" s="34">
        <v>2280</v>
      </c>
      <c r="D30" s="42">
        <v>3598.2115680000002</v>
      </c>
      <c r="E30" s="42">
        <v>3495.4055232000001</v>
      </c>
      <c r="I30" s="16"/>
      <c r="AC30" s="16"/>
      <c r="AE30" s="16"/>
      <c r="AF30" s="16"/>
    </row>
    <row r="31" spans="1:32" ht="30" customHeight="1">
      <c r="A31" s="4" t="s">
        <v>33</v>
      </c>
      <c r="B31" s="4" t="s">
        <v>43</v>
      </c>
      <c r="C31" s="34">
        <v>2280</v>
      </c>
      <c r="D31" s="42">
        <v>3598.2115680000002</v>
      </c>
      <c r="E31" s="42">
        <v>3495.4055232000001</v>
      </c>
      <c r="I31" s="16"/>
      <c r="AC31" s="16"/>
      <c r="AE31" s="16"/>
      <c r="AF31" s="16"/>
    </row>
    <row r="32" spans="1:32" ht="30" customHeight="1">
      <c r="A32" s="4" t="s">
        <v>21</v>
      </c>
      <c r="B32" s="4" t="s">
        <v>43</v>
      </c>
      <c r="C32" s="34">
        <v>2280</v>
      </c>
      <c r="D32" s="42">
        <v>3598.2115680000002</v>
      </c>
      <c r="E32" s="42">
        <v>3495.4055232000001</v>
      </c>
      <c r="I32" s="16"/>
      <c r="AC32" s="16"/>
      <c r="AE32" s="16"/>
      <c r="AF32" s="16"/>
    </row>
    <row r="33" spans="1:32" ht="30" customHeight="1">
      <c r="A33" s="4" t="s">
        <v>55</v>
      </c>
      <c r="B33" s="4" t="s">
        <v>44</v>
      </c>
      <c r="C33" s="34">
        <v>2340</v>
      </c>
      <c r="D33" s="42">
        <v>3664.9915679999999</v>
      </c>
      <c r="E33" s="42">
        <v>3560.2775231999999</v>
      </c>
      <c r="I33" s="16"/>
      <c r="AC33" s="16"/>
      <c r="AE33" s="16"/>
      <c r="AF33" s="16"/>
    </row>
    <row r="34" spans="1:32" ht="30" customHeight="1">
      <c r="A34" s="4" t="s">
        <v>3</v>
      </c>
      <c r="B34" s="4" t="s">
        <v>44</v>
      </c>
      <c r="C34" s="34">
        <v>2340</v>
      </c>
      <c r="D34" s="42">
        <v>3664.9915679999999</v>
      </c>
      <c r="E34" s="42">
        <v>3560.2775231999999</v>
      </c>
      <c r="I34" s="16"/>
      <c r="AC34" s="16"/>
      <c r="AE34" s="16"/>
      <c r="AF34" s="16"/>
    </row>
    <row r="35" spans="1:32" ht="30" customHeight="1">
      <c r="A35" s="4" t="s">
        <v>71</v>
      </c>
      <c r="B35" s="4" t="s">
        <v>60</v>
      </c>
      <c r="C35" s="34">
        <v>2340</v>
      </c>
      <c r="D35" s="42">
        <v>3664.9915679999999</v>
      </c>
      <c r="E35" s="42">
        <v>3560.2775231999999</v>
      </c>
      <c r="I35" s="16"/>
      <c r="AC35" s="16"/>
      <c r="AE35" s="16"/>
      <c r="AF35" s="16"/>
    </row>
    <row r="36" spans="1:32" ht="30" customHeight="1">
      <c r="A36" s="4" t="s">
        <v>54</v>
      </c>
      <c r="B36" s="9" t="s">
        <v>77</v>
      </c>
      <c r="C36" s="35">
        <v>2190</v>
      </c>
      <c r="D36" s="42">
        <v>3522.6054779999995</v>
      </c>
      <c r="E36" s="42">
        <v>3421.9596071999995</v>
      </c>
      <c r="I36" s="16"/>
      <c r="AC36" s="16"/>
      <c r="AE36" s="16"/>
      <c r="AF36" s="16"/>
    </row>
    <row r="37" spans="1:32" ht="30" customHeight="1">
      <c r="A37" s="4" t="s">
        <v>16</v>
      </c>
      <c r="B37" s="9" t="s">
        <v>53</v>
      </c>
      <c r="C37" s="35">
        <v>2190</v>
      </c>
      <c r="D37" s="42">
        <v>3522.6054779999995</v>
      </c>
      <c r="E37" s="42">
        <v>3421.9596071999995</v>
      </c>
      <c r="I37" s="16"/>
      <c r="AC37" s="16"/>
      <c r="AE37" s="16"/>
      <c r="AF37" s="16"/>
    </row>
    <row r="38" spans="1:32" ht="30" customHeight="1">
      <c r="A38" s="4" t="s">
        <v>15</v>
      </c>
      <c r="B38" s="4" t="s">
        <v>45</v>
      </c>
      <c r="C38" s="34">
        <v>1785</v>
      </c>
      <c r="D38" s="42">
        <v>2932.2580349999998</v>
      </c>
      <c r="E38" s="42">
        <v>2848.4792339999999</v>
      </c>
      <c r="I38" s="16"/>
      <c r="AC38" s="16"/>
      <c r="AE38" s="16"/>
      <c r="AF38" s="16"/>
    </row>
    <row r="39" spans="1:32" ht="30" customHeight="1">
      <c r="A39" s="4" t="s">
        <v>66</v>
      </c>
      <c r="B39" s="9" t="s">
        <v>45</v>
      </c>
      <c r="C39" s="35">
        <v>1785</v>
      </c>
      <c r="D39" s="42">
        <v>2932.2580349999998</v>
      </c>
      <c r="E39" s="42">
        <v>2848.4792339999999</v>
      </c>
      <c r="I39" s="16"/>
      <c r="AC39" s="16"/>
      <c r="AE39" s="16"/>
      <c r="AF39" s="16"/>
    </row>
    <row r="40" spans="1:32" ht="30" customHeight="1">
      <c r="A40" s="4" t="s">
        <v>16</v>
      </c>
      <c r="B40" s="9" t="s">
        <v>78</v>
      </c>
      <c r="C40" s="35">
        <v>1065</v>
      </c>
      <c r="D40" s="42">
        <v>1994.1192389999999</v>
      </c>
      <c r="E40" s="42">
        <v>1937.1444035999998</v>
      </c>
      <c r="I40" s="16"/>
      <c r="AC40" s="16"/>
      <c r="AE40" s="16"/>
      <c r="AF40" s="16"/>
    </row>
    <row r="41" spans="1:32" ht="30" customHeight="1">
      <c r="A41" s="4" t="s">
        <v>2</v>
      </c>
      <c r="B41" s="4" t="s">
        <v>46</v>
      </c>
      <c r="C41" s="34">
        <v>1125</v>
      </c>
      <c r="D41" s="42">
        <v>2123.2272389999998</v>
      </c>
      <c r="E41" s="42">
        <v>2062.5636036000001</v>
      </c>
      <c r="I41" s="16"/>
      <c r="AC41" s="16"/>
      <c r="AE41" s="16"/>
      <c r="AF41" s="16"/>
    </row>
    <row r="42" spans="1:32" ht="30" customHeight="1">
      <c r="A42" s="4" t="s">
        <v>38</v>
      </c>
      <c r="B42" s="4" t="s">
        <v>46</v>
      </c>
      <c r="C42" s="34">
        <v>1125</v>
      </c>
      <c r="D42" s="42">
        <v>2166.634239</v>
      </c>
      <c r="E42" s="42">
        <v>2104.7304035999996</v>
      </c>
      <c r="I42" s="16"/>
      <c r="AC42" s="16"/>
      <c r="AE42" s="16"/>
      <c r="AF42" s="16"/>
    </row>
    <row r="43" spans="1:32" ht="30" customHeight="1">
      <c r="A43" s="4" t="s">
        <v>64</v>
      </c>
      <c r="B43" s="9" t="s">
        <v>46</v>
      </c>
      <c r="C43" s="35">
        <v>1125</v>
      </c>
      <c r="D43" s="42">
        <v>2153.2782390000002</v>
      </c>
      <c r="E43" s="42">
        <v>2091.7560036</v>
      </c>
      <c r="I43" s="16"/>
      <c r="AC43" s="16"/>
      <c r="AE43" s="16"/>
      <c r="AF43" s="16"/>
    </row>
    <row r="44" spans="1:32" ht="30" customHeight="1">
      <c r="A44" s="4" t="s">
        <v>67</v>
      </c>
      <c r="B44" s="4" t="s">
        <v>68</v>
      </c>
      <c r="C44" s="34">
        <v>855</v>
      </c>
      <c r="D44" s="42">
        <v>2091.3703920479998</v>
      </c>
      <c r="E44" s="42">
        <v>2031.6169522751998</v>
      </c>
      <c r="I44" s="16"/>
      <c r="AC44" s="16"/>
      <c r="AE44" s="16"/>
      <c r="AF44" s="16"/>
    </row>
    <row r="45" spans="1:32" ht="30" customHeight="1">
      <c r="A45" s="4" t="s">
        <v>67</v>
      </c>
      <c r="B45" s="4" t="s">
        <v>69</v>
      </c>
      <c r="C45" s="34">
        <v>1095</v>
      </c>
      <c r="D45" s="42">
        <v>2358.4903920479996</v>
      </c>
      <c r="E45" s="42">
        <v>2291.1049522751996</v>
      </c>
      <c r="I45" s="16"/>
      <c r="AC45" s="16"/>
      <c r="AE45" s="16"/>
      <c r="AF45" s="16"/>
    </row>
    <row r="46" spans="1:32" ht="30" customHeight="1" thickBot="1">
      <c r="A46" s="30" t="s">
        <v>2</v>
      </c>
      <c r="B46" s="30" t="s">
        <v>52</v>
      </c>
      <c r="C46" s="38">
        <v>546</v>
      </c>
      <c r="D46" s="44">
        <v>1303.1579316000002</v>
      </c>
      <c r="E46" s="44">
        <v>1265.9248478400002</v>
      </c>
      <c r="I46" s="16"/>
      <c r="AC46" s="16"/>
      <c r="AE46" s="16"/>
      <c r="AF46" s="16"/>
    </row>
    <row r="47" spans="1:32" ht="30" customHeight="1" thickBot="1">
      <c r="A47" s="85" t="s">
        <v>83</v>
      </c>
      <c r="B47" s="86"/>
      <c r="C47" s="86"/>
      <c r="D47" s="86"/>
      <c r="E47" s="87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E47" s="16"/>
      <c r="AF47" s="16"/>
    </row>
    <row r="48" spans="1:32" s="8" customFormat="1" ht="90" customHeight="1">
      <c r="A48" s="31" t="s">
        <v>82</v>
      </c>
      <c r="B48" s="32" t="s">
        <v>48</v>
      </c>
      <c r="C48" s="31" t="s">
        <v>87</v>
      </c>
      <c r="D48" s="45" t="s">
        <v>34</v>
      </c>
      <c r="E48" s="45" t="s">
        <v>32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</row>
    <row r="49" spans="1:32" ht="30" customHeight="1">
      <c r="A49" s="4" t="s">
        <v>10</v>
      </c>
      <c r="B49" s="4" t="s">
        <v>49</v>
      </c>
      <c r="C49" s="34">
        <v>2463</v>
      </c>
      <c r="D49" s="42">
        <v>4061.5448601000003</v>
      </c>
      <c r="E49" s="42">
        <v>3945.5007212400001</v>
      </c>
      <c r="I49" s="16"/>
      <c r="AC49" s="16"/>
      <c r="AE49" s="16"/>
      <c r="AF49" s="16"/>
    </row>
    <row r="50" spans="1:32" ht="30" customHeight="1">
      <c r="A50" s="4" t="s">
        <v>5</v>
      </c>
      <c r="B50" s="4" t="s">
        <v>49</v>
      </c>
      <c r="C50" s="34">
        <v>2463</v>
      </c>
      <c r="D50" s="42">
        <v>3991.7820201000004</v>
      </c>
      <c r="E50" s="42">
        <v>3877.7311052400005</v>
      </c>
      <c r="I50" s="16"/>
      <c r="AC50" s="16"/>
      <c r="AE50" s="16"/>
      <c r="AF50" s="16"/>
    </row>
    <row r="51" spans="1:32" ht="30" customHeight="1">
      <c r="A51" s="4" t="s">
        <v>61</v>
      </c>
      <c r="B51" s="4" t="s">
        <v>49</v>
      </c>
      <c r="C51" s="34">
        <v>2463</v>
      </c>
      <c r="D51" s="42">
        <v>4197.1750401000008</v>
      </c>
      <c r="E51" s="42">
        <v>4077.2557532400006</v>
      </c>
      <c r="I51" s="16"/>
      <c r="AC51" s="16"/>
      <c r="AE51" s="16"/>
      <c r="AF51" s="16"/>
    </row>
    <row r="52" spans="1:32" ht="30" customHeight="1">
      <c r="A52" s="4" t="s">
        <v>5</v>
      </c>
      <c r="B52" s="4" t="s">
        <v>0</v>
      </c>
      <c r="C52" s="34">
        <v>138</v>
      </c>
      <c r="D52" s="42">
        <v>338.86398000000008</v>
      </c>
      <c r="E52" s="42">
        <v>329.18215200000003</v>
      </c>
      <c r="I52" s="16"/>
      <c r="AC52" s="16"/>
      <c r="AE52" s="16"/>
      <c r="AF52" s="16"/>
    </row>
    <row r="53" spans="1:32" ht="30" customHeight="1">
      <c r="A53" s="4" t="s">
        <v>10</v>
      </c>
      <c r="B53" s="4" t="s">
        <v>0</v>
      </c>
      <c r="C53" s="34">
        <v>138</v>
      </c>
      <c r="D53" s="42">
        <v>401.94882000000001</v>
      </c>
      <c r="E53" s="42">
        <v>390.46456799999999</v>
      </c>
      <c r="I53" s="16"/>
      <c r="AC53" s="16"/>
      <c r="AE53" s="16"/>
      <c r="AF53" s="16"/>
    </row>
    <row r="54" spans="1:32" ht="30" customHeight="1">
      <c r="A54" s="4" t="s">
        <v>10</v>
      </c>
      <c r="B54" s="9" t="s">
        <v>62</v>
      </c>
      <c r="C54" s="34">
        <v>738</v>
      </c>
      <c r="D54" s="42">
        <v>1069.75</v>
      </c>
      <c r="E54" s="42">
        <v>1039.18</v>
      </c>
      <c r="I54" s="16"/>
      <c r="AC54" s="16"/>
      <c r="AE54" s="16"/>
      <c r="AF54" s="16"/>
    </row>
    <row r="55" spans="1:32" ht="30" customHeight="1">
      <c r="A55" s="4" t="s">
        <v>37</v>
      </c>
      <c r="B55" s="4" t="s">
        <v>47</v>
      </c>
      <c r="C55" s="34">
        <v>427</v>
      </c>
      <c r="D55" s="42">
        <v>723.60581999999999</v>
      </c>
      <c r="E55" s="42">
        <v>702.93136800000002</v>
      </c>
      <c r="I55" s="16"/>
      <c r="AC55" s="16"/>
      <c r="AE55" s="16"/>
      <c r="AF55" s="16"/>
    </row>
    <row r="56" spans="1:32" ht="30" customHeight="1">
      <c r="A56" s="4" t="s">
        <v>5</v>
      </c>
      <c r="B56" s="4" t="s">
        <v>47</v>
      </c>
      <c r="C56" s="34">
        <v>427</v>
      </c>
      <c r="D56" s="42">
        <v>660.52098000000012</v>
      </c>
      <c r="E56" s="42">
        <v>641.64895200000012</v>
      </c>
      <c r="I56" s="16"/>
      <c r="AC56" s="16"/>
      <c r="AE56" s="16"/>
      <c r="AF56" s="16"/>
    </row>
    <row r="57" spans="1:32" ht="37.5" customHeight="1">
      <c r="A57" s="4" t="s">
        <v>61</v>
      </c>
      <c r="B57" s="4" t="s">
        <v>62</v>
      </c>
      <c r="C57" s="34">
        <v>738</v>
      </c>
      <c r="D57" s="42">
        <v>1212.057</v>
      </c>
      <c r="E57" s="42">
        <v>1177.4268</v>
      </c>
      <c r="I57" s="16"/>
      <c r="AC57" s="16"/>
      <c r="AE57" s="16"/>
      <c r="AF57" s="16"/>
    </row>
    <row r="58" spans="1:32" ht="36.75" customHeight="1">
      <c r="A58" s="4" t="s">
        <v>61</v>
      </c>
      <c r="B58" s="4" t="s">
        <v>0</v>
      </c>
      <c r="C58" s="34">
        <v>138</v>
      </c>
      <c r="D58" s="42">
        <v>544.25700000000006</v>
      </c>
      <c r="E58" s="42">
        <v>528.70680000000004</v>
      </c>
      <c r="I58" s="16"/>
      <c r="AC58" s="16"/>
      <c r="AE58" s="16"/>
      <c r="AF58" s="16"/>
    </row>
    <row r="59" spans="1:32" ht="36.75" customHeight="1">
      <c r="A59" s="4" t="s">
        <v>61</v>
      </c>
      <c r="B59" s="4" t="s">
        <v>47</v>
      </c>
      <c r="C59" s="34">
        <v>427</v>
      </c>
      <c r="D59" s="42">
        <v>865.91399999999999</v>
      </c>
      <c r="E59" s="42">
        <v>841.17359999999996</v>
      </c>
      <c r="I59" s="16"/>
      <c r="AC59" s="16"/>
      <c r="AE59" s="16"/>
      <c r="AF59" s="16"/>
    </row>
    <row r="60" spans="1:32" ht="30" customHeight="1">
      <c r="A60" s="4" t="s">
        <v>58</v>
      </c>
      <c r="B60" s="7" t="s">
        <v>59</v>
      </c>
      <c r="C60" s="34">
        <v>100</v>
      </c>
      <c r="D60" s="42">
        <v>706.04100000000005</v>
      </c>
      <c r="E60" s="42">
        <v>685.86840000000007</v>
      </c>
      <c r="I60" s="16"/>
      <c r="AC60" s="16"/>
      <c r="AE60" s="16"/>
      <c r="AF60" s="16"/>
    </row>
    <row r="61" spans="1:32" s="14" customFormat="1" ht="55.5" customHeight="1">
      <c r="A61" s="90" t="s">
        <v>86</v>
      </c>
      <c r="B61" s="91"/>
      <c r="C61" s="91"/>
      <c r="D61" s="91"/>
      <c r="E61" s="92"/>
      <c r="F61" s="47"/>
      <c r="G61" s="47"/>
      <c r="H61" s="48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21"/>
      <c r="AB61" s="21"/>
      <c r="AC61" s="22"/>
      <c r="AD61" s="21" t="s">
        <v>86</v>
      </c>
      <c r="AE61" s="21"/>
      <c r="AF61" s="21"/>
    </row>
  </sheetData>
  <mergeCells count="3">
    <mergeCell ref="A47:E47"/>
    <mergeCell ref="A1:E1"/>
    <mergeCell ref="A61:E61"/>
  </mergeCells>
  <pageMargins left="0.7" right="0.7" top="0.75" bottom="0.75" header="0.3" footer="0.3"/>
  <pageSetup paperSize="9" orientation="portrait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NEW PRICE  LIST- ROAD</vt:lpstr>
      <vt:lpstr>Sheet1</vt:lpstr>
      <vt:lpstr>Sheet2</vt:lpstr>
      <vt:lpstr>Sheet3</vt:lpstr>
      <vt:lpstr>'NEW PRICE  LIST- ROAD'!Print_Area</vt:lpstr>
      <vt:lpstr>'NEW PRICE  LIST- ROAD'!Print_Titles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</dc:creator>
  <cp:lastModifiedBy>sccl</cp:lastModifiedBy>
  <cp:lastPrinted>2024-02-08T07:48:35Z</cp:lastPrinted>
  <dcterms:created xsi:type="dcterms:W3CDTF">2011-01-13T10:04:40Z</dcterms:created>
  <dcterms:modified xsi:type="dcterms:W3CDTF">2026-01-10T08:32:26Z</dcterms:modified>
</cp:coreProperties>
</file>