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320" windowHeight="11760"/>
  </bookViews>
  <sheets>
    <sheet name="Sheet1" sheetId="1" r:id="rId1"/>
    <sheet name="Sheet2" sheetId="2" state="hidden" r:id="rId2"/>
  </sheets>
  <definedNames>
    <definedName name="_xlnm._FilterDatabase" localSheetId="0" hidden="1">Sheet1!$A$5:$AD$63</definedName>
    <definedName name="_xlnm.Print_Area" localSheetId="0">Sheet1!$A$1:$AF$78</definedName>
  </definedNames>
  <calcPr calcId="124519"/>
</workbook>
</file>

<file path=xl/calcChain.xml><?xml version="1.0" encoding="utf-8"?>
<calcChain xmlns="http://schemas.openxmlformats.org/spreadsheetml/2006/main">
  <c r="F41" i="1"/>
  <c r="I41"/>
  <c r="M41" s="1"/>
  <c r="J41"/>
  <c r="K67"/>
  <c r="K68"/>
  <c r="K69"/>
  <c r="K70"/>
  <c r="K71"/>
  <c r="K72"/>
  <c r="K66"/>
  <c r="I56"/>
  <c r="K56" s="1"/>
  <c r="F56"/>
  <c r="H56" s="1"/>
  <c r="J56" s="1"/>
  <c r="I60"/>
  <c r="F60"/>
  <c r="J27"/>
  <c r="I27"/>
  <c r="F27"/>
  <c r="I73"/>
  <c r="L73" s="1"/>
  <c r="F58"/>
  <c r="I58"/>
  <c r="J58"/>
  <c r="I57"/>
  <c r="F57"/>
  <c r="H57" s="1"/>
  <c r="J57" s="1"/>
  <c r="J43"/>
  <c r="I43"/>
  <c r="F43"/>
  <c r="I15"/>
  <c r="J15"/>
  <c r="F15"/>
  <c r="J20"/>
  <c r="I20"/>
  <c r="F20"/>
  <c r="I25"/>
  <c r="K25" s="1"/>
  <c r="J25"/>
  <c r="F25"/>
  <c r="I11"/>
  <c r="F11"/>
  <c r="H11" s="1"/>
  <c r="I8"/>
  <c r="F8"/>
  <c r="H8" s="1"/>
  <c r="I38"/>
  <c r="I39"/>
  <c r="F39"/>
  <c r="H39" s="1"/>
  <c r="I40"/>
  <c r="J40"/>
  <c r="F40"/>
  <c r="I21"/>
  <c r="J21"/>
  <c r="F21"/>
  <c r="I19"/>
  <c r="K19" s="1"/>
  <c r="J19"/>
  <c r="F19"/>
  <c r="I9"/>
  <c r="F9"/>
  <c r="U16"/>
  <c r="J9"/>
  <c r="F42"/>
  <c r="F18"/>
  <c r="H18" s="1"/>
  <c r="I18"/>
  <c r="I47"/>
  <c r="J47"/>
  <c r="F47"/>
  <c r="I51"/>
  <c r="J51"/>
  <c r="F51"/>
  <c r="I35"/>
  <c r="K35" s="1"/>
  <c r="J35"/>
  <c r="F35"/>
  <c r="I34"/>
  <c r="F34"/>
  <c r="H34" s="1"/>
  <c r="L67"/>
  <c r="L68"/>
  <c r="L69"/>
  <c r="L70"/>
  <c r="L71"/>
  <c r="L72"/>
  <c r="I16"/>
  <c r="J16"/>
  <c r="F16"/>
  <c r="I48"/>
  <c r="J48"/>
  <c r="F48"/>
  <c r="I28"/>
  <c r="J28"/>
  <c r="F28"/>
  <c r="I10"/>
  <c r="K10" s="1"/>
  <c r="F10"/>
  <c r="F14"/>
  <c r="J14"/>
  <c r="I14"/>
  <c r="I59"/>
  <c r="J59"/>
  <c r="F59"/>
  <c r="F38"/>
  <c r="F6"/>
  <c r="H6" s="1"/>
  <c r="F7"/>
  <c r="F12"/>
  <c r="F17"/>
  <c r="J10"/>
  <c r="J38"/>
  <c r="J17"/>
  <c r="I17"/>
  <c r="F55"/>
  <c r="H55" s="1"/>
  <c r="J55" s="1"/>
  <c r="I55"/>
  <c r="J26"/>
  <c r="I26"/>
  <c r="F26"/>
  <c r="F73"/>
  <c r="F72"/>
  <c r="F71"/>
  <c r="X71" s="1"/>
  <c r="F70"/>
  <c r="F69"/>
  <c r="F68"/>
  <c r="F67"/>
  <c r="X67" s="1"/>
  <c r="L66"/>
  <c r="F66"/>
  <c r="I63"/>
  <c r="J63"/>
  <c r="F63"/>
  <c r="I62"/>
  <c r="J62"/>
  <c r="F62"/>
  <c r="I61"/>
  <c r="J61"/>
  <c r="F61"/>
  <c r="I54"/>
  <c r="F54"/>
  <c r="H54" s="1"/>
  <c r="I53"/>
  <c r="J53"/>
  <c r="F53"/>
  <c r="I52"/>
  <c r="J52"/>
  <c r="F52"/>
  <c r="I50"/>
  <c r="K50" s="1"/>
  <c r="J50"/>
  <c r="F50"/>
  <c r="I45"/>
  <c r="J45"/>
  <c r="F45"/>
  <c r="I46"/>
  <c r="J46"/>
  <c r="F46"/>
  <c r="I42"/>
  <c r="J42"/>
  <c r="I37"/>
  <c r="J37"/>
  <c r="F37"/>
  <c r="I29"/>
  <c r="F29"/>
  <c r="I49"/>
  <c r="K49" s="1"/>
  <c r="J49"/>
  <c r="F49"/>
  <c r="I36"/>
  <c r="J36"/>
  <c r="F36"/>
  <c r="I44"/>
  <c r="J44"/>
  <c r="F44"/>
  <c r="I13"/>
  <c r="J13"/>
  <c r="F13"/>
  <c r="I33"/>
  <c r="K33" s="1"/>
  <c r="F33"/>
  <c r="H33" s="1"/>
  <c r="J33" s="1"/>
  <c r="I32"/>
  <c r="J32"/>
  <c r="F32"/>
  <c r="I31"/>
  <c r="J31"/>
  <c r="F31"/>
  <c r="I30"/>
  <c r="F30"/>
  <c r="I24"/>
  <c r="J24"/>
  <c r="F24"/>
  <c r="I23"/>
  <c r="F23"/>
  <c r="I22"/>
  <c r="J22"/>
  <c r="F22"/>
  <c r="H23" s="1"/>
  <c r="I12"/>
  <c r="J12"/>
  <c r="I7"/>
  <c r="K7" s="1"/>
  <c r="J7"/>
  <c r="I6"/>
  <c r="J29"/>
  <c r="J30"/>
  <c r="L41" l="1"/>
  <c r="X69"/>
  <c r="AC69" s="1"/>
  <c r="AD69" s="1"/>
  <c r="K55"/>
  <c r="K41"/>
  <c r="X41" s="1"/>
  <c r="K37"/>
  <c r="K45"/>
  <c r="K63"/>
  <c r="X68"/>
  <c r="AA68" s="1"/>
  <c r="X72"/>
  <c r="Z72" s="1"/>
  <c r="K16"/>
  <c r="K9"/>
  <c r="K58"/>
  <c r="K27"/>
  <c r="K31"/>
  <c r="K13"/>
  <c r="X70"/>
  <c r="Z70" s="1"/>
  <c r="K57"/>
  <c r="K22"/>
  <c r="K36"/>
  <c r="K46"/>
  <c r="K53"/>
  <c r="K62"/>
  <c r="K48"/>
  <c r="K47"/>
  <c r="K40"/>
  <c r="K20"/>
  <c r="K15"/>
  <c r="K38"/>
  <c r="K30"/>
  <c r="K26"/>
  <c r="K17"/>
  <c r="K14"/>
  <c r="K43"/>
  <c r="K12"/>
  <c r="K24"/>
  <c r="K32"/>
  <c r="K44"/>
  <c r="K29"/>
  <c r="K42"/>
  <c r="K52"/>
  <c r="K61"/>
  <c r="K59"/>
  <c r="K28"/>
  <c r="K51"/>
  <c r="K21"/>
  <c r="AC67"/>
  <c r="AD67" s="1"/>
  <c r="AA67"/>
  <c r="Z67"/>
  <c r="AC71"/>
  <c r="AD71" s="1"/>
  <c r="AA71"/>
  <c r="AB71" s="1"/>
  <c r="Z71"/>
  <c r="AC70"/>
  <c r="AA69"/>
  <c r="Z68"/>
  <c r="AC72"/>
  <c r="AD72" s="1"/>
  <c r="K11"/>
  <c r="X66"/>
  <c r="K73"/>
  <c r="X73" s="1"/>
  <c r="L17"/>
  <c r="M40"/>
  <c r="L29"/>
  <c r="L44"/>
  <c r="L61"/>
  <c r="M63"/>
  <c r="L16"/>
  <c r="M56"/>
  <c r="M49"/>
  <c r="M48"/>
  <c r="L20"/>
  <c r="L30"/>
  <c r="L22"/>
  <c r="M46"/>
  <c r="M28"/>
  <c r="L35"/>
  <c r="M19"/>
  <c r="L25"/>
  <c r="L49"/>
  <c r="M13"/>
  <c r="L36"/>
  <c r="M22"/>
  <c r="M20"/>
  <c r="M30"/>
  <c r="L51"/>
  <c r="L46"/>
  <c r="L53"/>
  <c r="L62"/>
  <c r="M51"/>
  <c r="L42"/>
  <c r="M52"/>
  <c r="M61"/>
  <c r="L47"/>
  <c r="M9"/>
  <c r="L40"/>
  <c r="M38"/>
  <c r="M26"/>
  <c r="L48"/>
  <c r="M16"/>
  <c r="M29"/>
  <c r="M44"/>
  <c r="M36"/>
  <c r="L10"/>
  <c r="M59"/>
  <c r="M35"/>
  <c r="M17"/>
  <c r="L24"/>
  <c r="M47"/>
  <c r="M37"/>
  <c r="L45"/>
  <c r="L63"/>
  <c r="M43"/>
  <c r="M58"/>
  <c r="M62"/>
  <c r="L13"/>
  <c r="M21"/>
  <c r="L58"/>
  <c r="M7"/>
  <c r="M50"/>
  <c r="L19"/>
  <c r="M53"/>
  <c r="M10"/>
  <c r="L9"/>
  <c r="M12"/>
  <c r="M24"/>
  <c r="L32"/>
  <c r="L21"/>
  <c r="L38"/>
  <c r="J11"/>
  <c r="M33"/>
  <c r="L33"/>
  <c r="L55"/>
  <c r="M55"/>
  <c r="L59"/>
  <c r="L7"/>
  <c r="M15"/>
  <c r="M27"/>
  <c r="L27"/>
  <c r="M42"/>
  <c r="L52"/>
  <c r="L15"/>
  <c r="L43"/>
  <c r="L28"/>
  <c r="M25"/>
  <c r="M45"/>
  <c r="L26"/>
  <c r="J8"/>
  <c r="K8" s="1"/>
  <c r="J54"/>
  <c r="K54" s="1"/>
  <c r="J23"/>
  <c r="K23" s="1"/>
  <c r="J18"/>
  <c r="K18" s="1"/>
  <c r="J6"/>
  <c r="K6" s="1"/>
  <c r="J34"/>
  <c r="K34" s="1"/>
  <c r="J60"/>
  <c r="K60" s="1"/>
  <c r="J39"/>
  <c r="K39" s="1"/>
  <c r="L57"/>
  <c r="M57"/>
  <c r="L31"/>
  <c r="M31"/>
  <c r="M32"/>
  <c r="L56"/>
  <c r="L12"/>
  <c r="L37"/>
  <c r="L50"/>
  <c r="M14"/>
  <c r="L14"/>
  <c r="AC41" l="1"/>
  <c r="AB41"/>
  <c r="AA41"/>
  <c r="Z41"/>
  <c r="AD41"/>
  <c r="AB69"/>
  <c r="Z69"/>
  <c r="AB67"/>
  <c r="AD70"/>
  <c r="AB68"/>
  <c r="AA70"/>
  <c r="AB70" s="1"/>
  <c r="AA72"/>
  <c r="AC68"/>
  <c r="AD68" s="1"/>
  <c r="X51"/>
  <c r="AA51" s="1"/>
  <c r="AB72"/>
  <c r="AC66"/>
  <c r="AD66" s="1"/>
  <c r="AA66"/>
  <c r="Z66"/>
  <c r="AC73"/>
  <c r="AD73" s="1"/>
  <c r="AA73"/>
  <c r="Z73"/>
  <c r="AB73" s="1"/>
  <c r="X10"/>
  <c r="X46"/>
  <c r="X28"/>
  <c r="X35"/>
  <c r="X9"/>
  <c r="X25"/>
  <c r="X61"/>
  <c r="X52"/>
  <c r="X50"/>
  <c r="X40"/>
  <c r="X56"/>
  <c r="X49"/>
  <c r="X20"/>
  <c r="X36"/>
  <c r="X19"/>
  <c r="X63"/>
  <c r="X47"/>
  <c r="X12"/>
  <c r="X22"/>
  <c r="X48"/>
  <c r="X62"/>
  <c r="X13"/>
  <c r="X29"/>
  <c r="X53"/>
  <c r="X17"/>
  <c r="X37"/>
  <c r="X24"/>
  <c r="X58"/>
  <c r="X21"/>
  <c r="X31"/>
  <c r="X33"/>
  <c r="X44"/>
  <c r="X30"/>
  <c r="X15"/>
  <c r="X38"/>
  <c r="X43"/>
  <c r="X7"/>
  <c r="X16"/>
  <c r="X57"/>
  <c r="X26"/>
  <c r="X27"/>
  <c r="X45"/>
  <c r="X42"/>
  <c r="X59"/>
  <c r="L11"/>
  <c r="M11"/>
  <c r="X14"/>
  <c r="X32"/>
  <c r="X55"/>
  <c r="L39"/>
  <c r="M39"/>
  <c r="L60"/>
  <c r="M60"/>
  <c r="L18"/>
  <c r="M18"/>
  <c r="L23"/>
  <c r="M23"/>
  <c r="L54"/>
  <c r="M54"/>
  <c r="M8"/>
  <c r="L8"/>
  <c r="L6"/>
  <c r="M6"/>
  <c r="L34"/>
  <c r="M34"/>
  <c r="AC51" l="1"/>
  <c r="AD51" s="1"/>
  <c r="Z51"/>
  <c r="AB66"/>
  <c r="AC45"/>
  <c r="AD45" s="1"/>
  <c r="Z45"/>
  <c r="AA45"/>
  <c r="AA16"/>
  <c r="AC16"/>
  <c r="AD16" s="1"/>
  <c r="Z16"/>
  <c r="AC38"/>
  <c r="AD38" s="1"/>
  <c r="Z38"/>
  <c r="AA38"/>
  <c r="AC33"/>
  <c r="AD33" s="1"/>
  <c r="Z33"/>
  <c r="AA33"/>
  <c r="AA24"/>
  <c r="AC24"/>
  <c r="AD24" s="1"/>
  <c r="Z24"/>
  <c r="AC17"/>
  <c r="AD17" s="1"/>
  <c r="Z17"/>
  <c r="AA17"/>
  <c r="AA62"/>
  <c r="AC62"/>
  <c r="AD62" s="1"/>
  <c r="Z62"/>
  <c r="AA47"/>
  <c r="AC47"/>
  <c r="Z47"/>
  <c r="AA20"/>
  <c r="AC20"/>
  <c r="AD20" s="1"/>
  <c r="Z20"/>
  <c r="AA50"/>
  <c r="AC50"/>
  <c r="AD50" s="1"/>
  <c r="Z50"/>
  <c r="AC9"/>
  <c r="Z9"/>
  <c r="AB9" s="1"/>
  <c r="AA9"/>
  <c r="AC10"/>
  <c r="AD10" s="1"/>
  <c r="Z10"/>
  <c r="AA10"/>
  <c r="AC14"/>
  <c r="Z14"/>
  <c r="AA14"/>
  <c r="AA42"/>
  <c r="AC42"/>
  <c r="Z42"/>
  <c r="AC57"/>
  <c r="Z57"/>
  <c r="AB57" s="1"/>
  <c r="AA57"/>
  <c r="AA43"/>
  <c r="AC43"/>
  <c r="Z43"/>
  <c r="AC44"/>
  <c r="AD44" s="1"/>
  <c r="Z44"/>
  <c r="AA44"/>
  <c r="AA58"/>
  <c r="AC58"/>
  <c r="AD58" s="1"/>
  <c r="Z58"/>
  <c r="AC37"/>
  <c r="AD37" s="1"/>
  <c r="Z37"/>
  <c r="AA37"/>
  <c r="AC13"/>
  <c r="AD13" s="1"/>
  <c r="Z13"/>
  <c r="AA13"/>
  <c r="AA12"/>
  <c r="AC12"/>
  <c r="AD12" s="1"/>
  <c r="Z12"/>
  <c r="AA36"/>
  <c r="AC36"/>
  <c r="Z36"/>
  <c r="AA40"/>
  <c r="AC40"/>
  <c r="AD40" s="1"/>
  <c r="Z40"/>
  <c r="AB40" s="1"/>
  <c r="AC25"/>
  <c r="AD25" s="1"/>
  <c r="Z25"/>
  <c r="AA25"/>
  <c r="AA46"/>
  <c r="AC46"/>
  <c r="AD46" s="1"/>
  <c r="Z46"/>
  <c r="AA32"/>
  <c r="AC32"/>
  <c r="AD32" s="1"/>
  <c r="Z32"/>
  <c r="AA59"/>
  <c r="AC59"/>
  <c r="AD59" s="1"/>
  <c r="Z59"/>
  <c r="AC26"/>
  <c r="AD26" s="1"/>
  <c r="Z26"/>
  <c r="AA26"/>
  <c r="AC30"/>
  <c r="AD30" s="1"/>
  <c r="Z30"/>
  <c r="AA30"/>
  <c r="AC21"/>
  <c r="AD21" s="1"/>
  <c r="Z21"/>
  <c r="AB21" s="1"/>
  <c r="AA21"/>
  <c r="AC29"/>
  <c r="AD29" s="1"/>
  <c r="Z29"/>
  <c r="AB29" s="1"/>
  <c r="AA29"/>
  <c r="AC22"/>
  <c r="AD22" s="1"/>
  <c r="Z22"/>
  <c r="AA22"/>
  <c r="AA19"/>
  <c r="AC19"/>
  <c r="AD19" s="1"/>
  <c r="Z19"/>
  <c r="AC56"/>
  <c r="AD56" s="1"/>
  <c r="Z56"/>
  <c r="AA56"/>
  <c r="AC61"/>
  <c r="AD61" s="1"/>
  <c r="Z61"/>
  <c r="AB61" s="1"/>
  <c r="AA61"/>
  <c r="AA28"/>
  <c r="AC28"/>
  <c r="AD28" s="1"/>
  <c r="Z28"/>
  <c r="AA55"/>
  <c r="AC55"/>
  <c r="AD55" s="1"/>
  <c r="Z55"/>
  <c r="AA27"/>
  <c r="AC27"/>
  <c r="Z27"/>
  <c r="AA7"/>
  <c r="AC7"/>
  <c r="AD7" s="1"/>
  <c r="Z7"/>
  <c r="AA15"/>
  <c r="AC15"/>
  <c r="Z15"/>
  <c r="AA31"/>
  <c r="AC31"/>
  <c r="AD31" s="1"/>
  <c r="Z31"/>
  <c r="AC53"/>
  <c r="AD53" s="1"/>
  <c r="Z53"/>
  <c r="AA53"/>
  <c r="AC48"/>
  <c r="AD48" s="1"/>
  <c r="Z48"/>
  <c r="AB48" s="1"/>
  <c r="AA48"/>
  <c r="AA63"/>
  <c r="AC63"/>
  <c r="AD63" s="1"/>
  <c r="Z63"/>
  <c r="AC49"/>
  <c r="AD49" s="1"/>
  <c r="Z49"/>
  <c r="AA49"/>
  <c r="AC52"/>
  <c r="AD52" s="1"/>
  <c r="Z52"/>
  <c r="AA52"/>
  <c r="AA35"/>
  <c r="AC35"/>
  <c r="AD35" s="1"/>
  <c r="Z35"/>
  <c r="AD47"/>
  <c r="AD9"/>
  <c r="AD36"/>
  <c r="X18"/>
  <c r="AD43"/>
  <c r="AD15"/>
  <c r="AD57"/>
  <c r="AB51"/>
  <c r="AD27"/>
  <c r="X8"/>
  <c r="X54"/>
  <c r="X23"/>
  <c r="X39"/>
  <c r="X11"/>
  <c r="AD14"/>
  <c r="AD42"/>
  <c r="X34"/>
  <c r="X6"/>
  <c r="X60"/>
  <c r="AB56" l="1"/>
  <c r="AB36"/>
  <c r="AB7"/>
  <c r="AB19"/>
  <c r="AB46"/>
  <c r="AB63"/>
  <c r="AB15"/>
  <c r="AB28"/>
  <c r="AB58"/>
  <c r="AB43"/>
  <c r="AB10"/>
  <c r="AB33"/>
  <c r="AB49"/>
  <c r="AB35"/>
  <c r="AB20"/>
  <c r="AB62"/>
  <c r="AB17"/>
  <c r="AB24"/>
  <c r="AB26"/>
  <c r="AB27"/>
  <c r="AB25"/>
  <c r="AB13"/>
  <c r="AB52"/>
  <c r="AB14"/>
  <c r="AC34"/>
  <c r="Z34"/>
  <c r="AA34"/>
  <c r="AA11"/>
  <c r="AC11"/>
  <c r="AD11" s="1"/>
  <c r="Z11"/>
  <c r="AA39"/>
  <c r="AB39" s="1"/>
  <c r="AC39"/>
  <c r="AD39" s="1"/>
  <c r="Z39"/>
  <c r="AC18"/>
  <c r="AD18" s="1"/>
  <c r="Z18"/>
  <c r="AB18" s="1"/>
  <c r="AA18"/>
  <c r="AA6"/>
  <c r="AC6"/>
  <c r="AD6" s="1"/>
  <c r="Z6"/>
  <c r="AA8"/>
  <c r="AC8"/>
  <c r="AD8" s="1"/>
  <c r="Z8"/>
  <c r="AC60"/>
  <c r="AD60" s="1"/>
  <c r="Z60"/>
  <c r="AA60"/>
  <c r="AA54"/>
  <c r="AC54"/>
  <c r="Z54"/>
  <c r="AA23"/>
  <c r="AC23"/>
  <c r="AD23" s="1"/>
  <c r="Z23"/>
  <c r="AB50"/>
  <c r="AB37"/>
  <c r="AB38"/>
  <c r="AB47"/>
  <c r="AB31"/>
  <c r="AB44"/>
  <c r="AB22"/>
  <c r="AB32"/>
  <c r="AB30"/>
  <c r="AB45"/>
  <c r="AB53"/>
  <c r="AB42"/>
  <c r="AB12"/>
  <c r="AB16"/>
  <c r="AB55"/>
  <c r="AD54"/>
  <c r="AB59"/>
  <c r="AD34"/>
  <c r="AB54" l="1"/>
  <c r="AB8"/>
  <c r="AB6"/>
  <c r="AB34"/>
  <c r="AB23"/>
  <c r="AB11"/>
  <c r="AB60"/>
</calcChain>
</file>

<file path=xl/sharedStrings.xml><?xml version="1.0" encoding="utf-8"?>
<sst xmlns="http://schemas.openxmlformats.org/spreadsheetml/2006/main" count="194" uniqueCount="106">
  <si>
    <t>NEW PRICE LIST</t>
  </si>
  <si>
    <t>MINE DESCRIPTION</t>
  </si>
  <si>
    <t>MINE 
CODE</t>
  </si>
  <si>
    <t>GCV GR</t>
  </si>
  <si>
    <t>Base price</t>
  </si>
  <si>
    <t>Sizing</t>
  </si>
  <si>
    <t>TOTAL</t>
  </si>
  <si>
    <t>Addl. NFSA charges (5%)</t>
  </si>
  <si>
    <t>Additional shipping point charge/ COST PLUS PRICE</t>
  </si>
  <si>
    <t xml:space="preserve">
ROYALTY @14% ON
 BASIC ROM 
PRICE</t>
  </si>
  <si>
    <t>ROYLATY 
ON PREMIUM</t>
  </si>
  <si>
    <t>30% on Royalty towards DMFT</t>
  </si>
  <si>
    <t>1% on Royalty towards swach bharat cess and krish kalyan cess</t>
  </si>
  <si>
    <t>STOWING 
EXCISE
 DUTY</t>
  </si>
  <si>
    <t>ADDL. 
CRUSHING
 CHARGES</t>
  </si>
  <si>
    <t xml:space="preserve">
LAND 
ADJUSTMENT
 CHARGES</t>
  </si>
  <si>
    <t>FOREST PERMIT FEE</t>
  </si>
  <si>
    <t>SURFACE 
TRANSPORT
 CHARGES
(STC)</t>
  </si>
  <si>
    <t>PRE WEIGH 
BIN 
CHARGES</t>
  </si>
  <si>
    <t>FUEL 
SUR
 CHARGES</t>
  </si>
  <si>
    <t>LIFTING /FACILITY
CHARGES/Comp. Yield chargs</t>
  </si>
  <si>
    <t>TAXABLE 
AMOUNT</t>
  </si>
  <si>
    <t xml:space="preserve">GST COMPENSATION CESS
 </t>
  </si>
  <si>
    <t>KTK-1 (BHPL)</t>
  </si>
  <si>
    <t>KTK-5 (BHPL)</t>
  </si>
  <si>
    <t>KTK-6 (BHPL)</t>
  </si>
  <si>
    <t>KONDAPUR:MNG</t>
  </si>
  <si>
    <t>KCHP-MNG</t>
  </si>
  <si>
    <t>RK-7 (SRP)</t>
  </si>
  <si>
    <t>SRP3&amp;3A</t>
  </si>
  <si>
    <t>RCHP (ROAD) (KGM)</t>
  </si>
  <si>
    <t>GK:OC (KGM)</t>
  </si>
  <si>
    <t>G7-RND</t>
  </si>
  <si>
    <t>GDK 2 &amp; 2A</t>
  </si>
  <si>
    <t>KASIPET (MM)</t>
  </si>
  <si>
    <t>SRP:OC2 (SRP)</t>
  </si>
  <si>
    <t>RK-5 (SRP)</t>
  </si>
  <si>
    <t>SRP:1</t>
  </si>
  <si>
    <t>G10-CRR</t>
  </si>
  <si>
    <t>KHAIRGURA:OC (BPA)</t>
  </si>
  <si>
    <t>KOYAGUDEM-YLD</t>
  </si>
  <si>
    <t>MNG- LINE IV</t>
  </si>
  <si>
    <t>JK 5 OC (YLD)</t>
  </si>
  <si>
    <t xml:space="preserve">
ROYALTY ON
 BASIC ROM 
PRICE</t>
  </si>
  <si>
    <t>30% Royalty towards DMFT</t>
  </si>
  <si>
    <t>LIFTING /FACILITY
CHARGES/ Comp. Yield charges</t>
  </si>
  <si>
    <t>RGM(GLB)-WASHERY</t>
  </si>
  <si>
    <t>WG-FIN</t>
  </si>
  <si>
    <t>WG-SL</t>
  </si>
  <si>
    <t>MNG WASHERY-MM</t>
  </si>
  <si>
    <t>RKP WASHERY-MM</t>
  </si>
  <si>
    <t>MNG WASHERY</t>
  </si>
  <si>
    <t>WG-R</t>
  </si>
  <si>
    <t>LOGRD</t>
  </si>
  <si>
    <t>JVR:OC II:SATTUPALLI (KGM)</t>
  </si>
  <si>
    <t>RG OC I (RGM)</t>
  </si>
  <si>
    <t>KISTARAM OC (KGM)</t>
  </si>
  <si>
    <t>G7-ROM</t>
  </si>
  <si>
    <t>ADRIYALA (PE) (RGM)</t>
  </si>
  <si>
    <t>G11-CRR</t>
  </si>
  <si>
    <t>Corpus of CMPS 1998 (Pension Fund)</t>
  </si>
  <si>
    <t>GDK OC3 (RGM)</t>
  </si>
  <si>
    <t>RG OC3 EXTN PH.II (RGM)</t>
  </si>
  <si>
    <t>G6-CRR</t>
  </si>
  <si>
    <t>IK OC (SRP)</t>
  </si>
  <si>
    <t>YCHP- Road</t>
  </si>
  <si>
    <t>VAKILPALLI (GDK-9 ) (RGM)</t>
  </si>
  <si>
    <t>G8-ROM</t>
  </si>
  <si>
    <t>SRP 3&amp;3A</t>
  </si>
  <si>
    <t>RK OC (MM)</t>
  </si>
  <si>
    <t>G17-CRR</t>
  </si>
  <si>
    <t>G7-CRR</t>
  </si>
  <si>
    <t>SHANTI KHANI (MM)</t>
  </si>
  <si>
    <t>GDK OCV (RGM)</t>
  </si>
  <si>
    <t>GDK-11 (RGM)</t>
  </si>
  <si>
    <t>Explosive Cost Adjustment</t>
  </si>
  <si>
    <t>G6-RND</t>
  </si>
  <si>
    <t>MNG OC-II Extn PH2(OC-IV)</t>
  </si>
  <si>
    <t>G5-SLK</t>
  </si>
  <si>
    <t>G10-ROM</t>
  </si>
  <si>
    <t>.</t>
  </si>
  <si>
    <t>G13-CRR</t>
  </si>
  <si>
    <t>G13-ROM</t>
  </si>
  <si>
    <t>G15-SLK</t>
  </si>
  <si>
    <t>G15-RND</t>
  </si>
  <si>
    <t>G5-ROM</t>
  </si>
  <si>
    <t>G5-CRR</t>
  </si>
  <si>
    <t>G7-SLK</t>
  </si>
  <si>
    <t>G9-CRR</t>
  </si>
  <si>
    <t>PVK5Inc (KGM)</t>
  </si>
  <si>
    <t>G8-CRR</t>
  </si>
  <si>
    <t>BHP KTK-III OC Project(BHPL)</t>
  </si>
  <si>
    <t>JVR OC2 (KGM)</t>
  </si>
  <si>
    <t>KTK-8 (BHPL)</t>
  </si>
  <si>
    <t>KTK- OCP II (BHPL)</t>
  </si>
  <si>
    <t>1SEC - GDK 1&amp;3</t>
  </si>
  <si>
    <t>KOYAGUDEM-OC2 (YLD)</t>
  </si>
  <si>
    <t>G15-CRR</t>
  </si>
  <si>
    <t>Virtual Ship.point-PWB KOC2 (YLD)</t>
  </si>
  <si>
    <t>3% (NMEDT)on Royalty</t>
  </si>
  <si>
    <t>SGST 9%</t>
  </si>
  <si>
    <t>CGST 9%</t>
  </si>
  <si>
    <t>IGST 18%</t>
  </si>
  <si>
    <t>Value per tonne with 9% GST</t>
  </si>
  <si>
    <t>TOTAL PRICE
 WITH IGST 18%</t>
  </si>
  <si>
    <t>ROAD MODE  - MINE WISE REVISED PRICE LIST  W.E.F. 22.09.2025 FOR NFSA CUSTOMERS (NOTIFIED PRICE LIST) RS/T (GST)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</si>
</sst>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1" fillId="2" borderId="0" xfId="0" applyNumberFormat="1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1" fillId="2" borderId="2" xfId="0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2" fontId="1" fillId="2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0" xfId="0" applyFont="1" applyFill="1"/>
    <xf numFmtId="0" fontId="2" fillId="2" borderId="3" xfId="0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0" fillId="3" borderId="0" xfId="0" applyFill="1"/>
    <xf numFmtId="0" fontId="2" fillId="2" borderId="1" xfId="0" applyFont="1" applyFill="1" applyBorder="1"/>
    <xf numFmtId="0" fontId="1" fillId="4" borderId="0" xfId="0" applyFont="1" applyFill="1"/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 wrapText="1"/>
    </xf>
    <xf numFmtId="0" fontId="4" fillId="4" borderId="0" xfId="0" applyFont="1" applyFill="1"/>
    <xf numFmtId="0" fontId="0" fillId="4" borderId="0" xfId="0" applyFill="1"/>
    <xf numFmtId="0" fontId="0" fillId="3" borderId="0" xfId="0" applyFont="1" applyFill="1"/>
    <xf numFmtId="0" fontId="1" fillId="3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vertical="center" wrapText="1"/>
    </xf>
    <xf numFmtId="0" fontId="0" fillId="0" borderId="0" xfId="0" applyFont="1"/>
    <xf numFmtId="0" fontId="1" fillId="0" borderId="1" xfId="0" applyFont="1" applyFill="1" applyBorder="1"/>
    <xf numFmtId="4" fontId="1" fillId="0" borderId="1" xfId="0" applyNumberFormat="1" applyFont="1" applyFill="1" applyBorder="1"/>
    <xf numFmtId="2" fontId="1" fillId="0" borderId="1" xfId="0" applyNumberFormat="1" applyFont="1" applyFill="1" applyBorder="1"/>
    <xf numFmtId="0" fontId="1" fillId="0" borderId="0" xfId="0" applyFont="1" applyFill="1"/>
    <xf numFmtId="0" fontId="0" fillId="0" borderId="0" xfId="0" applyFill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78"/>
  <sheetViews>
    <sheetView tabSelected="1" topLeftCell="A31" workbookViewId="0">
      <selection activeCell="A41" sqref="A41:XFD41"/>
    </sheetView>
  </sheetViews>
  <sheetFormatPr defaultRowHeight="15"/>
  <cols>
    <col min="1" max="1" width="37.140625" customWidth="1"/>
    <col min="3" max="3" width="13.85546875" bestFit="1" customWidth="1"/>
    <col min="4" max="4" width="12" bestFit="1" customWidth="1"/>
    <col min="5" max="5" width="9.85546875" bestFit="1" customWidth="1"/>
    <col min="6" max="6" width="12.140625" bestFit="1" customWidth="1"/>
    <col min="7" max="7" width="12.28515625" bestFit="1" customWidth="1"/>
    <col min="8" max="8" width="17.28515625" bestFit="1" customWidth="1"/>
    <col min="9" max="9" width="17.5703125" customWidth="1"/>
    <col min="10" max="10" width="11" bestFit="1" customWidth="1"/>
    <col min="11" max="11" width="10.42578125" customWidth="1"/>
    <col min="12" max="12" width="10" bestFit="1" customWidth="1"/>
    <col min="13" max="13" width="15.42578125" bestFit="1" customWidth="1"/>
    <col min="14" max="14" width="11.140625" bestFit="1" customWidth="1"/>
    <col min="15" max="15" width="11.7109375" bestFit="1" customWidth="1"/>
    <col min="16" max="16" width="14.85546875" bestFit="1" customWidth="1"/>
    <col min="17" max="17" width="9.7109375" bestFit="1" customWidth="1"/>
    <col min="18" max="18" width="14.85546875" bestFit="1" customWidth="1"/>
    <col min="19" max="19" width="12.42578125" bestFit="1" customWidth="1"/>
    <col min="20" max="20" width="11.5703125" bestFit="1" customWidth="1"/>
    <col min="21" max="21" width="17.28515625" style="37" bestFit="1" customWidth="1"/>
    <col min="22" max="23" width="12.5703125" bestFit="1" customWidth="1"/>
    <col min="24" max="24" width="13.42578125" bestFit="1" customWidth="1"/>
    <col min="25" max="25" width="15.5703125" bestFit="1" customWidth="1"/>
    <col min="26" max="27" width="11.85546875" bestFit="1" customWidth="1"/>
    <col min="28" max="28" width="16.42578125" customWidth="1"/>
    <col min="29" max="29" width="12.5703125" bestFit="1" customWidth="1"/>
    <col min="30" max="30" width="14.28515625" style="42" customWidth="1"/>
    <col min="31" max="31" width="12.85546875" bestFit="1" customWidth="1"/>
    <col min="32" max="32" width="12.140625" bestFit="1" customWidth="1"/>
  </cols>
  <sheetData>
    <row r="1" spans="1:33" ht="18">
      <c r="A1" s="1"/>
      <c r="B1" s="2"/>
      <c r="C1" s="2"/>
      <c r="D1" s="2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3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4"/>
    </row>
    <row r="2" spans="1:33" ht="18">
      <c r="A2" s="1"/>
      <c r="B2" s="2"/>
      <c r="C2" s="2"/>
      <c r="D2" s="2"/>
      <c r="E2" s="1"/>
      <c r="F2" s="1"/>
      <c r="G2" s="1"/>
      <c r="H2" s="1"/>
      <c r="I2" s="5" t="s">
        <v>0</v>
      </c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3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4"/>
    </row>
    <row r="3" spans="1:33">
      <c r="A3" s="48" t="s">
        <v>105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spans="1:33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spans="1:33" s="28" customFormat="1" ht="72">
      <c r="A5" s="24" t="s">
        <v>1</v>
      </c>
      <c r="B5" s="25" t="s">
        <v>2</v>
      </c>
      <c r="C5" s="25" t="s">
        <v>80</v>
      </c>
      <c r="D5" s="25" t="s">
        <v>4</v>
      </c>
      <c r="E5" s="25" t="s">
        <v>5</v>
      </c>
      <c r="F5" s="25" t="s">
        <v>6</v>
      </c>
      <c r="G5" s="24" t="s">
        <v>7</v>
      </c>
      <c r="H5" s="25" t="s">
        <v>8</v>
      </c>
      <c r="I5" s="26" t="s">
        <v>9</v>
      </c>
      <c r="J5" s="25" t="s">
        <v>10</v>
      </c>
      <c r="K5" s="24" t="s">
        <v>99</v>
      </c>
      <c r="L5" s="25" t="s">
        <v>11</v>
      </c>
      <c r="M5" s="25" t="s">
        <v>12</v>
      </c>
      <c r="N5" s="25" t="s">
        <v>13</v>
      </c>
      <c r="O5" s="25" t="s">
        <v>14</v>
      </c>
      <c r="P5" s="25" t="s">
        <v>15</v>
      </c>
      <c r="Q5" s="25" t="s">
        <v>16</v>
      </c>
      <c r="R5" s="25" t="s">
        <v>17</v>
      </c>
      <c r="S5" s="25" t="s">
        <v>18</v>
      </c>
      <c r="T5" s="25" t="s">
        <v>19</v>
      </c>
      <c r="U5" s="32" t="s">
        <v>20</v>
      </c>
      <c r="V5" s="25" t="s">
        <v>60</v>
      </c>
      <c r="W5" s="25" t="s">
        <v>75</v>
      </c>
      <c r="X5" s="25" t="s">
        <v>21</v>
      </c>
      <c r="Y5" s="25" t="s">
        <v>22</v>
      </c>
      <c r="Z5" s="7" t="s">
        <v>100</v>
      </c>
      <c r="AA5" s="7" t="s">
        <v>101</v>
      </c>
      <c r="AB5" s="6" t="s">
        <v>103</v>
      </c>
      <c r="AC5" s="7" t="s">
        <v>102</v>
      </c>
      <c r="AD5" s="41" t="s">
        <v>104</v>
      </c>
      <c r="AE5" s="27"/>
    </row>
    <row r="6" spans="1:33" ht="25.5" customHeight="1">
      <c r="A6" s="9" t="s">
        <v>23</v>
      </c>
      <c r="B6" s="10">
        <v>2401</v>
      </c>
      <c r="C6" s="10" t="s">
        <v>85</v>
      </c>
      <c r="D6" s="10">
        <v>5385</v>
      </c>
      <c r="E6" s="11">
        <v>0</v>
      </c>
      <c r="F6" s="11">
        <f t="shared" ref="F6:F30" si="0">D6+E6</f>
        <v>5385</v>
      </c>
      <c r="G6" s="11">
        <v>0</v>
      </c>
      <c r="H6" s="12">
        <f>F6*0.3%</f>
        <v>16.155000000000001</v>
      </c>
      <c r="I6" s="12">
        <f t="shared" ref="I6:I40" si="1">D6*0.14</f>
        <v>753.90000000000009</v>
      </c>
      <c r="J6" s="12">
        <f t="shared" ref="J6:J37" si="2">(G6+H6)*14%</f>
        <v>2.2617000000000003</v>
      </c>
      <c r="K6" s="12">
        <f>(I6+J6)*3%</f>
        <v>22.684851000000002</v>
      </c>
      <c r="L6" s="12">
        <f t="shared" ref="L6:L33" si="3">(J6+I6)*30%</f>
        <v>226.84851000000003</v>
      </c>
      <c r="M6" s="12">
        <f t="shared" ref="M6:M40" si="4">(I6+J6)*0%</f>
        <v>0</v>
      </c>
      <c r="N6" s="10">
        <v>0</v>
      </c>
      <c r="O6" s="10">
        <v>0</v>
      </c>
      <c r="P6" s="10">
        <v>61</v>
      </c>
      <c r="Q6" s="10">
        <v>30</v>
      </c>
      <c r="R6" s="10">
        <v>0</v>
      </c>
      <c r="S6" s="10">
        <v>0</v>
      </c>
      <c r="T6" s="10">
        <v>434</v>
      </c>
      <c r="U6" s="33">
        <v>0</v>
      </c>
      <c r="V6" s="10">
        <v>20</v>
      </c>
      <c r="W6" s="12">
        <v>48.4</v>
      </c>
      <c r="X6" s="11">
        <f xml:space="preserve"> SUM(F6:W6)</f>
        <v>7000.2500609999997</v>
      </c>
      <c r="Y6" s="10">
        <v>0</v>
      </c>
      <c r="Z6" s="15">
        <f>X6*9%</f>
        <v>630.02250548999996</v>
      </c>
      <c r="AA6" s="15">
        <f>X6*9%</f>
        <v>630.02250548999996</v>
      </c>
      <c r="AB6" s="14">
        <f t="shared" ref="AB6" si="5">X6+Y6+Z6+AA6</f>
        <v>8260.2950719799992</v>
      </c>
      <c r="AC6" s="15">
        <f>X6*18%</f>
        <v>1260.0450109799999</v>
      </c>
      <c r="AD6" s="14">
        <f t="shared" ref="AD6" si="6">X6+Y6+AC6</f>
        <v>8260.2950719799992</v>
      </c>
      <c r="AE6" s="1"/>
    </row>
    <row r="7" spans="1:33" ht="30" customHeight="1">
      <c r="A7" s="10" t="s">
        <v>24</v>
      </c>
      <c r="B7" s="10">
        <v>2403</v>
      </c>
      <c r="C7" s="10" t="s">
        <v>85</v>
      </c>
      <c r="D7" s="10">
        <v>5385</v>
      </c>
      <c r="E7" s="11">
        <v>0</v>
      </c>
      <c r="F7" s="11">
        <f t="shared" si="0"/>
        <v>5385</v>
      </c>
      <c r="G7" s="11">
        <v>0</v>
      </c>
      <c r="H7" s="12">
        <v>0</v>
      </c>
      <c r="I7" s="12">
        <f t="shared" si="1"/>
        <v>753.90000000000009</v>
      </c>
      <c r="J7" s="12">
        <f t="shared" si="2"/>
        <v>0</v>
      </c>
      <c r="K7" s="12">
        <f t="shared" ref="K7:K63" si="7">(I7+J7)*3%</f>
        <v>22.617000000000001</v>
      </c>
      <c r="L7" s="12">
        <f t="shared" si="3"/>
        <v>226.17000000000002</v>
      </c>
      <c r="M7" s="12">
        <f t="shared" si="4"/>
        <v>0</v>
      </c>
      <c r="N7" s="10">
        <v>0</v>
      </c>
      <c r="O7" s="10">
        <v>0</v>
      </c>
      <c r="P7" s="10">
        <v>61</v>
      </c>
      <c r="Q7" s="10">
        <v>30</v>
      </c>
      <c r="R7" s="10">
        <v>0</v>
      </c>
      <c r="S7" s="10">
        <v>0</v>
      </c>
      <c r="T7" s="10">
        <v>434</v>
      </c>
      <c r="U7" s="33">
        <v>0</v>
      </c>
      <c r="V7" s="10">
        <v>20</v>
      </c>
      <c r="W7" s="12">
        <v>48.4</v>
      </c>
      <c r="X7" s="11">
        <f t="shared" ref="X7:X62" si="8" xml:space="preserve"> SUM(F7:W7)</f>
        <v>6981.0869999999995</v>
      </c>
      <c r="Y7" s="10">
        <v>0</v>
      </c>
      <c r="Z7" s="15">
        <f t="shared" ref="Z7:Z63" si="9">X7*9%</f>
        <v>628.29782999999998</v>
      </c>
      <c r="AA7" s="15">
        <f t="shared" ref="AA7:AA63" si="10">X7*9%</f>
        <v>628.29782999999998</v>
      </c>
      <c r="AB7" s="11">
        <f t="shared" ref="AB7:AB63" si="11">X7+Y7+Z7+AA7</f>
        <v>8237.6826599999986</v>
      </c>
      <c r="AC7" s="15">
        <f t="shared" ref="AC7:AC63" si="12">X7*18%</f>
        <v>1256.59566</v>
      </c>
      <c r="AD7" s="11">
        <f t="shared" ref="AD7:AD63" si="13">X7+Y7+AC7</f>
        <v>8237.6826599999986</v>
      </c>
      <c r="AE7" s="1"/>
    </row>
    <row r="8" spans="1:33" ht="30" customHeight="1">
      <c r="A8" s="10" t="s">
        <v>93</v>
      </c>
      <c r="B8" s="10">
        <v>2405</v>
      </c>
      <c r="C8" s="10" t="s">
        <v>85</v>
      </c>
      <c r="D8" s="10">
        <v>5385</v>
      </c>
      <c r="E8" s="11">
        <v>0</v>
      </c>
      <c r="F8" s="11">
        <f t="shared" si="0"/>
        <v>5385</v>
      </c>
      <c r="G8" s="11">
        <v>0</v>
      </c>
      <c r="H8" s="12">
        <f>F8*0.27%</f>
        <v>14.5395</v>
      </c>
      <c r="I8" s="12">
        <f t="shared" si="1"/>
        <v>753.90000000000009</v>
      </c>
      <c r="J8" s="12">
        <f t="shared" si="2"/>
        <v>2.0355300000000001</v>
      </c>
      <c r="K8" s="12">
        <f t="shared" si="7"/>
        <v>22.6780659</v>
      </c>
      <c r="L8" s="12">
        <f t="shared" si="3"/>
        <v>226.78065900000001</v>
      </c>
      <c r="M8" s="12">
        <f t="shared" si="4"/>
        <v>0</v>
      </c>
      <c r="N8" s="10">
        <v>0</v>
      </c>
      <c r="O8" s="10">
        <v>0</v>
      </c>
      <c r="P8" s="10">
        <v>61</v>
      </c>
      <c r="Q8" s="10">
        <v>30</v>
      </c>
      <c r="R8" s="10">
        <v>0</v>
      </c>
      <c r="S8" s="10">
        <v>0</v>
      </c>
      <c r="T8" s="10">
        <v>434</v>
      </c>
      <c r="U8" s="33">
        <v>0</v>
      </c>
      <c r="V8" s="10">
        <v>20</v>
      </c>
      <c r="W8" s="12">
        <v>48.4</v>
      </c>
      <c r="X8" s="11">
        <f xml:space="preserve"> SUM(F8:W8)</f>
        <v>6998.3337548999998</v>
      </c>
      <c r="Y8" s="10">
        <v>0</v>
      </c>
      <c r="Z8" s="15">
        <f t="shared" si="9"/>
        <v>629.85003794099998</v>
      </c>
      <c r="AA8" s="15">
        <f t="shared" si="10"/>
        <v>629.85003794099998</v>
      </c>
      <c r="AB8" s="11">
        <f>X8+Y8+Z8+AA8</f>
        <v>8258.0338307820002</v>
      </c>
      <c r="AC8" s="15">
        <f t="shared" si="12"/>
        <v>1259.700075882</v>
      </c>
      <c r="AD8" s="11">
        <f>X8+Y8+AC8</f>
        <v>8258.0338307820002</v>
      </c>
      <c r="AE8" s="1"/>
    </row>
    <row r="9" spans="1:33" ht="30" customHeight="1">
      <c r="A9" s="10" t="s">
        <v>25</v>
      </c>
      <c r="B9" s="10">
        <v>2404</v>
      </c>
      <c r="C9" s="10" t="s">
        <v>78</v>
      </c>
      <c r="D9" s="10">
        <v>5385</v>
      </c>
      <c r="E9" s="11">
        <v>80</v>
      </c>
      <c r="F9" s="11">
        <f t="shared" si="0"/>
        <v>5465</v>
      </c>
      <c r="G9" s="11">
        <v>0</v>
      </c>
      <c r="H9" s="12">
        <v>0</v>
      </c>
      <c r="I9" s="12">
        <f t="shared" si="1"/>
        <v>753.90000000000009</v>
      </c>
      <c r="J9" s="12">
        <f t="shared" si="2"/>
        <v>0</v>
      </c>
      <c r="K9" s="12">
        <f t="shared" si="7"/>
        <v>22.617000000000001</v>
      </c>
      <c r="L9" s="12">
        <f t="shared" si="3"/>
        <v>226.17000000000002</v>
      </c>
      <c r="M9" s="12">
        <f t="shared" si="4"/>
        <v>0</v>
      </c>
      <c r="N9" s="10">
        <v>0</v>
      </c>
      <c r="O9" s="10">
        <v>0</v>
      </c>
      <c r="P9" s="10">
        <v>61</v>
      </c>
      <c r="Q9" s="10">
        <v>30</v>
      </c>
      <c r="R9" s="10">
        <v>0</v>
      </c>
      <c r="S9" s="10">
        <v>0</v>
      </c>
      <c r="T9" s="10">
        <v>434</v>
      </c>
      <c r="U9" s="33">
        <v>140</v>
      </c>
      <c r="V9" s="10">
        <v>20</v>
      </c>
      <c r="W9" s="12">
        <v>48.4</v>
      </c>
      <c r="X9" s="11">
        <f t="shared" si="8"/>
        <v>7201.0869999999995</v>
      </c>
      <c r="Y9" s="10">
        <v>0</v>
      </c>
      <c r="Z9" s="15">
        <f t="shared" si="9"/>
        <v>648.09782999999993</v>
      </c>
      <c r="AA9" s="15">
        <f t="shared" si="10"/>
        <v>648.09782999999993</v>
      </c>
      <c r="AB9" s="11">
        <f>X9+Y9+Z9+AA9</f>
        <v>8497.2826599999989</v>
      </c>
      <c r="AC9" s="15">
        <f t="shared" si="12"/>
        <v>1296.1956599999999</v>
      </c>
      <c r="AD9" s="11">
        <f>X9+Y9+AC9</f>
        <v>8497.2826599999989</v>
      </c>
      <c r="AE9" s="1"/>
    </row>
    <row r="10" spans="1:33" ht="30" customHeight="1">
      <c r="A10" s="10" t="s">
        <v>94</v>
      </c>
      <c r="B10" s="10">
        <v>2410</v>
      </c>
      <c r="C10" s="10" t="s">
        <v>86</v>
      </c>
      <c r="D10" s="10">
        <v>5385</v>
      </c>
      <c r="E10" s="11">
        <v>80</v>
      </c>
      <c r="F10" s="11">
        <f t="shared" si="0"/>
        <v>5465</v>
      </c>
      <c r="G10" s="11">
        <v>0</v>
      </c>
      <c r="H10" s="12">
        <v>0</v>
      </c>
      <c r="I10" s="12">
        <f t="shared" si="1"/>
        <v>753.90000000000009</v>
      </c>
      <c r="J10" s="12">
        <f t="shared" si="2"/>
        <v>0</v>
      </c>
      <c r="K10" s="12">
        <f t="shared" si="7"/>
        <v>22.617000000000001</v>
      </c>
      <c r="L10" s="12">
        <f t="shared" si="3"/>
        <v>226.17000000000002</v>
      </c>
      <c r="M10" s="12">
        <f t="shared" si="4"/>
        <v>0</v>
      </c>
      <c r="N10" s="10">
        <v>0</v>
      </c>
      <c r="O10" s="10">
        <v>0</v>
      </c>
      <c r="P10" s="10">
        <v>61</v>
      </c>
      <c r="Q10" s="10">
        <v>30</v>
      </c>
      <c r="R10" s="10">
        <v>0</v>
      </c>
      <c r="S10" s="10">
        <v>60</v>
      </c>
      <c r="T10" s="10">
        <v>434</v>
      </c>
      <c r="U10" s="33">
        <v>0</v>
      </c>
      <c r="V10" s="10">
        <v>20</v>
      </c>
      <c r="W10" s="12">
        <v>48.4</v>
      </c>
      <c r="X10" s="11">
        <f t="shared" si="8"/>
        <v>7121.0869999999995</v>
      </c>
      <c r="Y10" s="10">
        <v>0</v>
      </c>
      <c r="Z10" s="15">
        <f t="shared" si="9"/>
        <v>640.89782999999989</v>
      </c>
      <c r="AA10" s="15">
        <f t="shared" si="10"/>
        <v>640.89782999999989</v>
      </c>
      <c r="AB10" s="11">
        <f t="shared" si="11"/>
        <v>8402.8826599999993</v>
      </c>
      <c r="AC10" s="15">
        <f t="shared" si="12"/>
        <v>1281.7956599999998</v>
      </c>
      <c r="AD10" s="11">
        <f t="shared" si="13"/>
        <v>8402.8826599999993</v>
      </c>
      <c r="AE10" s="1"/>
    </row>
    <row r="11" spans="1:33" ht="30" customHeight="1">
      <c r="A11" s="10" t="s">
        <v>91</v>
      </c>
      <c r="B11" s="10">
        <v>2413</v>
      </c>
      <c r="C11" s="10" t="s">
        <v>86</v>
      </c>
      <c r="D11" s="10">
        <v>5385</v>
      </c>
      <c r="E11" s="11">
        <v>80</v>
      </c>
      <c r="F11" s="11">
        <f t="shared" si="0"/>
        <v>5465</v>
      </c>
      <c r="G11" s="11">
        <v>0</v>
      </c>
      <c r="H11" s="12">
        <f>F11*9.63%</f>
        <v>526.2795000000001</v>
      </c>
      <c r="I11" s="12">
        <f t="shared" si="1"/>
        <v>753.90000000000009</v>
      </c>
      <c r="J11" s="12">
        <f t="shared" si="2"/>
        <v>73.679130000000015</v>
      </c>
      <c r="K11" s="12">
        <f t="shared" si="7"/>
        <v>24.827373900000001</v>
      </c>
      <c r="L11" s="12">
        <f t="shared" si="3"/>
        <v>248.27373900000001</v>
      </c>
      <c r="M11" s="12">
        <f t="shared" si="4"/>
        <v>0</v>
      </c>
      <c r="N11" s="10">
        <v>0</v>
      </c>
      <c r="O11" s="10">
        <v>17</v>
      </c>
      <c r="P11" s="10">
        <v>61</v>
      </c>
      <c r="Q11" s="10">
        <v>30</v>
      </c>
      <c r="R11" s="10">
        <v>0</v>
      </c>
      <c r="S11" s="10">
        <v>0</v>
      </c>
      <c r="T11" s="10">
        <v>434</v>
      </c>
      <c r="U11" s="33">
        <v>21.25</v>
      </c>
      <c r="V11" s="10">
        <v>20</v>
      </c>
      <c r="W11" s="12">
        <v>48.4</v>
      </c>
      <c r="X11" s="11">
        <f xml:space="preserve"> SUM(F11:W11)</f>
        <v>7723.6097429000001</v>
      </c>
      <c r="Y11" s="10">
        <v>0</v>
      </c>
      <c r="Z11" s="15">
        <f t="shared" si="9"/>
        <v>695.12487686099996</v>
      </c>
      <c r="AA11" s="15">
        <f t="shared" si="10"/>
        <v>695.12487686099996</v>
      </c>
      <c r="AB11" s="11">
        <f>X11+Y11+Z11+AA11</f>
        <v>9113.8594966220007</v>
      </c>
      <c r="AC11" s="15">
        <f t="shared" si="12"/>
        <v>1390.2497537219999</v>
      </c>
      <c r="AD11" s="11">
        <f>X11+Y11+AC11</f>
        <v>9113.8594966220007</v>
      </c>
      <c r="AE11" s="1"/>
    </row>
    <row r="12" spans="1:33" ht="30" customHeight="1">
      <c r="A12" s="10" t="s">
        <v>26</v>
      </c>
      <c r="B12" s="10">
        <v>1309</v>
      </c>
      <c r="C12" s="10" t="s">
        <v>63</v>
      </c>
      <c r="D12" s="10">
        <v>5230</v>
      </c>
      <c r="E12" s="11">
        <v>80</v>
      </c>
      <c r="F12" s="11">
        <f t="shared" si="0"/>
        <v>5310</v>
      </c>
      <c r="G12" s="11">
        <v>0</v>
      </c>
      <c r="H12" s="12">
        <v>0</v>
      </c>
      <c r="I12" s="12">
        <f t="shared" si="1"/>
        <v>732.2</v>
      </c>
      <c r="J12" s="12">
        <f t="shared" si="2"/>
        <v>0</v>
      </c>
      <c r="K12" s="12">
        <f t="shared" si="7"/>
        <v>21.966000000000001</v>
      </c>
      <c r="L12" s="12">
        <f t="shared" si="3"/>
        <v>219.66</v>
      </c>
      <c r="M12" s="12">
        <f t="shared" si="4"/>
        <v>0</v>
      </c>
      <c r="N12" s="10">
        <v>0</v>
      </c>
      <c r="O12" s="10">
        <v>0</v>
      </c>
      <c r="P12" s="10">
        <v>61</v>
      </c>
      <c r="Q12" s="10">
        <v>30</v>
      </c>
      <c r="R12" s="10">
        <v>0</v>
      </c>
      <c r="S12" s="10">
        <v>0</v>
      </c>
      <c r="T12" s="10">
        <v>434</v>
      </c>
      <c r="U12" s="33">
        <v>21.25</v>
      </c>
      <c r="V12" s="10">
        <v>20</v>
      </c>
      <c r="W12" s="12">
        <v>48.4</v>
      </c>
      <c r="X12" s="11">
        <f t="shared" si="8"/>
        <v>6898.4759999999997</v>
      </c>
      <c r="Y12" s="10">
        <v>0</v>
      </c>
      <c r="Z12" s="15">
        <f t="shared" si="9"/>
        <v>620.86283999999989</v>
      </c>
      <c r="AA12" s="15">
        <f t="shared" si="10"/>
        <v>620.86283999999989</v>
      </c>
      <c r="AB12" s="11">
        <f t="shared" si="11"/>
        <v>8140.2016799999992</v>
      </c>
      <c r="AC12" s="15">
        <f t="shared" si="12"/>
        <v>1241.7256799999998</v>
      </c>
      <c r="AD12" s="11">
        <f t="shared" si="13"/>
        <v>8140.2016799999992</v>
      </c>
      <c r="AE12" s="1"/>
    </row>
    <row r="13" spans="1:33" ht="30" customHeight="1">
      <c r="A13" s="10" t="s">
        <v>27</v>
      </c>
      <c r="B13" s="10">
        <v>1388</v>
      </c>
      <c r="C13" s="10" t="s">
        <v>63</v>
      </c>
      <c r="D13" s="10">
        <v>5230</v>
      </c>
      <c r="E13" s="11">
        <v>80</v>
      </c>
      <c r="F13" s="11">
        <f t="shared" si="0"/>
        <v>5310</v>
      </c>
      <c r="G13" s="11">
        <v>0</v>
      </c>
      <c r="H13" s="12">
        <v>0</v>
      </c>
      <c r="I13" s="12">
        <f t="shared" si="1"/>
        <v>732.2</v>
      </c>
      <c r="J13" s="12">
        <f t="shared" si="2"/>
        <v>0</v>
      </c>
      <c r="K13" s="12">
        <f t="shared" si="7"/>
        <v>21.966000000000001</v>
      </c>
      <c r="L13" s="12">
        <f t="shared" si="3"/>
        <v>219.66</v>
      </c>
      <c r="M13" s="12">
        <f t="shared" si="4"/>
        <v>0</v>
      </c>
      <c r="N13" s="10">
        <v>0</v>
      </c>
      <c r="O13" s="10">
        <v>17</v>
      </c>
      <c r="P13" s="10">
        <v>61</v>
      </c>
      <c r="Q13" s="10">
        <v>30</v>
      </c>
      <c r="R13" s="10">
        <v>45</v>
      </c>
      <c r="S13" s="10">
        <v>60</v>
      </c>
      <c r="T13" s="10">
        <v>434</v>
      </c>
      <c r="U13" s="33">
        <v>0</v>
      </c>
      <c r="V13" s="10">
        <v>20</v>
      </c>
      <c r="W13" s="12">
        <v>48.4</v>
      </c>
      <c r="X13" s="11">
        <f t="shared" si="8"/>
        <v>6999.2259999999997</v>
      </c>
      <c r="Y13" s="10">
        <v>0</v>
      </c>
      <c r="Z13" s="15">
        <f t="shared" si="9"/>
        <v>629.93034</v>
      </c>
      <c r="AA13" s="15">
        <f t="shared" si="10"/>
        <v>629.93034</v>
      </c>
      <c r="AB13" s="11">
        <f t="shared" si="11"/>
        <v>8259.0866800000003</v>
      </c>
      <c r="AC13" s="15">
        <f t="shared" si="12"/>
        <v>1259.86068</v>
      </c>
      <c r="AD13" s="11">
        <f t="shared" si="13"/>
        <v>8259.0866800000003</v>
      </c>
      <c r="AE13" s="1"/>
    </row>
    <row r="14" spans="1:33" ht="30" customHeight="1">
      <c r="A14" s="10" t="s">
        <v>64</v>
      </c>
      <c r="B14" s="10">
        <v>3412</v>
      </c>
      <c r="C14" s="10" t="s">
        <v>76</v>
      </c>
      <c r="D14" s="10">
        <v>5230</v>
      </c>
      <c r="E14" s="11">
        <v>220</v>
      </c>
      <c r="F14" s="11">
        <f t="shared" si="0"/>
        <v>5450</v>
      </c>
      <c r="G14" s="11">
        <v>0</v>
      </c>
      <c r="H14" s="12">
        <v>312.61</v>
      </c>
      <c r="I14" s="12">
        <f t="shared" si="1"/>
        <v>732.2</v>
      </c>
      <c r="J14" s="12">
        <f t="shared" si="2"/>
        <v>43.765400000000007</v>
      </c>
      <c r="K14" s="12">
        <f t="shared" si="7"/>
        <v>23.278962</v>
      </c>
      <c r="L14" s="12">
        <f t="shared" si="3"/>
        <v>232.78962000000001</v>
      </c>
      <c r="M14" s="12">
        <f t="shared" si="4"/>
        <v>0</v>
      </c>
      <c r="N14" s="10">
        <v>0</v>
      </c>
      <c r="O14" s="10">
        <v>0</v>
      </c>
      <c r="P14" s="10">
        <v>61</v>
      </c>
      <c r="Q14" s="10">
        <v>30</v>
      </c>
      <c r="R14" s="10">
        <v>0</v>
      </c>
      <c r="S14" s="10">
        <v>0</v>
      </c>
      <c r="T14" s="10">
        <v>434</v>
      </c>
      <c r="U14" s="33">
        <v>21.25</v>
      </c>
      <c r="V14" s="10">
        <v>20</v>
      </c>
      <c r="W14" s="12">
        <v>48.4</v>
      </c>
      <c r="X14" s="11">
        <f t="shared" si="8"/>
        <v>7409.2939819999992</v>
      </c>
      <c r="Y14" s="10">
        <v>0</v>
      </c>
      <c r="Z14" s="15">
        <f t="shared" si="9"/>
        <v>666.83645837999995</v>
      </c>
      <c r="AA14" s="15">
        <f t="shared" si="10"/>
        <v>666.83645837999995</v>
      </c>
      <c r="AB14" s="11">
        <f t="shared" si="11"/>
        <v>8742.9668987599998</v>
      </c>
      <c r="AC14" s="15">
        <f t="shared" si="12"/>
        <v>1333.6729167599999</v>
      </c>
      <c r="AD14" s="11">
        <f t="shared" si="13"/>
        <v>8742.9668987599998</v>
      </c>
      <c r="AE14" s="1"/>
    </row>
    <row r="15" spans="1:33" s="47" customFormat="1" ht="30" customHeight="1">
      <c r="A15" s="43" t="s">
        <v>89</v>
      </c>
      <c r="B15" s="43">
        <v>1101</v>
      </c>
      <c r="C15" s="43" t="s">
        <v>76</v>
      </c>
      <c r="D15" s="43">
        <v>5230</v>
      </c>
      <c r="E15" s="44">
        <v>220</v>
      </c>
      <c r="F15" s="44">
        <f t="shared" si="0"/>
        <v>5450</v>
      </c>
      <c r="G15" s="44">
        <v>0</v>
      </c>
      <c r="H15" s="45">
        <v>0</v>
      </c>
      <c r="I15" s="45">
        <f t="shared" si="1"/>
        <v>732.2</v>
      </c>
      <c r="J15" s="45">
        <f t="shared" si="2"/>
        <v>0</v>
      </c>
      <c r="K15" s="12">
        <f t="shared" si="7"/>
        <v>21.966000000000001</v>
      </c>
      <c r="L15" s="45">
        <f t="shared" si="3"/>
        <v>219.66</v>
      </c>
      <c r="M15" s="45">
        <f t="shared" si="4"/>
        <v>0</v>
      </c>
      <c r="N15" s="43">
        <v>0</v>
      </c>
      <c r="O15" s="43">
        <v>0</v>
      </c>
      <c r="P15" s="43">
        <v>61</v>
      </c>
      <c r="Q15" s="43">
        <v>30</v>
      </c>
      <c r="R15" s="43">
        <v>0</v>
      </c>
      <c r="S15" s="43">
        <v>0</v>
      </c>
      <c r="T15" s="10">
        <v>434</v>
      </c>
      <c r="U15" s="43">
        <v>0</v>
      </c>
      <c r="V15" s="43">
        <v>20</v>
      </c>
      <c r="W15" s="12">
        <v>48.4</v>
      </c>
      <c r="X15" s="44">
        <f xml:space="preserve"> SUM(F15:W15)</f>
        <v>7017.2259999999997</v>
      </c>
      <c r="Y15" s="10">
        <v>0</v>
      </c>
      <c r="Z15" s="15">
        <f t="shared" si="9"/>
        <v>631.55033999999989</v>
      </c>
      <c r="AA15" s="15">
        <f t="shared" si="10"/>
        <v>631.55033999999989</v>
      </c>
      <c r="AB15" s="44">
        <f t="shared" si="11"/>
        <v>8280.3266800000001</v>
      </c>
      <c r="AC15" s="15">
        <f t="shared" si="12"/>
        <v>1263.1006799999998</v>
      </c>
      <c r="AD15" s="44">
        <f t="shared" si="13"/>
        <v>8280.3266800000001</v>
      </c>
      <c r="AE15" s="46"/>
    </row>
    <row r="16" spans="1:33" ht="30" customHeight="1">
      <c r="A16" s="10" t="s">
        <v>64</v>
      </c>
      <c r="B16" s="10">
        <v>3412</v>
      </c>
      <c r="C16" s="10" t="s">
        <v>63</v>
      </c>
      <c r="D16" s="10">
        <v>5230</v>
      </c>
      <c r="E16" s="11">
        <v>80</v>
      </c>
      <c r="F16" s="11">
        <f t="shared" si="0"/>
        <v>5310</v>
      </c>
      <c r="G16" s="11">
        <v>0</v>
      </c>
      <c r="H16" s="12">
        <v>312.61</v>
      </c>
      <c r="I16" s="12">
        <f t="shared" si="1"/>
        <v>732.2</v>
      </c>
      <c r="J16" s="12">
        <f t="shared" si="2"/>
        <v>43.765400000000007</v>
      </c>
      <c r="K16" s="12">
        <f t="shared" si="7"/>
        <v>23.278962</v>
      </c>
      <c r="L16" s="12">
        <f t="shared" si="3"/>
        <v>232.78962000000001</v>
      </c>
      <c r="M16" s="12">
        <f t="shared" si="4"/>
        <v>0</v>
      </c>
      <c r="N16" s="10">
        <v>0</v>
      </c>
      <c r="O16" s="10">
        <v>17</v>
      </c>
      <c r="P16" s="10">
        <v>61</v>
      </c>
      <c r="Q16" s="10">
        <v>30</v>
      </c>
      <c r="R16" s="10">
        <v>0</v>
      </c>
      <c r="S16" s="10">
        <v>60</v>
      </c>
      <c r="T16" s="10">
        <v>434</v>
      </c>
      <c r="U16" s="33">
        <f>140</f>
        <v>140</v>
      </c>
      <c r="V16" s="10">
        <v>20</v>
      </c>
      <c r="W16" s="12">
        <v>48.4</v>
      </c>
      <c r="X16" s="11">
        <f t="shared" si="8"/>
        <v>7465.0439819999992</v>
      </c>
      <c r="Y16" s="10">
        <v>0</v>
      </c>
      <c r="Z16" s="15">
        <f t="shared" si="9"/>
        <v>671.85395837999988</v>
      </c>
      <c r="AA16" s="15">
        <f t="shared" si="10"/>
        <v>671.85395837999988</v>
      </c>
      <c r="AB16" s="11">
        <f t="shared" si="11"/>
        <v>8808.7518987599997</v>
      </c>
      <c r="AC16" s="15">
        <f t="shared" si="12"/>
        <v>1343.7079167599998</v>
      </c>
      <c r="AD16" s="11">
        <f t="shared" si="13"/>
        <v>8808.7518987599997</v>
      </c>
      <c r="AE16" s="1"/>
    </row>
    <row r="17" spans="1:31" ht="30" customHeight="1">
      <c r="A17" s="10" t="s">
        <v>55</v>
      </c>
      <c r="B17" s="10">
        <v>2303</v>
      </c>
      <c r="C17" s="10" t="s">
        <v>57</v>
      </c>
      <c r="D17" s="10">
        <v>4830</v>
      </c>
      <c r="E17" s="11">
        <v>0</v>
      </c>
      <c r="F17" s="11">
        <f t="shared" si="0"/>
        <v>4830</v>
      </c>
      <c r="G17" s="11">
        <v>0</v>
      </c>
      <c r="H17" s="12">
        <v>0</v>
      </c>
      <c r="I17" s="12">
        <f t="shared" si="1"/>
        <v>676.2</v>
      </c>
      <c r="J17" s="12">
        <f t="shared" si="2"/>
        <v>0</v>
      </c>
      <c r="K17" s="12">
        <f t="shared" si="7"/>
        <v>20.286000000000001</v>
      </c>
      <c r="L17" s="12">
        <f t="shared" si="3"/>
        <v>202.86</v>
      </c>
      <c r="M17" s="12">
        <f t="shared" si="4"/>
        <v>0</v>
      </c>
      <c r="N17" s="10">
        <v>0</v>
      </c>
      <c r="O17" s="10">
        <v>0</v>
      </c>
      <c r="P17" s="10">
        <v>61</v>
      </c>
      <c r="Q17" s="10">
        <v>30</v>
      </c>
      <c r="R17" s="10">
        <v>0</v>
      </c>
      <c r="S17" s="10">
        <v>0</v>
      </c>
      <c r="T17" s="10">
        <v>434</v>
      </c>
      <c r="U17" s="33">
        <v>161.25</v>
      </c>
      <c r="V17" s="10">
        <v>20</v>
      </c>
      <c r="W17" s="12">
        <v>48.4</v>
      </c>
      <c r="X17" s="11">
        <f t="shared" si="8"/>
        <v>6483.9959999999992</v>
      </c>
      <c r="Y17" s="10">
        <v>0</v>
      </c>
      <c r="Z17" s="15">
        <f t="shared" si="9"/>
        <v>583.55963999999994</v>
      </c>
      <c r="AA17" s="15">
        <f t="shared" si="10"/>
        <v>583.55963999999994</v>
      </c>
      <c r="AB17" s="11">
        <f t="shared" si="11"/>
        <v>7651.1152799999982</v>
      </c>
      <c r="AC17" s="15">
        <f t="shared" si="12"/>
        <v>1167.1192799999999</v>
      </c>
      <c r="AD17" s="11">
        <f>X17+Y17+AC17</f>
        <v>7651.1152799999991</v>
      </c>
      <c r="AE17" s="1"/>
    </row>
    <row r="18" spans="1:31" s="38" customFormat="1" ht="30" customHeight="1">
      <c r="A18" s="13" t="s">
        <v>77</v>
      </c>
      <c r="B18" s="13">
        <v>1304</v>
      </c>
      <c r="C18" s="13" t="s">
        <v>71</v>
      </c>
      <c r="D18" s="13">
        <v>4830</v>
      </c>
      <c r="E18" s="14">
        <v>80</v>
      </c>
      <c r="F18" s="14">
        <f t="shared" si="0"/>
        <v>4910</v>
      </c>
      <c r="G18" s="11">
        <v>0</v>
      </c>
      <c r="H18" s="15">
        <f>F18*0.51%</f>
        <v>25.041</v>
      </c>
      <c r="I18" s="15">
        <f t="shared" si="1"/>
        <v>676.2</v>
      </c>
      <c r="J18" s="15">
        <f t="shared" si="2"/>
        <v>3.5057400000000003</v>
      </c>
      <c r="K18" s="12">
        <f t="shared" si="7"/>
        <v>20.3911722</v>
      </c>
      <c r="L18" s="15">
        <f t="shared" si="3"/>
        <v>203.911722</v>
      </c>
      <c r="M18" s="15">
        <f t="shared" si="4"/>
        <v>0</v>
      </c>
      <c r="N18" s="13">
        <v>0</v>
      </c>
      <c r="O18" s="13">
        <v>17</v>
      </c>
      <c r="P18" s="13">
        <v>61</v>
      </c>
      <c r="Q18" s="10">
        <v>30</v>
      </c>
      <c r="R18" s="13">
        <v>0</v>
      </c>
      <c r="S18" s="13">
        <v>60</v>
      </c>
      <c r="T18" s="10">
        <v>434</v>
      </c>
      <c r="U18" s="33">
        <v>0</v>
      </c>
      <c r="V18" s="10">
        <v>20</v>
      </c>
      <c r="W18" s="12">
        <v>48.4</v>
      </c>
      <c r="X18" s="14">
        <f t="shared" si="8"/>
        <v>6509.4496341999993</v>
      </c>
      <c r="Y18" s="10">
        <v>0</v>
      </c>
      <c r="Z18" s="15">
        <f t="shared" si="9"/>
        <v>585.85046707799995</v>
      </c>
      <c r="AA18" s="15">
        <f t="shared" si="10"/>
        <v>585.85046707799995</v>
      </c>
      <c r="AB18" s="14">
        <f t="shared" si="11"/>
        <v>7681.1505683559999</v>
      </c>
      <c r="AC18" s="15">
        <f t="shared" si="12"/>
        <v>1171.7009341559999</v>
      </c>
      <c r="AD18" s="14">
        <f t="shared" si="13"/>
        <v>7681.150568355999</v>
      </c>
      <c r="AE18" s="16"/>
    </row>
    <row r="19" spans="1:31" s="47" customFormat="1" ht="30" customHeight="1">
      <c r="A19" s="43" t="s">
        <v>89</v>
      </c>
      <c r="B19" s="43">
        <v>1101</v>
      </c>
      <c r="C19" s="43" t="s">
        <v>32</v>
      </c>
      <c r="D19" s="43">
        <v>4830</v>
      </c>
      <c r="E19" s="44">
        <v>220</v>
      </c>
      <c r="F19" s="44">
        <f t="shared" si="0"/>
        <v>5050</v>
      </c>
      <c r="G19" s="44">
        <v>0</v>
      </c>
      <c r="H19" s="45">
        <v>0</v>
      </c>
      <c r="I19" s="45">
        <f t="shared" si="1"/>
        <v>676.2</v>
      </c>
      <c r="J19" s="45">
        <f t="shared" si="2"/>
        <v>0</v>
      </c>
      <c r="K19" s="12">
        <f t="shared" si="7"/>
        <v>20.286000000000001</v>
      </c>
      <c r="L19" s="45">
        <f t="shared" si="3"/>
        <v>202.86</v>
      </c>
      <c r="M19" s="45">
        <f t="shared" si="4"/>
        <v>0</v>
      </c>
      <c r="N19" s="43">
        <v>0</v>
      </c>
      <c r="O19" s="43">
        <v>0</v>
      </c>
      <c r="P19" s="43">
        <v>61</v>
      </c>
      <c r="Q19" s="43">
        <v>30</v>
      </c>
      <c r="R19" s="43">
        <v>0</v>
      </c>
      <c r="S19" s="43">
        <v>0</v>
      </c>
      <c r="T19" s="10">
        <v>434</v>
      </c>
      <c r="U19" s="43">
        <v>0</v>
      </c>
      <c r="V19" s="43">
        <v>20</v>
      </c>
      <c r="W19" s="12">
        <v>48.4</v>
      </c>
      <c r="X19" s="44">
        <f t="shared" si="8"/>
        <v>6542.7459999999992</v>
      </c>
      <c r="Y19" s="10">
        <v>0</v>
      </c>
      <c r="Z19" s="15">
        <f t="shared" si="9"/>
        <v>588.84713999999985</v>
      </c>
      <c r="AA19" s="15">
        <f t="shared" si="10"/>
        <v>588.84713999999985</v>
      </c>
      <c r="AB19" s="44">
        <f>X19+Y19+Z19+AA19</f>
        <v>7720.4402799999989</v>
      </c>
      <c r="AC19" s="15">
        <f t="shared" si="12"/>
        <v>1177.6942799999997</v>
      </c>
      <c r="AD19" s="44">
        <f>X19+Y19+AC19</f>
        <v>7720.4402799999989</v>
      </c>
      <c r="AE19" s="46"/>
    </row>
    <row r="20" spans="1:31" s="47" customFormat="1" ht="30" customHeight="1">
      <c r="A20" s="43" t="s">
        <v>89</v>
      </c>
      <c r="B20" s="43">
        <v>1101</v>
      </c>
      <c r="C20" s="43" t="s">
        <v>87</v>
      </c>
      <c r="D20" s="43">
        <v>4830</v>
      </c>
      <c r="E20" s="44">
        <v>80</v>
      </c>
      <c r="F20" s="44">
        <f t="shared" si="0"/>
        <v>4910</v>
      </c>
      <c r="G20" s="44">
        <v>0</v>
      </c>
      <c r="H20" s="45">
        <v>0</v>
      </c>
      <c r="I20" s="45">
        <f t="shared" si="1"/>
        <v>676.2</v>
      </c>
      <c r="J20" s="45">
        <f t="shared" si="2"/>
        <v>0</v>
      </c>
      <c r="K20" s="12">
        <f t="shared" si="7"/>
        <v>20.286000000000001</v>
      </c>
      <c r="L20" s="45">
        <f t="shared" si="3"/>
        <v>202.86</v>
      </c>
      <c r="M20" s="45">
        <f t="shared" si="4"/>
        <v>0</v>
      </c>
      <c r="N20" s="43">
        <v>0</v>
      </c>
      <c r="O20" s="43">
        <v>0</v>
      </c>
      <c r="P20" s="43">
        <v>61</v>
      </c>
      <c r="Q20" s="43">
        <v>30</v>
      </c>
      <c r="R20" s="43">
        <v>0</v>
      </c>
      <c r="S20" s="43">
        <v>0</v>
      </c>
      <c r="T20" s="10">
        <v>434</v>
      </c>
      <c r="U20" s="43">
        <v>140</v>
      </c>
      <c r="V20" s="43">
        <v>20</v>
      </c>
      <c r="W20" s="12">
        <v>48.4</v>
      </c>
      <c r="X20" s="44">
        <f xml:space="preserve"> SUM(F20:W20)</f>
        <v>6542.7459999999992</v>
      </c>
      <c r="Y20" s="10">
        <v>0</v>
      </c>
      <c r="Z20" s="15">
        <f t="shared" si="9"/>
        <v>588.84713999999985</v>
      </c>
      <c r="AA20" s="15">
        <f t="shared" si="10"/>
        <v>588.84713999999985</v>
      </c>
      <c r="AB20" s="44">
        <f>X20+Y20+Z20+AA20</f>
        <v>7720.4402799999989</v>
      </c>
      <c r="AC20" s="15">
        <f t="shared" si="12"/>
        <v>1177.6942799999997</v>
      </c>
      <c r="AD20" s="44">
        <f>X20+Y20+AC20</f>
        <v>7720.4402799999989</v>
      </c>
      <c r="AE20" s="46"/>
    </row>
    <row r="21" spans="1:31" s="29" customFormat="1" ht="30" customHeight="1">
      <c r="A21" s="13" t="s">
        <v>54</v>
      </c>
      <c r="B21" s="13">
        <v>1106</v>
      </c>
      <c r="C21" s="13" t="s">
        <v>32</v>
      </c>
      <c r="D21" s="13">
        <v>4830</v>
      </c>
      <c r="E21" s="14">
        <v>220</v>
      </c>
      <c r="F21" s="14">
        <f t="shared" si="0"/>
        <v>5050</v>
      </c>
      <c r="G21" s="11">
        <v>0</v>
      </c>
      <c r="H21" s="15">
        <v>0</v>
      </c>
      <c r="I21" s="15">
        <f t="shared" si="1"/>
        <v>676.2</v>
      </c>
      <c r="J21" s="15">
        <f t="shared" si="2"/>
        <v>0</v>
      </c>
      <c r="K21" s="12">
        <f t="shared" si="7"/>
        <v>20.286000000000001</v>
      </c>
      <c r="L21" s="15">
        <f t="shared" si="3"/>
        <v>202.86</v>
      </c>
      <c r="M21" s="15">
        <f t="shared" si="4"/>
        <v>0</v>
      </c>
      <c r="N21" s="13">
        <v>0</v>
      </c>
      <c r="O21" s="13">
        <v>0</v>
      </c>
      <c r="P21" s="13">
        <v>61</v>
      </c>
      <c r="Q21" s="10">
        <v>30</v>
      </c>
      <c r="R21" s="13">
        <v>0</v>
      </c>
      <c r="S21" s="13"/>
      <c r="T21" s="10">
        <v>434</v>
      </c>
      <c r="U21" s="33">
        <v>21.25</v>
      </c>
      <c r="V21" s="10">
        <v>20</v>
      </c>
      <c r="W21" s="12">
        <v>48.4</v>
      </c>
      <c r="X21" s="14">
        <f xml:space="preserve"> SUM(F21:W21)</f>
        <v>6563.9959999999992</v>
      </c>
      <c r="Y21" s="10">
        <v>0</v>
      </c>
      <c r="Z21" s="15">
        <f t="shared" si="9"/>
        <v>590.75963999999988</v>
      </c>
      <c r="AA21" s="15">
        <f t="shared" si="10"/>
        <v>590.75963999999988</v>
      </c>
      <c r="AB21" s="14">
        <f>X21+Y21+Z21+AA21</f>
        <v>7745.5152799999996</v>
      </c>
      <c r="AC21" s="15">
        <f t="shared" si="12"/>
        <v>1181.5192799999998</v>
      </c>
      <c r="AD21" s="14">
        <f>X21+Y21+AC21</f>
        <v>7745.5152799999987</v>
      </c>
      <c r="AE21" s="16"/>
    </row>
    <row r="22" spans="1:31" ht="30" customHeight="1">
      <c r="A22" s="10" t="s">
        <v>27</v>
      </c>
      <c r="B22" s="10">
        <v>1388</v>
      </c>
      <c r="C22" s="10" t="s">
        <v>32</v>
      </c>
      <c r="D22" s="10">
        <v>4830</v>
      </c>
      <c r="E22" s="11">
        <v>220</v>
      </c>
      <c r="F22" s="11">
        <f t="shared" si="0"/>
        <v>5050</v>
      </c>
      <c r="G22" s="11">
        <v>0</v>
      </c>
      <c r="H22" s="12">
        <v>0</v>
      </c>
      <c r="I22" s="12">
        <f t="shared" si="1"/>
        <v>676.2</v>
      </c>
      <c r="J22" s="12">
        <f t="shared" si="2"/>
        <v>0</v>
      </c>
      <c r="K22" s="12">
        <f t="shared" si="7"/>
        <v>20.286000000000001</v>
      </c>
      <c r="L22" s="12">
        <f t="shared" si="3"/>
        <v>202.86</v>
      </c>
      <c r="M22" s="12">
        <f t="shared" si="4"/>
        <v>0</v>
      </c>
      <c r="N22" s="10">
        <v>0</v>
      </c>
      <c r="O22" s="10">
        <v>17</v>
      </c>
      <c r="P22" s="10">
        <v>61</v>
      </c>
      <c r="Q22" s="10">
        <v>30</v>
      </c>
      <c r="R22" s="10">
        <v>45</v>
      </c>
      <c r="S22" s="10">
        <v>60</v>
      </c>
      <c r="T22" s="10">
        <v>434</v>
      </c>
      <c r="U22" s="33">
        <v>0</v>
      </c>
      <c r="V22" s="10">
        <v>20</v>
      </c>
      <c r="W22" s="12">
        <v>48.4</v>
      </c>
      <c r="X22" s="11">
        <f t="shared" si="8"/>
        <v>6664.7459999999992</v>
      </c>
      <c r="Y22" s="10">
        <v>0</v>
      </c>
      <c r="Z22" s="15">
        <f t="shared" si="9"/>
        <v>599.82713999999987</v>
      </c>
      <c r="AA22" s="15">
        <f t="shared" si="10"/>
        <v>599.82713999999987</v>
      </c>
      <c r="AB22" s="11">
        <f t="shared" si="11"/>
        <v>7864.400279999998</v>
      </c>
      <c r="AC22" s="15">
        <f t="shared" si="12"/>
        <v>1199.6542799999997</v>
      </c>
      <c r="AD22" s="11">
        <f t="shared" si="13"/>
        <v>7864.4002799999989</v>
      </c>
      <c r="AE22" s="1"/>
    </row>
    <row r="23" spans="1:31" ht="30" customHeight="1">
      <c r="A23" s="10" t="s">
        <v>28</v>
      </c>
      <c r="B23" s="10">
        <v>3403</v>
      </c>
      <c r="C23" s="10" t="s">
        <v>32</v>
      </c>
      <c r="D23" s="10">
        <v>4830</v>
      </c>
      <c r="E23" s="11">
        <v>220</v>
      </c>
      <c r="F23" s="11">
        <f t="shared" si="0"/>
        <v>5050</v>
      </c>
      <c r="G23" s="11">
        <v>0</v>
      </c>
      <c r="H23" s="12">
        <f>F22*3.42%</f>
        <v>172.71</v>
      </c>
      <c r="I23" s="12">
        <f t="shared" si="1"/>
        <v>676.2</v>
      </c>
      <c r="J23" s="12">
        <f t="shared" si="2"/>
        <v>24.179400000000005</v>
      </c>
      <c r="K23" s="12">
        <f t="shared" si="7"/>
        <v>21.011382000000001</v>
      </c>
      <c r="L23" s="12">
        <f t="shared" si="3"/>
        <v>210.11382</v>
      </c>
      <c r="M23" s="12">
        <f t="shared" si="4"/>
        <v>0</v>
      </c>
      <c r="N23" s="10">
        <v>0</v>
      </c>
      <c r="O23" s="10">
        <v>0</v>
      </c>
      <c r="P23" s="10">
        <v>61</v>
      </c>
      <c r="Q23" s="10">
        <v>30</v>
      </c>
      <c r="R23" s="10">
        <v>0</v>
      </c>
      <c r="S23" s="10">
        <v>0</v>
      </c>
      <c r="T23" s="10">
        <v>434</v>
      </c>
      <c r="U23" s="33">
        <v>0</v>
      </c>
      <c r="V23" s="10">
        <v>20</v>
      </c>
      <c r="W23" s="12">
        <v>48.4</v>
      </c>
      <c r="X23" s="11">
        <f t="shared" si="8"/>
        <v>6747.6146019999987</v>
      </c>
      <c r="Y23" s="10">
        <v>0</v>
      </c>
      <c r="Z23" s="15">
        <f t="shared" si="9"/>
        <v>607.28531417999989</v>
      </c>
      <c r="AA23" s="15">
        <f t="shared" si="10"/>
        <v>607.28531417999989</v>
      </c>
      <c r="AB23" s="11">
        <f t="shared" si="11"/>
        <v>7962.1852303599981</v>
      </c>
      <c r="AC23" s="15">
        <f t="shared" si="12"/>
        <v>1214.5706283599998</v>
      </c>
      <c r="AD23" s="11">
        <f t="shared" si="13"/>
        <v>7962.185230359999</v>
      </c>
      <c r="AE23" s="1"/>
    </row>
    <row r="24" spans="1:31" ht="30" customHeight="1">
      <c r="A24" s="10" t="s">
        <v>68</v>
      </c>
      <c r="B24" s="10">
        <v>3407</v>
      </c>
      <c r="C24" s="10" t="s">
        <v>32</v>
      </c>
      <c r="D24" s="10">
        <v>4830</v>
      </c>
      <c r="E24" s="11">
        <v>220</v>
      </c>
      <c r="F24" s="11">
        <f t="shared" si="0"/>
        <v>5050</v>
      </c>
      <c r="G24" s="11">
        <v>0</v>
      </c>
      <c r="H24" s="12">
        <v>0</v>
      </c>
      <c r="I24" s="12">
        <f t="shared" si="1"/>
        <v>676.2</v>
      </c>
      <c r="J24" s="12">
        <f t="shared" si="2"/>
        <v>0</v>
      </c>
      <c r="K24" s="12">
        <f t="shared" si="7"/>
        <v>20.286000000000001</v>
      </c>
      <c r="L24" s="12">
        <f t="shared" si="3"/>
        <v>202.86</v>
      </c>
      <c r="M24" s="12">
        <f t="shared" si="4"/>
        <v>0</v>
      </c>
      <c r="N24" s="10">
        <v>0</v>
      </c>
      <c r="O24" s="10">
        <v>0</v>
      </c>
      <c r="P24" s="10">
        <v>61</v>
      </c>
      <c r="Q24" s="10">
        <v>30</v>
      </c>
      <c r="R24" s="10">
        <v>0</v>
      </c>
      <c r="S24" s="10">
        <v>0</v>
      </c>
      <c r="T24" s="10">
        <v>434</v>
      </c>
      <c r="U24" s="33">
        <v>0</v>
      </c>
      <c r="V24" s="10">
        <v>20</v>
      </c>
      <c r="W24" s="12">
        <v>48.4</v>
      </c>
      <c r="X24" s="11">
        <f t="shared" si="8"/>
        <v>6542.7459999999992</v>
      </c>
      <c r="Y24" s="10">
        <v>0</v>
      </c>
      <c r="Z24" s="15">
        <f t="shared" si="9"/>
        <v>588.84713999999985</v>
      </c>
      <c r="AA24" s="15">
        <f t="shared" si="10"/>
        <v>588.84713999999985</v>
      </c>
      <c r="AB24" s="11">
        <f t="shared" si="11"/>
        <v>7720.4402799999989</v>
      </c>
      <c r="AC24" s="15">
        <f t="shared" si="12"/>
        <v>1177.6942799999997</v>
      </c>
      <c r="AD24" s="11">
        <f t="shared" si="13"/>
        <v>7720.4402799999989</v>
      </c>
      <c r="AE24" s="1"/>
    </row>
    <row r="25" spans="1:31" ht="30" customHeight="1">
      <c r="A25" s="10" t="s">
        <v>95</v>
      </c>
      <c r="B25" s="10">
        <v>2101</v>
      </c>
      <c r="C25" s="10" t="s">
        <v>32</v>
      </c>
      <c r="D25" s="10">
        <v>4830</v>
      </c>
      <c r="E25" s="11">
        <v>220</v>
      </c>
      <c r="F25" s="11">
        <f t="shared" si="0"/>
        <v>5050</v>
      </c>
      <c r="G25" s="11">
        <v>0</v>
      </c>
      <c r="H25" s="12">
        <v>0</v>
      </c>
      <c r="I25" s="12">
        <f t="shared" si="1"/>
        <v>676.2</v>
      </c>
      <c r="J25" s="12">
        <f t="shared" si="2"/>
        <v>0</v>
      </c>
      <c r="K25" s="12">
        <f t="shared" si="7"/>
        <v>20.286000000000001</v>
      </c>
      <c r="L25" s="12">
        <f t="shared" si="3"/>
        <v>202.86</v>
      </c>
      <c r="M25" s="12">
        <f t="shared" si="4"/>
        <v>0</v>
      </c>
      <c r="N25" s="10">
        <v>0</v>
      </c>
      <c r="O25" s="10">
        <v>0</v>
      </c>
      <c r="P25" s="10">
        <v>61</v>
      </c>
      <c r="Q25" s="10">
        <v>30</v>
      </c>
      <c r="R25" s="10">
        <v>0</v>
      </c>
      <c r="S25" s="10">
        <v>0</v>
      </c>
      <c r="T25" s="10">
        <v>434</v>
      </c>
      <c r="U25" s="33">
        <v>0</v>
      </c>
      <c r="V25" s="10">
        <v>20</v>
      </c>
      <c r="W25" s="12">
        <v>48.4</v>
      </c>
      <c r="X25" s="11">
        <f xml:space="preserve"> SUM(F25:W25)</f>
        <v>6542.7459999999992</v>
      </c>
      <c r="Y25" s="10">
        <v>0</v>
      </c>
      <c r="Z25" s="15">
        <f t="shared" si="9"/>
        <v>588.84713999999985</v>
      </c>
      <c r="AA25" s="15">
        <f t="shared" si="10"/>
        <v>588.84713999999985</v>
      </c>
      <c r="AB25" s="11">
        <f>X25+Y25+Z25+AA25</f>
        <v>7720.4402799999989</v>
      </c>
      <c r="AC25" s="15">
        <f t="shared" si="12"/>
        <v>1177.6942799999997</v>
      </c>
      <c r="AD25" s="11">
        <f>X25+Y25+AC25</f>
        <v>7720.4402799999989</v>
      </c>
      <c r="AE25" s="1"/>
    </row>
    <row r="26" spans="1:31" ht="30" customHeight="1">
      <c r="A26" s="10" t="s">
        <v>66</v>
      </c>
      <c r="B26" s="10">
        <v>2204</v>
      </c>
      <c r="C26" s="10" t="s">
        <v>32</v>
      </c>
      <c r="D26" s="10">
        <v>4830</v>
      </c>
      <c r="E26" s="11">
        <v>220</v>
      </c>
      <c r="F26" s="11">
        <f t="shared" si="0"/>
        <v>5050</v>
      </c>
      <c r="G26" s="11">
        <v>0</v>
      </c>
      <c r="H26" s="12">
        <v>0</v>
      </c>
      <c r="I26" s="12">
        <f t="shared" si="1"/>
        <v>676.2</v>
      </c>
      <c r="J26" s="12">
        <f t="shared" si="2"/>
        <v>0</v>
      </c>
      <c r="K26" s="12">
        <f t="shared" si="7"/>
        <v>20.286000000000001</v>
      </c>
      <c r="L26" s="12">
        <f t="shared" si="3"/>
        <v>202.86</v>
      </c>
      <c r="M26" s="12">
        <f t="shared" si="4"/>
        <v>0</v>
      </c>
      <c r="N26" s="10">
        <v>0</v>
      </c>
      <c r="O26" s="10">
        <v>0</v>
      </c>
      <c r="P26" s="10">
        <v>61</v>
      </c>
      <c r="Q26" s="10">
        <v>30</v>
      </c>
      <c r="R26" s="10">
        <v>0</v>
      </c>
      <c r="S26" s="10">
        <v>0</v>
      </c>
      <c r="T26" s="10">
        <v>434</v>
      </c>
      <c r="U26" s="33">
        <v>0</v>
      </c>
      <c r="V26" s="10">
        <v>20</v>
      </c>
      <c r="W26" s="12">
        <v>48.4</v>
      </c>
      <c r="X26" s="11">
        <f t="shared" si="8"/>
        <v>6542.7459999999992</v>
      </c>
      <c r="Y26" s="10">
        <v>0</v>
      </c>
      <c r="Z26" s="15">
        <f t="shared" si="9"/>
        <v>588.84713999999985</v>
      </c>
      <c r="AA26" s="15">
        <f t="shared" si="10"/>
        <v>588.84713999999985</v>
      </c>
      <c r="AB26" s="11">
        <f t="shared" si="11"/>
        <v>7720.4402799999989</v>
      </c>
      <c r="AC26" s="15">
        <f t="shared" si="12"/>
        <v>1177.6942799999997</v>
      </c>
      <c r="AD26" s="11">
        <f t="shared" si="13"/>
        <v>7720.4402799999989</v>
      </c>
      <c r="AE26" s="1"/>
    </row>
    <row r="27" spans="1:31" ht="30" customHeight="1">
      <c r="A27" s="13" t="s">
        <v>62</v>
      </c>
      <c r="B27" s="10">
        <v>2207</v>
      </c>
      <c r="C27" s="10" t="s">
        <v>32</v>
      </c>
      <c r="D27" s="10">
        <v>4830</v>
      </c>
      <c r="E27" s="11">
        <v>220</v>
      </c>
      <c r="F27" s="11">
        <f t="shared" si="0"/>
        <v>5050</v>
      </c>
      <c r="G27" s="11">
        <v>0</v>
      </c>
      <c r="H27" s="12">
        <v>0</v>
      </c>
      <c r="I27" s="12">
        <f t="shared" si="1"/>
        <v>676.2</v>
      </c>
      <c r="J27" s="12">
        <f t="shared" si="2"/>
        <v>0</v>
      </c>
      <c r="K27" s="12">
        <f t="shared" si="7"/>
        <v>20.286000000000001</v>
      </c>
      <c r="L27" s="12">
        <f t="shared" si="3"/>
        <v>202.86</v>
      </c>
      <c r="M27" s="12">
        <f t="shared" si="4"/>
        <v>0</v>
      </c>
      <c r="N27" s="10">
        <v>0</v>
      </c>
      <c r="O27" s="10">
        <v>0</v>
      </c>
      <c r="P27" s="10">
        <v>61</v>
      </c>
      <c r="Q27" s="10">
        <v>30</v>
      </c>
      <c r="R27" s="10">
        <v>0</v>
      </c>
      <c r="S27" s="10">
        <v>0</v>
      </c>
      <c r="T27" s="10">
        <v>434</v>
      </c>
      <c r="U27" s="33">
        <v>21.25</v>
      </c>
      <c r="V27" s="10">
        <v>20</v>
      </c>
      <c r="W27" s="12">
        <v>48.4</v>
      </c>
      <c r="X27" s="11">
        <f xml:space="preserve"> SUM(F27:W27)</f>
        <v>6563.9959999999992</v>
      </c>
      <c r="Y27" s="10">
        <v>0</v>
      </c>
      <c r="Z27" s="15">
        <f t="shared" si="9"/>
        <v>590.75963999999988</v>
      </c>
      <c r="AA27" s="15">
        <f t="shared" si="10"/>
        <v>590.75963999999988</v>
      </c>
      <c r="AB27" s="11">
        <f>X27+Y27+Z27+AA27</f>
        <v>7745.5152799999996</v>
      </c>
      <c r="AC27" s="15">
        <f t="shared" si="12"/>
        <v>1181.5192799999998</v>
      </c>
      <c r="AD27" s="11">
        <f>X27+Y27+AC27</f>
        <v>7745.5152799999987</v>
      </c>
      <c r="AE27" s="1"/>
    </row>
    <row r="28" spans="1:31" ht="30" customHeight="1">
      <c r="A28" s="10" t="s">
        <v>29</v>
      </c>
      <c r="B28" s="10">
        <v>3407</v>
      </c>
      <c r="C28" s="10" t="s">
        <v>32</v>
      </c>
      <c r="D28" s="10">
        <v>4830</v>
      </c>
      <c r="E28" s="11">
        <v>220</v>
      </c>
      <c r="F28" s="11">
        <f t="shared" si="0"/>
        <v>5050</v>
      </c>
      <c r="G28" s="11">
        <v>0</v>
      </c>
      <c r="H28" s="12">
        <v>0</v>
      </c>
      <c r="I28" s="12">
        <f t="shared" si="1"/>
        <v>676.2</v>
      </c>
      <c r="J28" s="12">
        <f t="shared" si="2"/>
        <v>0</v>
      </c>
      <c r="K28" s="12">
        <f t="shared" si="7"/>
        <v>20.286000000000001</v>
      </c>
      <c r="L28" s="12">
        <f t="shared" si="3"/>
        <v>202.86</v>
      </c>
      <c r="M28" s="12">
        <f t="shared" si="4"/>
        <v>0</v>
      </c>
      <c r="N28" s="10">
        <v>0</v>
      </c>
      <c r="O28" s="10">
        <v>0</v>
      </c>
      <c r="P28" s="10">
        <v>61</v>
      </c>
      <c r="Q28" s="10">
        <v>30</v>
      </c>
      <c r="R28" s="10">
        <v>0</v>
      </c>
      <c r="S28" s="10">
        <v>0</v>
      </c>
      <c r="T28" s="10">
        <v>434</v>
      </c>
      <c r="U28" s="33">
        <v>0</v>
      </c>
      <c r="V28" s="10">
        <v>20</v>
      </c>
      <c r="W28" s="12">
        <v>48.4</v>
      </c>
      <c r="X28" s="11">
        <f t="shared" si="8"/>
        <v>6542.7459999999992</v>
      </c>
      <c r="Y28" s="10">
        <v>0</v>
      </c>
      <c r="Z28" s="15">
        <f t="shared" si="9"/>
        <v>588.84713999999985</v>
      </c>
      <c r="AA28" s="15">
        <f t="shared" si="10"/>
        <v>588.84713999999985</v>
      </c>
      <c r="AB28" s="11">
        <f t="shared" si="11"/>
        <v>7720.4402799999989</v>
      </c>
      <c r="AC28" s="15">
        <f t="shared" si="12"/>
        <v>1177.6942799999997</v>
      </c>
      <c r="AD28" s="11">
        <f t="shared" si="13"/>
        <v>7720.4402799999989</v>
      </c>
      <c r="AE28" s="1"/>
    </row>
    <row r="29" spans="1:31" ht="30" customHeight="1">
      <c r="A29" s="10" t="s">
        <v>35</v>
      </c>
      <c r="B29" s="10">
        <v>3411</v>
      </c>
      <c r="C29" s="10" t="s">
        <v>32</v>
      </c>
      <c r="D29" s="10">
        <v>4830</v>
      </c>
      <c r="E29" s="11">
        <v>220</v>
      </c>
      <c r="F29" s="11">
        <f t="shared" si="0"/>
        <v>5050</v>
      </c>
      <c r="G29" s="11">
        <v>0</v>
      </c>
      <c r="H29" s="12">
        <v>0</v>
      </c>
      <c r="I29" s="12">
        <f t="shared" si="1"/>
        <v>676.2</v>
      </c>
      <c r="J29" s="12">
        <f t="shared" si="2"/>
        <v>0</v>
      </c>
      <c r="K29" s="12">
        <f t="shared" si="7"/>
        <v>20.286000000000001</v>
      </c>
      <c r="L29" s="12">
        <f t="shared" si="3"/>
        <v>202.86</v>
      </c>
      <c r="M29" s="12">
        <f t="shared" si="4"/>
        <v>0</v>
      </c>
      <c r="N29" s="10">
        <v>0</v>
      </c>
      <c r="O29" s="10">
        <v>0</v>
      </c>
      <c r="P29" s="10">
        <v>61</v>
      </c>
      <c r="Q29" s="10">
        <v>30</v>
      </c>
      <c r="R29" s="10">
        <v>0</v>
      </c>
      <c r="S29" s="10">
        <v>0</v>
      </c>
      <c r="T29" s="10">
        <v>434</v>
      </c>
      <c r="U29" s="33">
        <v>21.25</v>
      </c>
      <c r="V29" s="10">
        <v>20</v>
      </c>
      <c r="W29" s="12">
        <v>48.4</v>
      </c>
      <c r="X29" s="11">
        <f t="shared" si="8"/>
        <v>6563.9959999999992</v>
      </c>
      <c r="Y29" s="10">
        <v>0</v>
      </c>
      <c r="Z29" s="15">
        <f t="shared" si="9"/>
        <v>590.75963999999988</v>
      </c>
      <c r="AA29" s="15">
        <f t="shared" si="10"/>
        <v>590.75963999999988</v>
      </c>
      <c r="AB29" s="11">
        <f t="shared" si="11"/>
        <v>7745.5152799999996</v>
      </c>
      <c r="AC29" s="15">
        <f t="shared" si="12"/>
        <v>1181.5192799999998</v>
      </c>
      <c r="AD29" s="11">
        <f t="shared" si="13"/>
        <v>7745.5152799999987</v>
      </c>
      <c r="AE29" s="1"/>
    </row>
    <row r="30" spans="1:31" s="29" customFormat="1" ht="30" customHeight="1">
      <c r="A30" s="13" t="s">
        <v>30</v>
      </c>
      <c r="B30" s="13">
        <v>1190</v>
      </c>
      <c r="C30" s="10" t="s">
        <v>32</v>
      </c>
      <c r="D30" s="10">
        <v>4830</v>
      </c>
      <c r="E30" s="14">
        <v>220</v>
      </c>
      <c r="F30" s="14">
        <f t="shared" si="0"/>
        <v>5050</v>
      </c>
      <c r="G30" s="11">
        <v>0</v>
      </c>
      <c r="H30" s="12">
        <v>0</v>
      </c>
      <c r="I30" s="15">
        <f t="shared" si="1"/>
        <v>676.2</v>
      </c>
      <c r="J30" s="15">
        <f t="shared" si="2"/>
        <v>0</v>
      </c>
      <c r="K30" s="12">
        <f t="shared" si="7"/>
        <v>20.286000000000001</v>
      </c>
      <c r="L30" s="15">
        <f t="shared" si="3"/>
        <v>202.86</v>
      </c>
      <c r="M30" s="15">
        <f t="shared" si="4"/>
        <v>0</v>
      </c>
      <c r="N30" s="13">
        <v>0</v>
      </c>
      <c r="O30" s="13">
        <v>0</v>
      </c>
      <c r="P30" s="10">
        <v>61</v>
      </c>
      <c r="Q30" s="10">
        <v>30</v>
      </c>
      <c r="R30" s="13">
        <v>83</v>
      </c>
      <c r="S30" s="13">
        <v>0</v>
      </c>
      <c r="T30" s="10">
        <v>434</v>
      </c>
      <c r="U30" s="33">
        <v>0</v>
      </c>
      <c r="V30" s="10">
        <v>20</v>
      </c>
      <c r="W30" s="12">
        <v>48.4</v>
      </c>
      <c r="X30" s="11">
        <f t="shared" si="8"/>
        <v>6625.7459999999992</v>
      </c>
      <c r="Y30" s="10">
        <v>0</v>
      </c>
      <c r="Z30" s="15">
        <f t="shared" si="9"/>
        <v>596.31713999999988</v>
      </c>
      <c r="AA30" s="15">
        <f t="shared" si="10"/>
        <v>596.31713999999988</v>
      </c>
      <c r="AB30" s="14">
        <f t="shared" si="11"/>
        <v>7818.3802799999994</v>
      </c>
      <c r="AC30" s="15">
        <f t="shared" si="12"/>
        <v>1192.6342799999998</v>
      </c>
      <c r="AD30" s="14">
        <f t="shared" si="13"/>
        <v>7818.3802799999994</v>
      </c>
      <c r="AE30" s="16"/>
    </row>
    <row r="31" spans="1:31" s="29" customFormat="1" ht="30" customHeight="1">
      <c r="A31" s="13" t="s">
        <v>30</v>
      </c>
      <c r="B31" s="13">
        <v>1190</v>
      </c>
      <c r="C31" s="13" t="s">
        <v>87</v>
      </c>
      <c r="D31" s="10">
        <v>4830</v>
      </c>
      <c r="E31" s="14">
        <v>80</v>
      </c>
      <c r="F31" s="14">
        <f t="shared" ref="F31:F37" si="14">D31+E31</f>
        <v>4910</v>
      </c>
      <c r="G31" s="11">
        <v>0</v>
      </c>
      <c r="H31" s="15">
        <v>0</v>
      </c>
      <c r="I31" s="15">
        <f t="shared" si="1"/>
        <v>676.2</v>
      </c>
      <c r="J31" s="15">
        <f t="shared" si="2"/>
        <v>0</v>
      </c>
      <c r="K31" s="12">
        <f t="shared" si="7"/>
        <v>20.286000000000001</v>
      </c>
      <c r="L31" s="15">
        <f t="shared" si="3"/>
        <v>202.86</v>
      </c>
      <c r="M31" s="15">
        <f t="shared" si="4"/>
        <v>0</v>
      </c>
      <c r="N31" s="13">
        <v>0</v>
      </c>
      <c r="O31" s="13">
        <v>0</v>
      </c>
      <c r="P31" s="10">
        <v>61</v>
      </c>
      <c r="Q31" s="10">
        <v>30</v>
      </c>
      <c r="R31" s="13">
        <v>83</v>
      </c>
      <c r="S31" s="13">
        <v>0</v>
      </c>
      <c r="T31" s="10">
        <v>434</v>
      </c>
      <c r="U31" s="33">
        <v>140</v>
      </c>
      <c r="V31" s="10">
        <v>20</v>
      </c>
      <c r="W31" s="12">
        <v>48.4</v>
      </c>
      <c r="X31" s="11">
        <f t="shared" si="8"/>
        <v>6625.7459999999992</v>
      </c>
      <c r="Y31" s="10">
        <v>0</v>
      </c>
      <c r="Z31" s="15">
        <f t="shared" si="9"/>
        <v>596.31713999999988</v>
      </c>
      <c r="AA31" s="15">
        <f t="shared" si="10"/>
        <v>596.31713999999988</v>
      </c>
      <c r="AB31" s="14">
        <f t="shared" si="11"/>
        <v>7818.3802799999994</v>
      </c>
      <c r="AC31" s="15">
        <f t="shared" si="12"/>
        <v>1192.6342799999998</v>
      </c>
      <c r="AD31" s="14">
        <f t="shared" si="13"/>
        <v>7818.3802799999994</v>
      </c>
      <c r="AE31" s="16"/>
    </row>
    <row r="32" spans="1:31" s="29" customFormat="1" ht="30" customHeight="1">
      <c r="A32" s="13" t="s">
        <v>31</v>
      </c>
      <c r="B32" s="13">
        <v>1104</v>
      </c>
      <c r="C32" s="13" t="s">
        <v>32</v>
      </c>
      <c r="D32" s="10">
        <v>4830</v>
      </c>
      <c r="E32" s="14">
        <v>220</v>
      </c>
      <c r="F32" s="14">
        <f t="shared" si="14"/>
        <v>5050</v>
      </c>
      <c r="G32" s="11">
        <v>0</v>
      </c>
      <c r="H32" s="15">
        <v>0</v>
      </c>
      <c r="I32" s="15">
        <f t="shared" si="1"/>
        <v>676.2</v>
      </c>
      <c r="J32" s="15">
        <f t="shared" si="2"/>
        <v>0</v>
      </c>
      <c r="K32" s="12">
        <f t="shared" si="7"/>
        <v>20.286000000000001</v>
      </c>
      <c r="L32" s="15">
        <f t="shared" si="3"/>
        <v>202.86</v>
      </c>
      <c r="M32" s="15">
        <f t="shared" si="4"/>
        <v>0</v>
      </c>
      <c r="N32" s="13">
        <v>0</v>
      </c>
      <c r="O32" s="13">
        <v>0</v>
      </c>
      <c r="P32" s="10">
        <v>61</v>
      </c>
      <c r="Q32" s="10">
        <v>30</v>
      </c>
      <c r="R32" s="13">
        <v>0</v>
      </c>
      <c r="S32" s="13">
        <v>0</v>
      </c>
      <c r="T32" s="10">
        <v>434</v>
      </c>
      <c r="U32" s="33">
        <v>0</v>
      </c>
      <c r="V32" s="10">
        <v>20</v>
      </c>
      <c r="W32" s="12">
        <v>48.4</v>
      </c>
      <c r="X32" s="11">
        <f t="shared" si="8"/>
        <v>6542.7459999999992</v>
      </c>
      <c r="Y32" s="10">
        <v>0</v>
      </c>
      <c r="Z32" s="15">
        <f t="shared" si="9"/>
        <v>588.84713999999985</v>
      </c>
      <c r="AA32" s="15">
        <f t="shared" si="10"/>
        <v>588.84713999999985</v>
      </c>
      <c r="AB32" s="14">
        <f t="shared" si="11"/>
        <v>7720.4402799999989</v>
      </c>
      <c r="AC32" s="15">
        <f t="shared" si="12"/>
        <v>1177.6942799999997</v>
      </c>
      <c r="AD32" s="14">
        <f t="shared" si="13"/>
        <v>7720.4402799999989</v>
      </c>
      <c r="AE32" s="16"/>
    </row>
    <row r="33" spans="1:31" s="29" customFormat="1" ht="30" customHeight="1">
      <c r="A33" s="13" t="s">
        <v>31</v>
      </c>
      <c r="B33" s="13">
        <v>1104</v>
      </c>
      <c r="C33" s="13" t="s">
        <v>87</v>
      </c>
      <c r="D33" s="10">
        <v>4830</v>
      </c>
      <c r="E33" s="14">
        <v>80</v>
      </c>
      <c r="F33" s="14">
        <f t="shared" si="14"/>
        <v>4910</v>
      </c>
      <c r="G33" s="11">
        <v>0</v>
      </c>
      <c r="H33" s="15">
        <f>F33*6.86%</f>
        <v>336.82600000000002</v>
      </c>
      <c r="I33" s="15">
        <f t="shared" si="1"/>
        <v>676.2</v>
      </c>
      <c r="J33" s="15">
        <f t="shared" si="2"/>
        <v>47.155640000000005</v>
      </c>
      <c r="K33" s="12">
        <f t="shared" si="7"/>
        <v>21.7006692</v>
      </c>
      <c r="L33" s="15">
        <f t="shared" si="3"/>
        <v>217.00669199999999</v>
      </c>
      <c r="M33" s="15">
        <f t="shared" si="4"/>
        <v>0</v>
      </c>
      <c r="N33" s="13">
        <v>0</v>
      </c>
      <c r="O33" s="13">
        <v>0</v>
      </c>
      <c r="P33" s="10">
        <v>61</v>
      </c>
      <c r="Q33" s="10">
        <v>30</v>
      </c>
      <c r="R33" s="13">
        <v>0</v>
      </c>
      <c r="S33" s="13">
        <v>0</v>
      </c>
      <c r="T33" s="10">
        <v>434</v>
      </c>
      <c r="U33" s="33">
        <v>140</v>
      </c>
      <c r="V33" s="10">
        <v>20</v>
      </c>
      <c r="W33" s="12">
        <v>48.4</v>
      </c>
      <c r="X33" s="11">
        <f t="shared" si="8"/>
        <v>6942.2890011999998</v>
      </c>
      <c r="Y33" s="10">
        <v>0</v>
      </c>
      <c r="Z33" s="15">
        <f t="shared" si="9"/>
        <v>624.80601010800001</v>
      </c>
      <c r="AA33" s="15">
        <f t="shared" si="10"/>
        <v>624.80601010800001</v>
      </c>
      <c r="AB33" s="14">
        <f t="shared" si="11"/>
        <v>8191.9010214159998</v>
      </c>
      <c r="AC33" s="15">
        <f t="shared" si="12"/>
        <v>1249.612020216</v>
      </c>
      <c r="AD33" s="14">
        <f t="shared" si="13"/>
        <v>8191.9010214159998</v>
      </c>
      <c r="AE33" s="16"/>
    </row>
    <row r="34" spans="1:31" s="29" customFormat="1" ht="30" customHeight="1">
      <c r="A34" s="13" t="s">
        <v>73</v>
      </c>
      <c r="B34" s="13">
        <v>2110</v>
      </c>
      <c r="C34" s="13" t="s">
        <v>32</v>
      </c>
      <c r="D34" s="13">
        <v>4830</v>
      </c>
      <c r="E34" s="15">
        <v>220</v>
      </c>
      <c r="F34" s="14">
        <f t="shared" si="14"/>
        <v>5050</v>
      </c>
      <c r="G34" s="11">
        <v>0</v>
      </c>
      <c r="H34" s="15">
        <f>F34*3.94%</f>
        <v>198.97</v>
      </c>
      <c r="I34" s="15">
        <f t="shared" si="1"/>
        <v>676.2</v>
      </c>
      <c r="J34" s="15">
        <f t="shared" si="2"/>
        <v>27.855800000000002</v>
      </c>
      <c r="K34" s="12">
        <f t="shared" si="7"/>
        <v>21.121674000000002</v>
      </c>
      <c r="L34" s="15">
        <f t="shared" ref="L34:L39" si="15">(J34+I34)*30%</f>
        <v>211.21674000000002</v>
      </c>
      <c r="M34" s="15">
        <f t="shared" si="4"/>
        <v>0</v>
      </c>
      <c r="N34" s="13">
        <v>0</v>
      </c>
      <c r="O34" s="13">
        <v>0</v>
      </c>
      <c r="P34" s="13">
        <v>61</v>
      </c>
      <c r="Q34" s="10">
        <v>30</v>
      </c>
      <c r="R34" s="13">
        <v>0</v>
      </c>
      <c r="S34" s="13">
        <v>0</v>
      </c>
      <c r="T34" s="10">
        <v>434</v>
      </c>
      <c r="U34" s="33">
        <v>0</v>
      </c>
      <c r="V34" s="10">
        <v>20</v>
      </c>
      <c r="W34" s="12">
        <v>48.4</v>
      </c>
      <c r="X34" s="14">
        <f t="shared" si="8"/>
        <v>6778.7642139999998</v>
      </c>
      <c r="Y34" s="10">
        <v>0</v>
      </c>
      <c r="Z34" s="15">
        <f t="shared" si="9"/>
        <v>610.08877925999991</v>
      </c>
      <c r="AA34" s="15">
        <f t="shared" si="10"/>
        <v>610.08877925999991</v>
      </c>
      <c r="AB34" s="14">
        <f t="shared" si="11"/>
        <v>7998.9417725199992</v>
      </c>
      <c r="AC34" s="15">
        <f t="shared" si="12"/>
        <v>1220.1775585199998</v>
      </c>
      <c r="AD34" s="14">
        <f t="shared" si="13"/>
        <v>7998.9417725200001</v>
      </c>
      <c r="AE34" s="16"/>
    </row>
    <row r="35" spans="1:31" ht="30" customHeight="1">
      <c r="A35" s="10" t="s">
        <v>56</v>
      </c>
      <c r="B35" s="10">
        <v>1107</v>
      </c>
      <c r="C35" s="10" t="s">
        <v>32</v>
      </c>
      <c r="D35" s="10">
        <v>4830</v>
      </c>
      <c r="E35" s="12">
        <v>220</v>
      </c>
      <c r="F35" s="11">
        <f>D35+E35</f>
        <v>5050</v>
      </c>
      <c r="G35" s="11">
        <v>0</v>
      </c>
      <c r="H35" s="12">
        <v>0</v>
      </c>
      <c r="I35" s="12">
        <f t="shared" si="1"/>
        <v>676.2</v>
      </c>
      <c r="J35" s="12">
        <f t="shared" si="2"/>
        <v>0</v>
      </c>
      <c r="K35" s="12">
        <f t="shared" si="7"/>
        <v>20.286000000000001</v>
      </c>
      <c r="L35" s="12">
        <f t="shared" si="15"/>
        <v>202.86</v>
      </c>
      <c r="M35" s="12">
        <f t="shared" si="4"/>
        <v>0</v>
      </c>
      <c r="N35" s="10">
        <v>0</v>
      </c>
      <c r="O35" s="10">
        <v>0</v>
      </c>
      <c r="P35" s="10">
        <v>61</v>
      </c>
      <c r="Q35" s="10">
        <v>30</v>
      </c>
      <c r="R35" s="10">
        <v>0</v>
      </c>
      <c r="S35" s="10">
        <v>0</v>
      </c>
      <c r="T35" s="10">
        <v>434</v>
      </c>
      <c r="U35" s="33">
        <v>21.25</v>
      </c>
      <c r="V35" s="10">
        <v>20</v>
      </c>
      <c r="W35" s="12">
        <v>48.4</v>
      </c>
      <c r="X35" s="11">
        <f t="shared" si="8"/>
        <v>6563.9959999999992</v>
      </c>
      <c r="Y35" s="10">
        <v>0</v>
      </c>
      <c r="Z35" s="15">
        <f t="shared" si="9"/>
        <v>590.75963999999988</v>
      </c>
      <c r="AA35" s="15">
        <f t="shared" si="10"/>
        <v>590.75963999999988</v>
      </c>
      <c r="AB35" s="11">
        <f>X35+Y35+Z35+AA35</f>
        <v>7745.5152799999996</v>
      </c>
      <c r="AC35" s="15">
        <f t="shared" si="12"/>
        <v>1181.5192799999998</v>
      </c>
      <c r="AD35" s="11">
        <f>X35+Y35+AC35</f>
        <v>7745.5152799999987</v>
      </c>
      <c r="AE35" s="1"/>
    </row>
    <row r="36" spans="1:31" ht="30" customHeight="1">
      <c r="A36" s="10" t="s">
        <v>34</v>
      </c>
      <c r="B36" s="10">
        <v>3206</v>
      </c>
      <c r="C36" s="10" t="s">
        <v>67</v>
      </c>
      <c r="D36" s="10">
        <v>4280</v>
      </c>
      <c r="E36" s="11">
        <v>0</v>
      </c>
      <c r="F36" s="11">
        <f t="shared" si="14"/>
        <v>4280</v>
      </c>
      <c r="G36" s="11">
        <v>0</v>
      </c>
      <c r="H36" s="12">
        <v>0</v>
      </c>
      <c r="I36" s="12">
        <f t="shared" si="1"/>
        <v>599.20000000000005</v>
      </c>
      <c r="J36" s="12">
        <f t="shared" si="2"/>
        <v>0</v>
      </c>
      <c r="K36" s="12">
        <f t="shared" si="7"/>
        <v>17.975999999999999</v>
      </c>
      <c r="L36" s="12">
        <f t="shared" si="15"/>
        <v>179.76000000000002</v>
      </c>
      <c r="M36" s="12">
        <f t="shared" si="4"/>
        <v>0</v>
      </c>
      <c r="N36" s="10">
        <v>0</v>
      </c>
      <c r="O36" s="10">
        <v>0</v>
      </c>
      <c r="P36" s="10">
        <v>61</v>
      </c>
      <c r="Q36" s="10">
        <v>30</v>
      </c>
      <c r="R36" s="10">
        <v>0</v>
      </c>
      <c r="S36" s="10">
        <v>0</v>
      </c>
      <c r="T36" s="10">
        <v>434</v>
      </c>
      <c r="U36" s="33">
        <v>0</v>
      </c>
      <c r="V36" s="10">
        <v>20</v>
      </c>
      <c r="W36" s="12">
        <v>48.4</v>
      </c>
      <c r="X36" s="11">
        <f t="shared" si="8"/>
        <v>5670.3359999999993</v>
      </c>
      <c r="Y36" s="10">
        <v>0</v>
      </c>
      <c r="Z36" s="15">
        <f t="shared" si="9"/>
        <v>510.33023999999995</v>
      </c>
      <c r="AA36" s="15">
        <f t="shared" si="10"/>
        <v>510.33023999999995</v>
      </c>
      <c r="AB36" s="11">
        <f t="shared" si="11"/>
        <v>6690.9964799999998</v>
      </c>
      <c r="AC36" s="15">
        <f t="shared" si="12"/>
        <v>1020.6604799999999</v>
      </c>
      <c r="AD36" s="11">
        <f t="shared" si="13"/>
        <v>6690.9964799999989</v>
      </c>
      <c r="AE36" s="1"/>
    </row>
    <row r="37" spans="1:31" ht="30" customHeight="1">
      <c r="A37" s="10" t="s">
        <v>37</v>
      </c>
      <c r="B37" s="10">
        <v>3406</v>
      </c>
      <c r="C37" s="10" t="s">
        <v>67</v>
      </c>
      <c r="D37" s="10">
        <v>4280</v>
      </c>
      <c r="E37" s="11">
        <v>0</v>
      </c>
      <c r="F37" s="11">
        <f t="shared" si="14"/>
        <v>4280</v>
      </c>
      <c r="G37" s="11">
        <v>0</v>
      </c>
      <c r="H37" s="12">
        <v>0</v>
      </c>
      <c r="I37" s="12">
        <f t="shared" si="1"/>
        <v>599.20000000000005</v>
      </c>
      <c r="J37" s="12">
        <f t="shared" si="2"/>
        <v>0</v>
      </c>
      <c r="K37" s="12">
        <f t="shared" si="7"/>
        <v>17.975999999999999</v>
      </c>
      <c r="L37" s="12">
        <f t="shared" si="15"/>
        <v>179.76000000000002</v>
      </c>
      <c r="M37" s="12">
        <f t="shared" si="4"/>
        <v>0</v>
      </c>
      <c r="N37" s="10">
        <v>0</v>
      </c>
      <c r="O37" s="10">
        <v>0</v>
      </c>
      <c r="P37" s="10">
        <v>61</v>
      </c>
      <c r="Q37" s="10">
        <v>30</v>
      </c>
      <c r="R37" s="10">
        <v>0</v>
      </c>
      <c r="S37" s="10">
        <v>0</v>
      </c>
      <c r="T37" s="10">
        <v>434</v>
      </c>
      <c r="U37" s="33">
        <v>0</v>
      </c>
      <c r="V37" s="10">
        <v>20</v>
      </c>
      <c r="W37" s="12">
        <v>48.4</v>
      </c>
      <c r="X37" s="11">
        <f t="shared" si="8"/>
        <v>5670.3359999999993</v>
      </c>
      <c r="Y37" s="10">
        <v>0</v>
      </c>
      <c r="Z37" s="15">
        <f t="shared" si="9"/>
        <v>510.33023999999995</v>
      </c>
      <c r="AA37" s="15">
        <f t="shared" si="10"/>
        <v>510.33023999999995</v>
      </c>
      <c r="AB37" s="11">
        <f t="shared" si="11"/>
        <v>6690.9964799999998</v>
      </c>
      <c r="AC37" s="15">
        <f t="shared" si="12"/>
        <v>1020.6604799999999</v>
      </c>
      <c r="AD37" s="11">
        <f t="shared" si="13"/>
        <v>6690.9964799999989</v>
      </c>
      <c r="AE37" s="1"/>
    </row>
    <row r="38" spans="1:31" ht="30" customHeight="1">
      <c r="A38" s="10" t="s">
        <v>56</v>
      </c>
      <c r="B38" s="10">
        <v>1107</v>
      </c>
      <c r="C38" s="10" t="s">
        <v>90</v>
      </c>
      <c r="D38" s="10">
        <v>4280</v>
      </c>
      <c r="E38" s="12">
        <v>80</v>
      </c>
      <c r="F38" s="11">
        <f t="shared" ref="F38:F63" si="16">D38+E38</f>
        <v>4360</v>
      </c>
      <c r="G38" s="11">
        <v>0</v>
      </c>
      <c r="H38" s="12">
        <v>0</v>
      </c>
      <c r="I38" s="12">
        <f t="shared" si="1"/>
        <v>599.20000000000005</v>
      </c>
      <c r="J38" s="12">
        <f t="shared" ref="J38:J63" si="17">(G38+H38)*14%</f>
        <v>0</v>
      </c>
      <c r="K38" s="12">
        <f t="shared" si="7"/>
        <v>17.975999999999999</v>
      </c>
      <c r="L38" s="12">
        <f t="shared" si="15"/>
        <v>179.76000000000002</v>
      </c>
      <c r="M38" s="12">
        <f t="shared" si="4"/>
        <v>0</v>
      </c>
      <c r="N38" s="10">
        <v>0</v>
      </c>
      <c r="O38" s="10">
        <v>0</v>
      </c>
      <c r="P38" s="10">
        <v>61</v>
      </c>
      <c r="Q38" s="10">
        <v>30</v>
      </c>
      <c r="R38" s="10">
        <v>0</v>
      </c>
      <c r="S38" s="10">
        <v>60</v>
      </c>
      <c r="T38" s="10">
        <v>434</v>
      </c>
      <c r="U38" s="33">
        <v>0</v>
      </c>
      <c r="V38" s="10">
        <v>20</v>
      </c>
      <c r="W38" s="12">
        <v>48.4</v>
      </c>
      <c r="X38" s="11">
        <f xml:space="preserve"> SUM(F38:W38)</f>
        <v>5810.3359999999993</v>
      </c>
      <c r="Y38" s="10">
        <v>0</v>
      </c>
      <c r="Z38" s="15">
        <f t="shared" si="9"/>
        <v>522.93023999999991</v>
      </c>
      <c r="AA38" s="15">
        <f t="shared" si="10"/>
        <v>522.93023999999991</v>
      </c>
      <c r="AB38" s="11">
        <f t="shared" si="11"/>
        <v>6856.1964799999987</v>
      </c>
      <c r="AC38" s="15">
        <f t="shared" si="12"/>
        <v>1045.8604799999998</v>
      </c>
      <c r="AD38" s="11">
        <f t="shared" si="13"/>
        <v>6856.1964799999987</v>
      </c>
      <c r="AE38" s="1"/>
    </row>
    <row r="39" spans="1:31" ht="30" customHeight="1">
      <c r="A39" s="10" t="s">
        <v>92</v>
      </c>
      <c r="B39" s="10">
        <v>1106</v>
      </c>
      <c r="C39" s="10" t="s">
        <v>90</v>
      </c>
      <c r="D39" s="10">
        <v>4280</v>
      </c>
      <c r="E39" s="12">
        <v>80</v>
      </c>
      <c r="F39" s="11">
        <f t="shared" si="16"/>
        <v>4360</v>
      </c>
      <c r="G39" s="11">
        <v>0</v>
      </c>
      <c r="H39" s="12">
        <f>F39*18.82%</f>
        <v>820.55200000000002</v>
      </c>
      <c r="I39" s="12">
        <f t="shared" si="1"/>
        <v>599.20000000000005</v>
      </c>
      <c r="J39" s="12">
        <f t="shared" si="17"/>
        <v>114.87728000000001</v>
      </c>
      <c r="K39" s="12">
        <f t="shared" si="7"/>
        <v>21.422318400000002</v>
      </c>
      <c r="L39" s="12">
        <f t="shared" si="15"/>
        <v>214.22318400000003</v>
      </c>
      <c r="M39" s="12">
        <f t="shared" si="4"/>
        <v>0</v>
      </c>
      <c r="N39" s="10">
        <v>0</v>
      </c>
      <c r="O39" s="10">
        <v>0</v>
      </c>
      <c r="P39" s="10">
        <v>61</v>
      </c>
      <c r="Q39" s="10">
        <v>30</v>
      </c>
      <c r="R39" s="10">
        <v>0</v>
      </c>
      <c r="S39" s="10">
        <v>60</v>
      </c>
      <c r="T39" s="10">
        <v>434</v>
      </c>
      <c r="U39" s="33">
        <v>0</v>
      </c>
      <c r="V39" s="10">
        <v>20</v>
      </c>
      <c r="W39" s="12">
        <v>48.4</v>
      </c>
      <c r="X39" s="11">
        <f xml:space="preserve"> SUM(F39:W39)</f>
        <v>6783.6747823999995</v>
      </c>
      <c r="Y39" s="10">
        <v>0</v>
      </c>
      <c r="Z39" s="15">
        <f t="shared" si="9"/>
        <v>610.53073041599998</v>
      </c>
      <c r="AA39" s="15">
        <f t="shared" si="10"/>
        <v>610.53073041599998</v>
      </c>
      <c r="AB39" s="11">
        <f>X39+Y39+Z39+AA39</f>
        <v>8004.7362432319987</v>
      </c>
      <c r="AC39" s="15">
        <f t="shared" si="12"/>
        <v>1221.061460832</v>
      </c>
      <c r="AD39" s="11">
        <f>X39+Y39+AC39</f>
        <v>8004.7362432319997</v>
      </c>
      <c r="AE39" s="1"/>
    </row>
    <row r="40" spans="1:31" s="29" customFormat="1" ht="30" customHeight="1">
      <c r="A40" s="13" t="s">
        <v>62</v>
      </c>
      <c r="B40" s="13">
        <v>2207</v>
      </c>
      <c r="C40" s="13" t="s">
        <v>90</v>
      </c>
      <c r="D40" s="13">
        <v>4280</v>
      </c>
      <c r="E40" s="14">
        <v>80</v>
      </c>
      <c r="F40" s="14">
        <f t="shared" si="16"/>
        <v>4360</v>
      </c>
      <c r="G40" s="11">
        <v>0</v>
      </c>
      <c r="H40" s="15">
        <v>0</v>
      </c>
      <c r="I40" s="15">
        <f t="shared" si="1"/>
        <v>599.20000000000005</v>
      </c>
      <c r="J40" s="15">
        <f t="shared" si="17"/>
        <v>0</v>
      </c>
      <c r="K40" s="12">
        <f t="shared" si="7"/>
        <v>17.975999999999999</v>
      </c>
      <c r="L40" s="15">
        <f>(J40+I40)*30%</f>
        <v>179.76000000000002</v>
      </c>
      <c r="M40" s="15">
        <f t="shared" si="4"/>
        <v>0</v>
      </c>
      <c r="N40" s="13">
        <v>0</v>
      </c>
      <c r="O40" s="13">
        <v>0</v>
      </c>
      <c r="P40" s="13">
        <v>61</v>
      </c>
      <c r="Q40" s="10">
        <v>30</v>
      </c>
      <c r="R40" s="13">
        <v>0</v>
      </c>
      <c r="S40" s="13">
        <v>0</v>
      </c>
      <c r="T40" s="10">
        <v>434</v>
      </c>
      <c r="U40" s="13">
        <v>21.25</v>
      </c>
      <c r="V40" s="10">
        <v>20</v>
      </c>
      <c r="W40" s="12">
        <v>48.4</v>
      </c>
      <c r="X40" s="14">
        <f xml:space="preserve"> SUM(F40:W40)</f>
        <v>5771.5859999999993</v>
      </c>
      <c r="Y40" s="10">
        <v>0</v>
      </c>
      <c r="Z40" s="15">
        <f t="shared" si="9"/>
        <v>519.44273999999996</v>
      </c>
      <c r="AA40" s="15">
        <f t="shared" si="10"/>
        <v>519.44273999999996</v>
      </c>
      <c r="AB40" s="14">
        <f>X40+Y40+Z40+AA40</f>
        <v>6810.4714800000002</v>
      </c>
      <c r="AC40" s="15">
        <f t="shared" si="12"/>
        <v>1038.8854799999999</v>
      </c>
      <c r="AD40" s="14">
        <f>X40+Y40+AC40</f>
        <v>6810.4714799999992</v>
      </c>
      <c r="AE40" s="16"/>
    </row>
    <row r="41" spans="1:31" ht="30" customHeight="1">
      <c r="A41" s="10" t="s">
        <v>36</v>
      </c>
      <c r="B41" s="10">
        <v>3401</v>
      </c>
      <c r="C41" s="13" t="s">
        <v>67</v>
      </c>
      <c r="D41" s="13">
        <v>4280</v>
      </c>
      <c r="E41" s="11">
        <v>0</v>
      </c>
      <c r="F41" s="11">
        <f t="shared" si="16"/>
        <v>4280</v>
      </c>
      <c r="G41" s="11">
        <v>0</v>
      </c>
      <c r="H41" s="12">
        <v>0</v>
      </c>
      <c r="I41" s="12">
        <f t="shared" ref="I41:I63" si="18">D41*0.14</f>
        <v>599.20000000000005</v>
      </c>
      <c r="J41" s="12">
        <f t="shared" si="17"/>
        <v>0</v>
      </c>
      <c r="K41" s="12">
        <f t="shared" si="7"/>
        <v>17.975999999999999</v>
      </c>
      <c r="L41" s="12">
        <f t="shared" ref="L41:L63" si="19">(J41+I41)*30%</f>
        <v>179.76000000000002</v>
      </c>
      <c r="M41" s="12">
        <f t="shared" ref="M41:M63" si="20">(I41+J41)*0%</f>
        <v>0</v>
      </c>
      <c r="N41" s="10">
        <v>0</v>
      </c>
      <c r="O41" s="10">
        <v>0</v>
      </c>
      <c r="P41" s="10">
        <v>61</v>
      </c>
      <c r="Q41" s="10">
        <v>30</v>
      </c>
      <c r="R41" s="10">
        <v>0</v>
      </c>
      <c r="S41" s="10">
        <v>0</v>
      </c>
      <c r="T41" s="10">
        <v>434</v>
      </c>
      <c r="U41" s="33">
        <v>0</v>
      </c>
      <c r="V41" s="10">
        <v>20</v>
      </c>
      <c r="W41" s="12">
        <v>48.4</v>
      </c>
      <c r="X41" s="11">
        <f t="shared" si="8"/>
        <v>5670.3359999999993</v>
      </c>
      <c r="Y41" s="10">
        <v>0</v>
      </c>
      <c r="Z41" s="15">
        <f t="shared" si="9"/>
        <v>510.33023999999995</v>
      </c>
      <c r="AA41" s="15">
        <f t="shared" si="10"/>
        <v>510.33023999999995</v>
      </c>
      <c r="AB41" s="11">
        <f t="shared" si="11"/>
        <v>6690.9964799999998</v>
      </c>
      <c r="AC41" s="15">
        <f t="shared" si="12"/>
        <v>1020.6604799999999</v>
      </c>
      <c r="AD41" s="11">
        <f t="shared" si="13"/>
        <v>6690.9964799999989</v>
      </c>
      <c r="AE41" s="1"/>
    </row>
    <row r="42" spans="1:31" ht="30" customHeight="1">
      <c r="A42" s="10" t="s">
        <v>77</v>
      </c>
      <c r="B42" s="10">
        <v>1304</v>
      </c>
      <c r="C42" s="10" t="s">
        <v>88</v>
      </c>
      <c r="D42" s="10">
        <v>3920</v>
      </c>
      <c r="E42" s="11">
        <v>80</v>
      </c>
      <c r="F42" s="11">
        <f t="shared" si="16"/>
        <v>4000</v>
      </c>
      <c r="G42" s="11">
        <v>0</v>
      </c>
      <c r="H42" s="12">
        <v>0</v>
      </c>
      <c r="I42" s="12">
        <f t="shared" si="18"/>
        <v>548.80000000000007</v>
      </c>
      <c r="J42" s="12">
        <f t="shared" si="17"/>
        <v>0</v>
      </c>
      <c r="K42" s="12">
        <f t="shared" si="7"/>
        <v>16.464000000000002</v>
      </c>
      <c r="L42" s="12">
        <f t="shared" si="19"/>
        <v>164.64000000000001</v>
      </c>
      <c r="M42" s="12">
        <f t="shared" si="20"/>
        <v>0</v>
      </c>
      <c r="N42" s="10">
        <v>0</v>
      </c>
      <c r="O42" s="30">
        <v>17</v>
      </c>
      <c r="P42" s="10">
        <v>61</v>
      </c>
      <c r="Q42" s="10">
        <v>30</v>
      </c>
      <c r="R42" s="10">
        <v>0</v>
      </c>
      <c r="S42" s="10">
        <v>60</v>
      </c>
      <c r="T42" s="10">
        <v>434</v>
      </c>
      <c r="U42" s="33">
        <v>0</v>
      </c>
      <c r="V42" s="10">
        <v>20</v>
      </c>
      <c r="W42" s="12">
        <v>48.4</v>
      </c>
      <c r="X42" s="11">
        <f xml:space="preserve"> SUM(F42:W42)</f>
        <v>5400.3040000000001</v>
      </c>
      <c r="Y42" s="10">
        <v>0</v>
      </c>
      <c r="Z42" s="15">
        <f t="shared" si="9"/>
        <v>486.02735999999999</v>
      </c>
      <c r="AA42" s="15">
        <f t="shared" si="10"/>
        <v>486.02735999999999</v>
      </c>
      <c r="AB42" s="11">
        <f>X42+Y42+Z42+AA42</f>
        <v>6372.3587200000002</v>
      </c>
      <c r="AC42" s="15">
        <f t="shared" si="12"/>
        <v>972.05471999999997</v>
      </c>
      <c r="AD42" s="11">
        <f>X42+Y42+AC42</f>
        <v>6372.3587200000002</v>
      </c>
      <c r="AE42" s="1"/>
    </row>
    <row r="43" spans="1:31" ht="30" customHeight="1">
      <c r="A43" s="10" t="s">
        <v>56</v>
      </c>
      <c r="B43" s="10">
        <v>1107</v>
      </c>
      <c r="C43" s="10" t="s">
        <v>88</v>
      </c>
      <c r="D43" s="10">
        <v>3920</v>
      </c>
      <c r="E43" s="12">
        <v>80</v>
      </c>
      <c r="F43" s="11">
        <f t="shared" si="16"/>
        <v>4000</v>
      </c>
      <c r="G43" s="11">
        <v>0</v>
      </c>
      <c r="H43" s="12">
        <v>0</v>
      </c>
      <c r="I43" s="12">
        <f t="shared" si="18"/>
        <v>548.80000000000007</v>
      </c>
      <c r="J43" s="12">
        <f t="shared" si="17"/>
        <v>0</v>
      </c>
      <c r="K43" s="12">
        <f t="shared" si="7"/>
        <v>16.464000000000002</v>
      </c>
      <c r="L43" s="12">
        <f t="shared" si="19"/>
        <v>164.64000000000001</v>
      </c>
      <c r="M43" s="12">
        <f t="shared" si="20"/>
        <v>0</v>
      </c>
      <c r="N43" s="10">
        <v>0</v>
      </c>
      <c r="O43" s="10">
        <v>0</v>
      </c>
      <c r="P43" s="10">
        <v>61</v>
      </c>
      <c r="Q43" s="10">
        <v>30</v>
      </c>
      <c r="R43" s="10">
        <v>0</v>
      </c>
      <c r="S43" s="10">
        <v>60</v>
      </c>
      <c r="T43" s="10">
        <v>434</v>
      </c>
      <c r="U43" s="33">
        <v>0</v>
      </c>
      <c r="V43" s="10">
        <v>20</v>
      </c>
      <c r="W43" s="12">
        <v>48.4</v>
      </c>
      <c r="X43" s="11">
        <f xml:space="preserve"> SUM(F43:W43)</f>
        <v>5383.3040000000001</v>
      </c>
      <c r="Y43" s="10">
        <v>0</v>
      </c>
      <c r="Z43" s="15">
        <f t="shared" si="9"/>
        <v>484.49736000000001</v>
      </c>
      <c r="AA43" s="15">
        <f t="shared" si="10"/>
        <v>484.49736000000001</v>
      </c>
      <c r="AB43" s="11">
        <f>X43+Y43+Z43+AA43</f>
        <v>6352.2987200000007</v>
      </c>
      <c r="AC43" s="15">
        <f t="shared" si="12"/>
        <v>968.99472000000003</v>
      </c>
      <c r="AD43" s="11">
        <f>X43+Y43+AC43</f>
        <v>6352.2987199999998</v>
      </c>
      <c r="AE43" s="1"/>
    </row>
    <row r="44" spans="1:31" ht="30" customHeight="1">
      <c r="A44" s="1" t="s">
        <v>33</v>
      </c>
      <c r="B44" s="10">
        <v>2102</v>
      </c>
      <c r="C44" s="10" t="s">
        <v>79</v>
      </c>
      <c r="D44" s="10">
        <v>3780</v>
      </c>
      <c r="E44" s="11">
        <v>0</v>
      </c>
      <c r="F44" s="11">
        <f t="shared" si="16"/>
        <v>3780</v>
      </c>
      <c r="G44" s="11">
        <v>0</v>
      </c>
      <c r="H44" s="12">
        <v>0</v>
      </c>
      <c r="I44" s="12">
        <f t="shared" si="18"/>
        <v>529.20000000000005</v>
      </c>
      <c r="J44" s="12">
        <f t="shared" si="17"/>
        <v>0</v>
      </c>
      <c r="K44" s="12">
        <f t="shared" si="7"/>
        <v>15.876000000000001</v>
      </c>
      <c r="L44" s="12">
        <f t="shared" si="19"/>
        <v>158.76000000000002</v>
      </c>
      <c r="M44" s="12">
        <f t="shared" si="20"/>
        <v>0</v>
      </c>
      <c r="N44" s="10">
        <v>0</v>
      </c>
      <c r="O44" s="10">
        <v>0</v>
      </c>
      <c r="P44" s="10">
        <v>61</v>
      </c>
      <c r="Q44" s="10">
        <v>30</v>
      </c>
      <c r="R44" s="10">
        <v>0</v>
      </c>
      <c r="S44" s="10">
        <v>0</v>
      </c>
      <c r="T44" s="10">
        <v>434</v>
      </c>
      <c r="U44" s="33">
        <v>0</v>
      </c>
      <c r="V44" s="10">
        <v>20</v>
      </c>
      <c r="W44" s="12">
        <v>48.4</v>
      </c>
      <c r="X44" s="11">
        <f t="shared" si="8"/>
        <v>5077.2359999999999</v>
      </c>
      <c r="Y44" s="10">
        <v>0</v>
      </c>
      <c r="Z44" s="15">
        <f t="shared" si="9"/>
        <v>456.95123999999998</v>
      </c>
      <c r="AA44" s="15">
        <f t="shared" si="10"/>
        <v>456.95123999999998</v>
      </c>
      <c r="AB44" s="11">
        <f t="shared" si="11"/>
        <v>5991.1384800000005</v>
      </c>
      <c r="AC44" s="15">
        <f t="shared" si="12"/>
        <v>913.90247999999997</v>
      </c>
      <c r="AD44" s="11">
        <f t="shared" si="13"/>
        <v>5991.1384799999996</v>
      </c>
      <c r="AE44" s="1"/>
    </row>
    <row r="45" spans="1:31" ht="30" customHeight="1">
      <c r="A45" s="10" t="s">
        <v>39</v>
      </c>
      <c r="B45" s="10">
        <v>3103</v>
      </c>
      <c r="C45" s="10" t="s">
        <v>38</v>
      </c>
      <c r="D45" s="10">
        <v>3780</v>
      </c>
      <c r="E45" s="11">
        <v>80</v>
      </c>
      <c r="F45" s="11">
        <f t="shared" si="16"/>
        <v>3860</v>
      </c>
      <c r="G45" s="11">
        <v>0</v>
      </c>
      <c r="H45" s="12">
        <v>0</v>
      </c>
      <c r="I45" s="12">
        <f t="shared" si="18"/>
        <v>529.20000000000005</v>
      </c>
      <c r="J45" s="12">
        <f t="shared" si="17"/>
        <v>0</v>
      </c>
      <c r="K45" s="12">
        <f t="shared" si="7"/>
        <v>15.876000000000001</v>
      </c>
      <c r="L45" s="12">
        <f t="shared" si="19"/>
        <v>158.76000000000002</v>
      </c>
      <c r="M45" s="12">
        <f t="shared" si="20"/>
        <v>0</v>
      </c>
      <c r="N45" s="10">
        <v>0</v>
      </c>
      <c r="O45" s="10">
        <v>0</v>
      </c>
      <c r="P45" s="10">
        <v>61</v>
      </c>
      <c r="Q45" s="10">
        <v>30</v>
      </c>
      <c r="R45" s="10">
        <v>0</v>
      </c>
      <c r="S45" s="10">
        <v>60</v>
      </c>
      <c r="T45" s="10">
        <v>434</v>
      </c>
      <c r="U45" s="33">
        <v>0</v>
      </c>
      <c r="V45" s="10">
        <v>20</v>
      </c>
      <c r="W45" s="12">
        <v>48.4</v>
      </c>
      <c r="X45" s="11">
        <f t="shared" si="8"/>
        <v>5217.2359999999999</v>
      </c>
      <c r="Y45" s="10">
        <v>0</v>
      </c>
      <c r="Z45" s="15">
        <f t="shared" si="9"/>
        <v>469.55123999999995</v>
      </c>
      <c r="AA45" s="15">
        <f t="shared" si="10"/>
        <v>469.55123999999995</v>
      </c>
      <c r="AB45" s="11">
        <f t="shared" si="11"/>
        <v>6156.3384799999994</v>
      </c>
      <c r="AC45" s="15">
        <f t="shared" si="12"/>
        <v>939.1024799999999</v>
      </c>
      <c r="AD45" s="11">
        <f t="shared" si="13"/>
        <v>6156.3384799999994</v>
      </c>
      <c r="AE45" s="1"/>
    </row>
    <row r="46" spans="1:31" ht="30" customHeight="1">
      <c r="A46" s="10" t="s">
        <v>69</v>
      </c>
      <c r="B46" s="10">
        <v>3212</v>
      </c>
      <c r="C46" s="10" t="s">
        <v>38</v>
      </c>
      <c r="D46" s="10">
        <v>3780</v>
      </c>
      <c r="E46" s="11">
        <v>80</v>
      </c>
      <c r="F46" s="11">
        <f t="shared" si="16"/>
        <v>3860</v>
      </c>
      <c r="G46" s="11">
        <v>0</v>
      </c>
      <c r="H46" s="12">
        <v>0</v>
      </c>
      <c r="I46" s="12">
        <f t="shared" si="18"/>
        <v>529.20000000000005</v>
      </c>
      <c r="J46" s="12">
        <f t="shared" si="17"/>
        <v>0</v>
      </c>
      <c r="K46" s="12">
        <f t="shared" si="7"/>
        <v>15.876000000000001</v>
      </c>
      <c r="L46" s="12">
        <f t="shared" si="19"/>
        <v>158.76000000000002</v>
      </c>
      <c r="M46" s="12">
        <f t="shared" si="20"/>
        <v>0</v>
      </c>
      <c r="N46" s="10">
        <v>0</v>
      </c>
      <c r="O46" s="10">
        <v>0</v>
      </c>
      <c r="P46" s="10">
        <v>61</v>
      </c>
      <c r="Q46" s="10">
        <v>30</v>
      </c>
      <c r="R46" s="10">
        <v>0</v>
      </c>
      <c r="S46" s="10">
        <v>60</v>
      </c>
      <c r="T46" s="10">
        <v>434</v>
      </c>
      <c r="U46" s="33">
        <v>0</v>
      </c>
      <c r="V46" s="10">
        <v>20</v>
      </c>
      <c r="W46" s="12">
        <v>48.4</v>
      </c>
      <c r="X46" s="11">
        <f t="shared" si="8"/>
        <v>5217.2359999999999</v>
      </c>
      <c r="Y46" s="10">
        <v>0</v>
      </c>
      <c r="Z46" s="15">
        <f t="shared" si="9"/>
        <v>469.55123999999995</v>
      </c>
      <c r="AA46" s="15">
        <f t="shared" si="10"/>
        <v>469.55123999999995</v>
      </c>
      <c r="AB46" s="11">
        <f t="shared" si="11"/>
        <v>6156.3384799999994</v>
      </c>
      <c r="AC46" s="15">
        <f t="shared" si="12"/>
        <v>939.1024799999999</v>
      </c>
      <c r="AD46" s="11">
        <f t="shared" si="13"/>
        <v>6156.3384799999994</v>
      </c>
      <c r="AE46" s="1"/>
    </row>
    <row r="47" spans="1:31" ht="30" customHeight="1">
      <c r="A47" s="10" t="s">
        <v>72</v>
      </c>
      <c r="B47" s="10">
        <v>3201</v>
      </c>
      <c r="C47" s="10" t="s">
        <v>38</v>
      </c>
      <c r="D47" s="10">
        <v>3780</v>
      </c>
      <c r="E47" s="12">
        <v>80</v>
      </c>
      <c r="F47" s="11">
        <f t="shared" si="16"/>
        <v>3860</v>
      </c>
      <c r="G47" s="11">
        <v>0</v>
      </c>
      <c r="H47" s="12">
        <v>0</v>
      </c>
      <c r="I47" s="12">
        <f t="shared" si="18"/>
        <v>529.20000000000005</v>
      </c>
      <c r="J47" s="12">
        <f t="shared" si="17"/>
        <v>0</v>
      </c>
      <c r="K47" s="12">
        <f t="shared" si="7"/>
        <v>15.876000000000001</v>
      </c>
      <c r="L47" s="12">
        <f t="shared" si="19"/>
        <v>158.76000000000002</v>
      </c>
      <c r="M47" s="12">
        <f t="shared" si="20"/>
        <v>0</v>
      </c>
      <c r="N47" s="10">
        <v>0</v>
      </c>
      <c r="O47" s="10">
        <v>17</v>
      </c>
      <c r="P47" s="10">
        <v>61</v>
      </c>
      <c r="Q47" s="10">
        <v>30</v>
      </c>
      <c r="R47" s="10">
        <v>0</v>
      </c>
      <c r="S47" s="10">
        <v>0</v>
      </c>
      <c r="T47" s="10">
        <v>434</v>
      </c>
      <c r="U47" s="33">
        <v>0</v>
      </c>
      <c r="V47" s="10">
        <v>20</v>
      </c>
      <c r="W47" s="12">
        <v>48.4</v>
      </c>
      <c r="X47" s="11">
        <f t="shared" si="8"/>
        <v>5174.2359999999999</v>
      </c>
      <c r="Y47" s="10">
        <v>0</v>
      </c>
      <c r="Z47" s="15">
        <f t="shared" si="9"/>
        <v>465.68123999999995</v>
      </c>
      <c r="AA47" s="15">
        <f t="shared" si="10"/>
        <v>465.68123999999995</v>
      </c>
      <c r="AB47" s="11">
        <f t="shared" si="11"/>
        <v>6105.5984799999997</v>
      </c>
      <c r="AC47" s="15">
        <f t="shared" si="12"/>
        <v>931.36247999999989</v>
      </c>
      <c r="AD47" s="11">
        <f t="shared" si="13"/>
        <v>6105.5984799999997</v>
      </c>
      <c r="AE47" s="1"/>
    </row>
    <row r="48" spans="1:31" ht="30" customHeight="1">
      <c r="A48" s="10" t="s">
        <v>69</v>
      </c>
      <c r="B48" s="10">
        <v>3212</v>
      </c>
      <c r="C48" s="10" t="s">
        <v>38</v>
      </c>
      <c r="D48" s="10">
        <v>3780</v>
      </c>
      <c r="E48" s="11">
        <v>80</v>
      </c>
      <c r="F48" s="11">
        <f t="shared" si="16"/>
        <v>3860</v>
      </c>
      <c r="G48" s="11">
        <v>0</v>
      </c>
      <c r="H48" s="12">
        <v>0</v>
      </c>
      <c r="I48" s="12">
        <f t="shared" si="18"/>
        <v>529.20000000000005</v>
      </c>
      <c r="J48" s="12">
        <f t="shared" si="17"/>
        <v>0</v>
      </c>
      <c r="K48" s="12">
        <f t="shared" si="7"/>
        <v>15.876000000000001</v>
      </c>
      <c r="L48" s="12">
        <f t="shared" si="19"/>
        <v>158.76000000000002</v>
      </c>
      <c r="M48" s="12">
        <f t="shared" si="20"/>
        <v>0</v>
      </c>
      <c r="N48" s="10">
        <v>0</v>
      </c>
      <c r="O48" s="10">
        <v>0</v>
      </c>
      <c r="P48" s="10">
        <v>61</v>
      </c>
      <c r="Q48" s="10">
        <v>30</v>
      </c>
      <c r="R48" s="10">
        <v>0</v>
      </c>
      <c r="S48" s="10">
        <v>60</v>
      </c>
      <c r="T48" s="10">
        <v>434</v>
      </c>
      <c r="U48" s="33">
        <v>0</v>
      </c>
      <c r="V48" s="10">
        <v>20</v>
      </c>
      <c r="W48" s="12">
        <v>48.4</v>
      </c>
      <c r="X48" s="11">
        <f t="shared" si="8"/>
        <v>5217.2359999999999</v>
      </c>
      <c r="Y48" s="10">
        <v>0</v>
      </c>
      <c r="Z48" s="15">
        <f t="shared" si="9"/>
        <v>469.55123999999995</v>
      </c>
      <c r="AA48" s="15">
        <f t="shared" si="10"/>
        <v>469.55123999999995</v>
      </c>
      <c r="AB48" s="11">
        <f t="shared" si="11"/>
        <v>6156.3384799999994</v>
      </c>
      <c r="AC48" s="15">
        <f t="shared" si="12"/>
        <v>939.1024799999999</v>
      </c>
      <c r="AD48" s="11">
        <f t="shared" si="13"/>
        <v>6156.3384799999994</v>
      </c>
      <c r="AE48" s="1"/>
    </row>
    <row r="49" spans="1:31" ht="30" customHeight="1">
      <c r="A49" s="10" t="s">
        <v>74</v>
      </c>
      <c r="B49" s="10">
        <v>2107</v>
      </c>
      <c r="C49" s="10" t="s">
        <v>59</v>
      </c>
      <c r="D49" s="10">
        <v>3240</v>
      </c>
      <c r="E49" s="11">
        <v>80</v>
      </c>
      <c r="F49" s="11">
        <f t="shared" si="16"/>
        <v>3320</v>
      </c>
      <c r="G49" s="11">
        <v>0</v>
      </c>
      <c r="H49" s="12">
        <v>0</v>
      </c>
      <c r="I49" s="12">
        <f t="shared" si="18"/>
        <v>453.6</v>
      </c>
      <c r="J49" s="12">
        <f t="shared" si="17"/>
        <v>0</v>
      </c>
      <c r="K49" s="12">
        <f t="shared" si="7"/>
        <v>13.608000000000001</v>
      </c>
      <c r="L49" s="12">
        <f t="shared" si="19"/>
        <v>136.08000000000001</v>
      </c>
      <c r="M49" s="12">
        <f t="shared" si="20"/>
        <v>0</v>
      </c>
      <c r="N49" s="10">
        <v>0</v>
      </c>
      <c r="O49" s="10">
        <v>0</v>
      </c>
      <c r="P49" s="10">
        <v>61</v>
      </c>
      <c r="Q49" s="10">
        <v>30</v>
      </c>
      <c r="R49" s="10">
        <v>0</v>
      </c>
      <c r="S49" s="10">
        <v>0</v>
      </c>
      <c r="T49" s="10">
        <v>434</v>
      </c>
      <c r="U49" s="33">
        <v>21.25</v>
      </c>
      <c r="V49" s="10">
        <v>20</v>
      </c>
      <c r="W49" s="12">
        <v>48.4</v>
      </c>
      <c r="X49" s="11">
        <f t="shared" si="8"/>
        <v>4537.9380000000001</v>
      </c>
      <c r="Y49" s="10">
        <v>0</v>
      </c>
      <c r="Z49" s="15">
        <f t="shared" si="9"/>
        <v>408.41442000000001</v>
      </c>
      <c r="AA49" s="15">
        <f t="shared" si="10"/>
        <v>408.41442000000001</v>
      </c>
      <c r="AB49" s="11">
        <f t="shared" si="11"/>
        <v>5354.7668400000002</v>
      </c>
      <c r="AC49" s="15">
        <f t="shared" si="12"/>
        <v>816.82884000000001</v>
      </c>
      <c r="AD49" s="11">
        <f t="shared" si="13"/>
        <v>5354.7668400000002</v>
      </c>
      <c r="AE49" s="1"/>
    </row>
    <row r="50" spans="1:31" ht="30" customHeight="1">
      <c r="A50" s="10" t="s">
        <v>58</v>
      </c>
      <c r="B50" s="10">
        <v>2306</v>
      </c>
      <c r="C50" s="10" t="s">
        <v>59</v>
      </c>
      <c r="D50" s="10">
        <v>3240</v>
      </c>
      <c r="E50" s="11">
        <v>80</v>
      </c>
      <c r="F50" s="11">
        <f t="shared" si="16"/>
        <v>3320</v>
      </c>
      <c r="G50" s="11">
        <v>0</v>
      </c>
      <c r="H50" s="12">
        <v>0</v>
      </c>
      <c r="I50" s="12">
        <f t="shared" si="18"/>
        <v>453.6</v>
      </c>
      <c r="J50" s="12">
        <f t="shared" si="17"/>
        <v>0</v>
      </c>
      <c r="K50" s="12">
        <f t="shared" si="7"/>
        <v>13.608000000000001</v>
      </c>
      <c r="L50" s="12">
        <f t="shared" si="19"/>
        <v>136.08000000000001</v>
      </c>
      <c r="M50" s="12">
        <f t="shared" si="20"/>
        <v>0</v>
      </c>
      <c r="N50" s="10">
        <v>0</v>
      </c>
      <c r="O50" s="10">
        <v>0</v>
      </c>
      <c r="P50" s="10">
        <v>61</v>
      </c>
      <c r="Q50" s="10">
        <v>30</v>
      </c>
      <c r="R50" s="10">
        <v>0</v>
      </c>
      <c r="S50" s="10">
        <v>0</v>
      </c>
      <c r="T50" s="10">
        <v>434</v>
      </c>
      <c r="U50" s="33">
        <v>21.25</v>
      </c>
      <c r="V50" s="10">
        <v>20</v>
      </c>
      <c r="W50" s="12">
        <v>48.4</v>
      </c>
      <c r="X50" s="11">
        <f t="shared" si="8"/>
        <v>4537.9380000000001</v>
      </c>
      <c r="Y50" s="10">
        <v>0</v>
      </c>
      <c r="Z50" s="15">
        <f t="shared" si="9"/>
        <v>408.41442000000001</v>
      </c>
      <c r="AA50" s="15">
        <f t="shared" si="10"/>
        <v>408.41442000000001</v>
      </c>
      <c r="AB50" s="11">
        <f t="shared" si="11"/>
        <v>5354.7668400000002</v>
      </c>
      <c r="AC50" s="15">
        <f t="shared" si="12"/>
        <v>816.82884000000001</v>
      </c>
      <c r="AD50" s="11">
        <f t="shared" si="13"/>
        <v>5354.7668400000002</v>
      </c>
      <c r="AE50" s="1"/>
    </row>
    <row r="51" spans="1:31" ht="30" customHeight="1">
      <c r="A51" s="10" t="s">
        <v>74</v>
      </c>
      <c r="B51" s="10">
        <v>2107</v>
      </c>
      <c r="C51" s="10" t="s">
        <v>59</v>
      </c>
      <c r="D51" s="10">
        <v>3240</v>
      </c>
      <c r="E51" s="11">
        <v>80</v>
      </c>
      <c r="F51" s="11">
        <f t="shared" si="16"/>
        <v>3320</v>
      </c>
      <c r="G51" s="11">
        <v>0</v>
      </c>
      <c r="H51" s="12">
        <v>0</v>
      </c>
      <c r="I51" s="12">
        <f t="shared" si="18"/>
        <v>453.6</v>
      </c>
      <c r="J51" s="12">
        <f t="shared" si="17"/>
        <v>0</v>
      </c>
      <c r="K51" s="12">
        <f t="shared" si="7"/>
        <v>13.608000000000001</v>
      </c>
      <c r="L51" s="12">
        <f t="shared" si="19"/>
        <v>136.08000000000001</v>
      </c>
      <c r="M51" s="12">
        <f t="shared" si="20"/>
        <v>0</v>
      </c>
      <c r="N51" s="10">
        <v>0</v>
      </c>
      <c r="O51" s="10">
        <v>0</v>
      </c>
      <c r="P51" s="10">
        <v>61</v>
      </c>
      <c r="Q51" s="10">
        <v>30</v>
      </c>
      <c r="R51" s="10">
        <v>0</v>
      </c>
      <c r="S51" s="10">
        <v>0</v>
      </c>
      <c r="T51" s="10">
        <v>434</v>
      </c>
      <c r="U51" s="33">
        <v>0</v>
      </c>
      <c r="V51" s="10">
        <v>20</v>
      </c>
      <c r="W51" s="12">
        <v>48.4</v>
      </c>
      <c r="X51" s="11">
        <f t="shared" si="8"/>
        <v>4516.6880000000001</v>
      </c>
      <c r="Y51" s="10">
        <v>0</v>
      </c>
      <c r="Z51" s="15">
        <f t="shared" si="9"/>
        <v>406.50191999999998</v>
      </c>
      <c r="AA51" s="15">
        <f t="shared" si="10"/>
        <v>406.50191999999998</v>
      </c>
      <c r="AB51" s="11">
        <f t="shared" si="11"/>
        <v>5329.6918399999995</v>
      </c>
      <c r="AC51" s="15">
        <f t="shared" si="12"/>
        <v>813.00383999999997</v>
      </c>
      <c r="AD51" s="11">
        <f t="shared" si="13"/>
        <v>5329.6918400000004</v>
      </c>
      <c r="AE51" s="1"/>
    </row>
    <row r="52" spans="1:31" ht="30" customHeight="1">
      <c r="A52" s="10" t="s">
        <v>39</v>
      </c>
      <c r="B52" s="10">
        <v>3133</v>
      </c>
      <c r="C52" s="10" t="s">
        <v>82</v>
      </c>
      <c r="D52" s="10">
        <v>2460</v>
      </c>
      <c r="E52" s="11">
        <v>0</v>
      </c>
      <c r="F52" s="11">
        <f t="shared" si="16"/>
        <v>2460</v>
      </c>
      <c r="G52" s="11">
        <v>0</v>
      </c>
      <c r="H52" s="12">
        <v>0</v>
      </c>
      <c r="I52" s="12">
        <f t="shared" si="18"/>
        <v>344.40000000000003</v>
      </c>
      <c r="J52" s="12">
        <f t="shared" si="17"/>
        <v>0</v>
      </c>
      <c r="K52" s="12">
        <f t="shared" si="7"/>
        <v>10.332000000000001</v>
      </c>
      <c r="L52" s="12">
        <f t="shared" si="19"/>
        <v>103.32000000000001</v>
      </c>
      <c r="M52" s="12">
        <f t="shared" si="20"/>
        <v>0</v>
      </c>
      <c r="N52" s="10">
        <v>0</v>
      </c>
      <c r="O52" s="10">
        <v>0</v>
      </c>
      <c r="P52" s="10">
        <v>61</v>
      </c>
      <c r="Q52" s="10">
        <v>30</v>
      </c>
      <c r="R52" s="10">
        <v>0</v>
      </c>
      <c r="S52" s="10">
        <v>0</v>
      </c>
      <c r="T52" s="10">
        <v>434</v>
      </c>
      <c r="U52" s="33">
        <v>21.25</v>
      </c>
      <c r="V52" s="10">
        <v>20</v>
      </c>
      <c r="W52" s="12">
        <v>48.4</v>
      </c>
      <c r="X52" s="11">
        <f t="shared" si="8"/>
        <v>3532.7020000000002</v>
      </c>
      <c r="Y52" s="10">
        <v>0</v>
      </c>
      <c r="Z52" s="15">
        <f t="shared" si="9"/>
        <v>317.94317999999998</v>
      </c>
      <c r="AA52" s="15">
        <f t="shared" si="10"/>
        <v>317.94317999999998</v>
      </c>
      <c r="AB52" s="11">
        <f t="shared" si="11"/>
        <v>4168.5883600000006</v>
      </c>
      <c r="AC52" s="15">
        <f t="shared" si="12"/>
        <v>635.88635999999997</v>
      </c>
      <c r="AD52" s="11">
        <f t="shared" si="13"/>
        <v>4168.5883599999997</v>
      </c>
      <c r="AE52" s="1"/>
    </row>
    <row r="53" spans="1:31" ht="30" customHeight="1">
      <c r="A53" s="10" t="s">
        <v>41</v>
      </c>
      <c r="B53" s="10">
        <v>1388</v>
      </c>
      <c r="C53" s="10" t="s">
        <v>81</v>
      </c>
      <c r="D53" s="10">
        <v>2460</v>
      </c>
      <c r="E53" s="12">
        <v>80</v>
      </c>
      <c r="F53" s="11">
        <f t="shared" si="16"/>
        <v>2540</v>
      </c>
      <c r="G53" s="11">
        <v>0</v>
      </c>
      <c r="H53" s="12">
        <v>0</v>
      </c>
      <c r="I53" s="12">
        <f t="shared" si="18"/>
        <v>344.40000000000003</v>
      </c>
      <c r="J53" s="12">
        <f t="shared" si="17"/>
        <v>0</v>
      </c>
      <c r="K53" s="12">
        <f t="shared" si="7"/>
        <v>10.332000000000001</v>
      </c>
      <c r="L53" s="12">
        <f t="shared" si="19"/>
        <v>103.32000000000001</v>
      </c>
      <c r="M53" s="12">
        <f t="shared" si="20"/>
        <v>0</v>
      </c>
      <c r="N53" s="10">
        <v>0</v>
      </c>
      <c r="O53" s="10">
        <v>17</v>
      </c>
      <c r="P53" s="10">
        <v>61</v>
      </c>
      <c r="Q53" s="10">
        <v>30</v>
      </c>
      <c r="R53" s="10">
        <v>45</v>
      </c>
      <c r="S53" s="10">
        <v>60</v>
      </c>
      <c r="T53" s="10">
        <v>434</v>
      </c>
      <c r="U53" s="33">
        <v>0</v>
      </c>
      <c r="V53" s="10">
        <v>20</v>
      </c>
      <c r="W53" s="12">
        <v>48.4</v>
      </c>
      <c r="X53" s="11">
        <f t="shared" si="8"/>
        <v>3713.4520000000002</v>
      </c>
      <c r="Y53" s="10">
        <v>0</v>
      </c>
      <c r="Z53" s="15">
        <f t="shared" si="9"/>
        <v>334.21068000000002</v>
      </c>
      <c r="AA53" s="15">
        <f t="shared" si="10"/>
        <v>334.21068000000002</v>
      </c>
      <c r="AB53" s="11">
        <f t="shared" si="11"/>
        <v>4381.8733600000005</v>
      </c>
      <c r="AC53" s="15">
        <f t="shared" si="12"/>
        <v>668.42136000000005</v>
      </c>
      <c r="AD53" s="11">
        <f t="shared" si="13"/>
        <v>4381.8733600000005</v>
      </c>
      <c r="AE53" s="1"/>
    </row>
    <row r="54" spans="1:31" ht="30" customHeight="1">
      <c r="A54" s="10" t="s">
        <v>30</v>
      </c>
      <c r="B54" s="10">
        <v>1190</v>
      </c>
      <c r="C54" s="10" t="s">
        <v>81</v>
      </c>
      <c r="D54" s="10">
        <v>2460</v>
      </c>
      <c r="E54" s="12">
        <v>80</v>
      </c>
      <c r="F54" s="11">
        <f t="shared" si="16"/>
        <v>2540</v>
      </c>
      <c r="G54" s="11">
        <v>0</v>
      </c>
      <c r="H54" s="12">
        <f>F54*8.65%</f>
        <v>219.71</v>
      </c>
      <c r="I54" s="12">
        <f t="shared" si="18"/>
        <v>344.40000000000003</v>
      </c>
      <c r="J54" s="12">
        <f t="shared" si="17"/>
        <v>30.759400000000003</v>
      </c>
      <c r="K54" s="12">
        <f t="shared" si="7"/>
        <v>11.254782000000002</v>
      </c>
      <c r="L54" s="12">
        <f t="shared" si="19"/>
        <v>112.54782000000002</v>
      </c>
      <c r="M54" s="12">
        <f t="shared" si="20"/>
        <v>0</v>
      </c>
      <c r="N54" s="10">
        <v>0</v>
      </c>
      <c r="O54" s="10">
        <v>0</v>
      </c>
      <c r="P54" s="10">
        <v>61</v>
      </c>
      <c r="Q54" s="10">
        <v>30</v>
      </c>
      <c r="R54" s="10">
        <v>83</v>
      </c>
      <c r="S54" s="10">
        <v>0</v>
      </c>
      <c r="T54" s="10">
        <v>434</v>
      </c>
      <c r="U54" s="33">
        <v>40</v>
      </c>
      <c r="V54" s="10">
        <v>20</v>
      </c>
      <c r="W54" s="12">
        <v>48.4</v>
      </c>
      <c r="X54" s="11">
        <f t="shared" si="8"/>
        <v>3975.0720020000003</v>
      </c>
      <c r="Y54" s="10">
        <v>0</v>
      </c>
      <c r="Z54" s="15">
        <f t="shared" si="9"/>
        <v>357.75648018000004</v>
      </c>
      <c r="AA54" s="15">
        <f t="shared" si="10"/>
        <v>357.75648018000004</v>
      </c>
      <c r="AB54" s="11">
        <f t="shared" si="11"/>
        <v>4690.5849623600006</v>
      </c>
      <c r="AC54" s="15">
        <f t="shared" si="12"/>
        <v>715.51296036000008</v>
      </c>
      <c r="AD54" s="11">
        <f t="shared" si="13"/>
        <v>4690.5849623600006</v>
      </c>
      <c r="AE54" s="1"/>
    </row>
    <row r="55" spans="1:31" ht="30" customHeight="1">
      <c r="A55" s="10" t="s">
        <v>54</v>
      </c>
      <c r="B55" s="10">
        <v>1106</v>
      </c>
      <c r="C55" s="10" t="s">
        <v>81</v>
      </c>
      <c r="D55" s="10">
        <v>2460</v>
      </c>
      <c r="E55" s="12">
        <v>80</v>
      </c>
      <c r="F55" s="11">
        <f t="shared" si="16"/>
        <v>2540</v>
      </c>
      <c r="G55" s="11">
        <v>0</v>
      </c>
      <c r="H55" s="12">
        <f>F55*19.84%</f>
        <v>503.93599999999998</v>
      </c>
      <c r="I55" s="12">
        <f t="shared" si="18"/>
        <v>344.40000000000003</v>
      </c>
      <c r="J55" s="12">
        <f t="shared" si="17"/>
        <v>70.55104</v>
      </c>
      <c r="K55" s="12">
        <f t="shared" si="7"/>
        <v>12.448531200000001</v>
      </c>
      <c r="L55" s="12">
        <f t="shared" si="19"/>
        <v>124.48531200000001</v>
      </c>
      <c r="M55" s="12">
        <f t="shared" si="20"/>
        <v>0</v>
      </c>
      <c r="N55" s="10">
        <v>0</v>
      </c>
      <c r="O55" s="10">
        <v>0</v>
      </c>
      <c r="P55" s="10">
        <v>61</v>
      </c>
      <c r="Q55" s="10">
        <v>30</v>
      </c>
      <c r="R55" s="10">
        <v>0</v>
      </c>
      <c r="S55" s="10">
        <v>60</v>
      </c>
      <c r="T55" s="10">
        <v>434</v>
      </c>
      <c r="U55" s="33">
        <v>0</v>
      </c>
      <c r="V55" s="10">
        <v>20</v>
      </c>
      <c r="W55" s="12">
        <v>48.4</v>
      </c>
      <c r="X55" s="11">
        <f t="shared" si="8"/>
        <v>4249.2208831999997</v>
      </c>
      <c r="Y55" s="10">
        <v>0</v>
      </c>
      <c r="Z55" s="15">
        <f t="shared" si="9"/>
        <v>382.42987948799998</v>
      </c>
      <c r="AA55" s="15">
        <f t="shared" si="10"/>
        <v>382.42987948799998</v>
      </c>
      <c r="AB55" s="11">
        <f t="shared" si="11"/>
        <v>5014.0806421759989</v>
      </c>
      <c r="AC55" s="15">
        <f t="shared" si="12"/>
        <v>764.85975897599997</v>
      </c>
      <c r="AD55" s="11">
        <f t="shared" si="13"/>
        <v>5014.0806421759999</v>
      </c>
      <c r="AE55" s="1"/>
    </row>
    <row r="56" spans="1:31" ht="30" customHeight="1">
      <c r="A56" s="10" t="s">
        <v>96</v>
      </c>
      <c r="B56" s="10">
        <v>1204</v>
      </c>
      <c r="C56" s="10" t="s">
        <v>81</v>
      </c>
      <c r="D56" s="10">
        <v>2460</v>
      </c>
      <c r="E56" s="12">
        <v>80</v>
      </c>
      <c r="F56" s="11">
        <f>D56+E56</f>
        <v>2540</v>
      </c>
      <c r="G56" s="11">
        <v>0</v>
      </c>
      <c r="H56" s="12">
        <f>F56*0.89%</f>
        <v>22.605999999999998</v>
      </c>
      <c r="I56" s="12">
        <f>D56*0.14</f>
        <v>344.40000000000003</v>
      </c>
      <c r="J56" s="12">
        <f>(G56+H56)*14%</f>
        <v>3.1648399999999999</v>
      </c>
      <c r="K56" s="12">
        <f t="shared" si="7"/>
        <v>10.426945200000002</v>
      </c>
      <c r="L56" s="12">
        <f>(J56+I56)*30%</f>
        <v>104.26945200000002</v>
      </c>
      <c r="M56" s="12">
        <f>(I56+J56)*0%</f>
        <v>0</v>
      </c>
      <c r="N56" s="10">
        <v>0</v>
      </c>
      <c r="O56" s="10">
        <v>17</v>
      </c>
      <c r="P56" s="10">
        <v>61</v>
      </c>
      <c r="Q56" s="10">
        <v>30</v>
      </c>
      <c r="R56" s="10">
        <v>0</v>
      </c>
      <c r="S56" s="10">
        <v>0</v>
      </c>
      <c r="T56" s="10">
        <v>434</v>
      </c>
      <c r="U56" s="33">
        <v>21.25</v>
      </c>
      <c r="V56" s="10">
        <v>20</v>
      </c>
      <c r="W56" s="12">
        <v>48.4</v>
      </c>
      <c r="X56" s="11">
        <f xml:space="preserve"> SUM(F56:W56)</f>
        <v>3656.5172372000002</v>
      </c>
      <c r="Y56" s="10">
        <v>0</v>
      </c>
      <c r="Z56" s="15">
        <f t="shared" si="9"/>
        <v>329.086551348</v>
      </c>
      <c r="AA56" s="15">
        <f t="shared" si="10"/>
        <v>329.086551348</v>
      </c>
      <c r="AB56" s="11">
        <f>X56+Y56+Z56+AA56</f>
        <v>4314.6903398960003</v>
      </c>
      <c r="AC56" s="15">
        <f t="shared" si="12"/>
        <v>658.173102696</v>
      </c>
      <c r="AD56" s="11">
        <f>X56+Y56+AC56</f>
        <v>4314.6903398960003</v>
      </c>
      <c r="AE56" s="1"/>
    </row>
    <row r="57" spans="1:31" ht="39.75" customHeight="1">
      <c r="A57" s="39" t="s">
        <v>98</v>
      </c>
      <c r="B57" s="13">
        <v>1223</v>
      </c>
      <c r="C57" s="10" t="s">
        <v>81</v>
      </c>
      <c r="D57" s="10">
        <v>2460</v>
      </c>
      <c r="E57" s="12">
        <v>80</v>
      </c>
      <c r="F57" s="11">
        <f t="shared" si="16"/>
        <v>2540</v>
      </c>
      <c r="G57" s="11">
        <v>0</v>
      </c>
      <c r="H57" s="12">
        <f>F57*0.89%</f>
        <v>22.605999999999998</v>
      </c>
      <c r="I57" s="12">
        <f t="shared" si="18"/>
        <v>344.40000000000003</v>
      </c>
      <c r="J57" s="12">
        <f t="shared" si="17"/>
        <v>3.1648399999999999</v>
      </c>
      <c r="K57" s="12">
        <f t="shared" si="7"/>
        <v>10.426945200000002</v>
      </c>
      <c r="L57" s="12">
        <f t="shared" si="19"/>
        <v>104.26945200000002</v>
      </c>
      <c r="M57" s="12">
        <f t="shared" si="20"/>
        <v>0</v>
      </c>
      <c r="N57" s="10">
        <v>0</v>
      </c>
      <c r="O57" s="10">
        <v>17</v>
      </c>
      <c r="P57" s="10">
        <v>61</v>
      </c>
      <c r="Q57" s="10">
        <v>30</v>
      </c>
      <c r="R57" s="10">
        <v>0</v>
      </c>
      <c r="S57" s="10">
        <v>60</v>
      </c>
      <c r="T57" s="10">
        <v>434</v>
      </c>
      <c r="U57" s="33">
        <v>21.25</v>
      </c>
      <c r="V57" s="10">
        <v>20</v>
      </c>
      <c r="W57" s="12">
        <v>48.4</v>
      </c>
      <c r="X57" s="11">
        <f xml:space="preserve"> SUM(F57:W57)</f>
        <v>3716.5172372000002</v>
      </c>
      <c r="Y57" s="10">
        <v>0</v>
      </c>
      <c r="Z57" s="15">
        <f t="shared" si="9"/>
        <v>334.48655134799998</v>
      </c>
      <c r="AA57" s="15">
        <f t="shared" si="10"/>
        <v>334.48655134799998</v>
      </c>
      <c r="AB57" s="11">
        <f>X57+Y57+Z57+AA57</f>
        <v>4385.4903398960005</v>
      </c>
      <c r="AC57" s="15">
        <f t="shared" si="12"/>
        <v>668.97310269599996</v>
      </c>
      <c r="AD57" s="11">
        <f>X57+Y57+AC57</f>
        <v>4385.4903398960005</v>
      </c>
      <c r="AE57" s="1"/>
    </row>
    <row r="58" spans="1:31" ht="30" customHeight="1">
      <c r="A58" s="10" t="s">
        <v>61</v>
      </c>
      <c r="B58" s="10">
        <v>2205</v>
      </c>
      <c r="C58" s="10" t="s">
        <v>81</v>
      </c>
      <c r="D58" s="10">
        <v>2460</v>
      </c>
      <c r="E58" s="12">
        <v>80</v>
      </c>
      <c r="F58" s="11">
        <f t="shared" si="16"/>
        <v>2540</v>
      </c>
      <c r="G58" s="11">
        <v>0</v>
      </c>
      <c r="H58" s="12">
        <v>0</v>
      </c>
      <c r="I58" s="12">
        <f t="shared" si="18"/>
        <v>344.40000000000003</v>
      </c>
      <c r="J58" s="12">
        <f t="shared" si="17"/>
        <v>0</v>
      </c>
      <c r="K58" s="12">
        <f t="shared" si="7"/>
        <v>10.332000000000001</v>
      </c>
      <c r="L58" s="12">
        <f t="shared" si="19"/>
        <v>103.32000000000001</v>
      </c>
      <c r="M58" s="12">
        <f t="shared" si="20"/>
        <v>0</v>
      </c>
      <c r="N58" s="10">
        <v>0</v>
      </c>
      <c r="O58" s="10">
        <v>0</v>
      </c>
      <c r="P58" s="10">
        <v>61</v>
      </c>
      <c r="Q58" s="10">
        <v>30</v>
      </c>
      <c r="R58" s="10">
        <v>0</v>
      </c>
      <c r="S58" s="10">
        <v>0</v>
      </c>
      <c r="T58" s="10">
        <v>434</v>
      </c>
      <c r="U58" s="33">
        <v>21.25</v>
      </c>
      <c r="V58" s="10">
        <v>20</v>
      </c>
      <c r="W58" s="12">
        <v>48.4</v>
      </c>
      <c r="X58" s="11">
        <f t="shared" si="8"/>
        <v>3612.7020000000002</v>
      </c>
      <c r="Y58" s="10">
        <v>0</v>
      </c>
      <c r="Z58" s="15">
        <f t="shared" si="9"/>
        <v>325.14318000000003</v>
      </c>
      <c r="AA58" s="15">
        <f t="shared" si="10"/>
        <v>325.14318000000003</v>
      </c>
      <c r="AB58" s="11">
        <f t="shared" si="11"/>
        <v>4262.9883600000003</v>
      </c>
      <c r="AC58" s="15">
        <f t="shared" si="12"/>
        <v>650.28636000000006</v>
      </c>
      <c r="AD58" s="11">
        <f t="shared" si="13"/>
        <v>4262.9883600000003</v>
      </c>
      <c r="AE58" s="1"/>
    </row>
    <row r="59" spans="1:31" ht="30" customHeight="1">
      <c r="A59" s="10" t="s">
        <v>65</v>
      </c>
      <c r="B59" s="10">
        <v>1288</v>
      </c>
      <c r="C59" s="10" t="s">
        <v>81</v>
      </c>
      <c r="D59" s="10">
        <v>2460</v>
      </c>
      <c r="E59" s="12">
        <v>80</v>
      </c>
      <c r="F59" s="11">
        <f t="shared" si="16"/>
        <v>2540</v>
      </c>
      <c r="G59" s="11">
        <v>0</v>
      </c>
      <c r="H59" s="12">
        <v>0</v>
      </c>
      <c r="I59" s="12">
        <f t="shared" si="18"/>
        <v>344.40000000000003</v>
      </c>
      <c r="J59" s="12">
        <f t="shared" si="17"/>
        <v>0</v>
      </c>
      <c r="K59" s="12">
        <f t="shared" si="7"/>
        <v>10.332000000000001</v>
      </c>
      <c r="L59" s="12">
        <f t="shared" si="19"/>
        <v>103.32000000000001</v>
      </c>
      <c r="M59" s="12">
        <f t="shared" si="20"/>
        <v>0</v>
      </c>
      <c r="N59" s="10">
        <v>0</v>
      </c>
      <c r="O59" s="10">
        <v>0</v>
      </c>
      <c r="P59" s="10">
        <v>61</v>
      </c>
      <c r="Q59" s="10">
        <v>30</v>
      </c>
      <c r="R59" s="13">
        <v>60</v>
      </c>
      <c r="S59" s="10">
        <v>0</v>
      </c>
      <c r="T59" s="10">
        <v>434</v>
      </c>
      <c r="U59" s="33">
        <v>21.25</v>
      </c>
      <c r="V59" s="10">
        <v>20</v>
      </c>
      <c r="W59" s="12">
        <v>48.4</v>
      </c>
      <c r="X59" s="11">
        <f t="shared" si="8"/>
        <v>3672.7020000000002</v>
      </c>
      <c r="Y59" s="10">
        <v>0</v>
      </c>
      <c r="Z59" s="15">
        <f t="shared" si="9"/>
        <v>330.54318000000001</v>
      </c>
      <c r="AA59" s="15">
        <f t="shared" si="10"/>
        <v>330.54318000000001</v>
      </c>
      <c r="AB59" s="11">
        <f t="shared" si="11"/>
        <v>4333.7883600000005</v>
      </c>
      <c r="AC59" s="15">
        <f t="shared" si="12"/>
        <v>661.08636000000001</v>
      </c>
      <c r="AD59" s="11">
        <f t="shared" si="13"/>
        <v>4333.7883600000005</v>
      </c>
      <c r="AE59" s="1"/>
    </row>
    <row r="60" spans="1:31" ht="30" customHeight="1">
      <c r="A60" s="10" t="s">
        <v>54</v>
      </c>
      <c r="B60" s="10">
        <v>1106</v>
      </c>
      <c r="C60" s="10" t="s">
        <v>97</v>
      </c>
      <c r="D60" s="10">
        <v>1720</v>
      </c>
      <c r="E60" s="12">
        <v>80</v>
      </c>
      <c r="F60" s="11">
        <f t="shared" si="16"/>
        <v>1800</v>
      </c>
      <c r="G60" s="11">
        <v>0</v>
      </c>
      <c r="H60" s="12">
        <v>0</v>
      </c>
      <c r="I60" s="12">
        <f t="shared" si="18"/>
        <v>240.8</v>
      </c>
      <c r="J60" s="12">
        <f t="shared" si="17"/>
        <v>0</v>
      </c>
      <c r="K60" s="12">
        <f t="shared" si="7"/>
        <v>7.2240000000000002</v>
      </c>
      <c r="L60" s="12">
        <f t="shared" si="19"/>
        <v>72.239999999999995</v>
      </c>
      <c r="M60" s="12">
        <f t="shared" si="20"/>
        <v>0</v>
      </c>
      <c r="N60" s="10">
        <v>0</v>
      </c>
      <c r="O60" s="10">
        <v>0</v>
      </c>
      <c r="P60" s="10">
        <v>61</v>
      </c>
      <c r="Q60" s="10">
        <v>30</v>
      </c>
      <c r="R60" s="10">
        <v>0</v>
      </c>
      <c r="S60" s="10">
        <v>60</v>
      </c>
      <c r="T60" s="10">
        <v>434</v>
      </c>
      <c r="U60" s="33">
        <v>0</v>
      </c>
      <c r="V60" s="10">
        <v>20</v>
      </c>
      <c r="W60" s="12">
        <v>48.4</v>
      </c>
      <c r="X60" s="11">
        <f xml:space="preserve"> SUM(F60:W60)</f>
        <v>2773.6639999999998</v>
      </c>
      <c r="Y60" s="10">
        <v>0</v>
      </c>
      <c r="Z60" s="15">
        <f t="shared" si="9"/>
        <v>249.62975999999998</v>
      </c>
      <c r="AA60" s="15">
        <f t="shared" si="10"/>
        <v>249.62975999999998</v>
      </c>
      <c r="AB60" s="11">
        <f>X60+Y60+Z60+AA60</f>
        <v>3272.9235199999994</v>
      </c>
      <c r="AC60" s="15">
        <f t="shared" si="12"/>
        <v>499.25951999999995</v>
      </c>
      <c r="AD60" s="11">
        <f>X60+Y60+AC60</f>
        <v>3272.9235199999998</v>
      </c>
      <c r="AE60" s="1"/>
    </row>
    <row r="61" spans="1:31" ht="30" customHeight="1">
      <c r="A61" s="10" t="s">
        <v>42</v>
      </c>
      <c r="B61" s="10">
        <v>1205</v>
      </c>
      <c r="C61" s="10" t="s">
        <v>83</v>
      </c>
      <c r="D61" s="10">
        <v>1720</v>
      </c>
      <c r="E61" s="12">
        <v>80</v>
      </c>
      <c r="F61" s="11">
        <f t="shared" si="16"/>
        <v>1800</v>
      </c>
      <c r="G61" s="11">
        <v>0</v>
      </c>
      <c r="H61" s="12">
        <v>0</v>
      </c>
      <c r="I61" s="12">
        <f t="shared" si="18"/>
        <v>240.8</v>
      </c>
      <c r="J61" s="12">
        <f t="shared" si="17"/>
        <v>0</v>
      </c>
      <c r="K61" s="12">
        <f t="shared" si="7"/>
        <v>7.2240000000000002</v>
      </c>
      <c r="L61" s="12">
        <f t="shared" si="19"/>
        <v>72.239999999999995</v>
      </c>
      <c r="M61" s="12">
        <f t="shared" si="20"/>
        <v>0</v>
      </c>
      <c r="N61" s="10">
        <v>0</v>
      </c>
      <c r="O61" s="10">
        <v>0</v>
      </c>
      <c r="P61" s="10">
        <v>61</v>
      </c>
      <c r="Q61" s="10">
        <v>30</v>
      </c>
      <c r="R61" s="10">
        <v>0</v>
      </c>
      <c r="S61" s="10">
        <v>0</v>
      </c>
      <c r="T61" s="10">
        <v>434</v>
      </c>
      <c r="U61" s="33">
        <v>360</v>
      </c>
      <c r="V61" s="10">
        <v>20</v>
      </c>
      <c r="W61" s="12">
        <v>48.4</v>
      </c>
      <c r="X61" s="11">
        <f t="shared" si="8"/>
        <v>3073.6639999999998</v>
      </c>
      <c r="Y61" s="10">
        <v>0</v>
      </c>
      <c r="Z61" s="15">
        <f t="shared" si="9"/>
        <v>276.62975999999998</v>
      </c>
      <c r="AA61" s="15">
        <f t="shared" si="10"/>
        <v>276.62975999999998</v>
      </c>
      <c r="AB61" s="11">
        <f t="shared" si="11"/>
        <v>3626.9235199999994</v>
      </c>
      <c r="AC61" s="15">
        <f t="shared" si="12"/>
        <v>553.25951999999995</v>
      </c>
      <c r="AD61" s="11">
        <f t="shared" si="13"/>
        <v>3626.9235199999998</v>
      </c>
      <c r="AE61" s="1"/>
    </row>
    <row r="62" spans="1:31" ht="30" customHeight="1">
      <c r="A62" s="10" t="s">
        <v>42</v>
      </c>
      <c r="B62" s="10">
        <v>1205</v>
      </c>
      <c r="C62" s="10" t="s">
        <v>84</v>
      </c>
      <c r="D62" s="10">
        <v>1720</v>
      </c>
      <c r="E62" s="12">
        <v>440</v>
      </c>
      <c r="F62" s="11">
        <f t="shared" si="16"/>
        <v>2160</v>
      </c>
      <c r="G62" s="11">
        <v>0</v>
      </c>
      <c r="H62" s="12">
        <v>0</v>
      </c>
      <c r="I62" s="12">
        <f t="shared" si="18"/>
        <v>240.8</v>
      </c>
      <c r="J62" s="12">
        <f t="shared" si="17"/>
        <v>0</v>
      </c>
      <c r="K62" s="12">
        <f t="shared" si="7"/>
        <v>7.2240000000000002</v>
      </c>
      <c r="L62" s="12">
        <f t="shared" si="19"/>
        <v>72.239999999999995</v>
      </c>
      <c r="M62" s="12">
        <f t="shared" si="20"/>
        <v>0</v>
      </c>
      <c r="N62" s="10">
        <v>0</v>
      </c>
      <c r="O62" s="10">
        <v>0</v>
      </c>
      <c r="P62" s="10">
        <v>61</v>
      </c>
      <c r="Q62" s="10">
        <v>30</v>
      </c>
      <c r="R62" s="10">
        <v>0</v>
      </c>
      <c r="S62" s="10">
        <v>0</v>
      </c>
      <c r="T62" s="10">
        <v>434</v>
      </c>
      <c r="U62" s="33">
        <v>0</v>
      </c>
      <c r="V62" s="10">
        <v>20</v>
      </c>
      <c r="W62" s="12">
        <v>48.4</v>
      </c>
      <c r="X62" s="11">
        <f t="shared" si="8"/>
        <v>3073.6640000000002</v>
      </c>
      <c r="Y62" s="10">
        <v>0</v>
      </c>
      <c r="Z62" s="15">
        <f t="shared" si="9"/>
        <v>276.62976000000003</v>
      </c>
      <c r="AA62" s="15">
        <f t="shared" si="10"/>
        <v>276.62976000000003</v>
      </c>
      <c r="AB62" s="11">
        <f t="shared" si="11"/>
        <v>3626.9235200000003</v>
      </c>
      <c r="AC62" s="15">
        <f t="shared" si="12"/>
        <v>553.25952000000007</v>
      </c>
      <c r="AD62" s="11">
        <f t="shared" si="13"/>
        <v>3626.9235200000003</v>
      </c>
      <c r="AE62" s="1"/>
    </row>
    <row r="63" spans="1:31" ht="30" customHeight="1">
      <c r="A63" s="10" t="s">
        <v>40</v>
      </c>
      <c r="B63" s="10">
        <v>1224</v>
      </c>
      <c r="C63" s="10" t="s">
        <v>70</v>
      </c>
      <c r="D63" s="10">
        <v>1580</v>
      </c>
      <c r="E63" s="12">
        <v>80</v>
      </c>
      <c r="F63" s="11">
        <f t="shared" si="16"/>
        <v>1660</v>
      </c>
      <c r="G63" s="11">
        <v>0</v>
      </c>
      <c r="H63" s="12">
        <v>0</v>
      </c>
      <c r="I63" s="12">
        <f t="shared" si="18"/>
        <v>221.20000000000002</v>
      </c>
      <c r="J63" s="12">
        <f t="shared" si="17"/>
        <v>0</v>
      </c>
      <c r="K63" s="12">
        <f t="shared" si="7"/>
        <v>6.6360000000000001</v>
      </c>
      <c r="L63" s="12">
        <f t="shared" si="19"/>
        <v>66.36</v>
      </c>
      <c r="M63" s="12">
        <f t="shared" si="20"/>
        <v>0</v>
      </c>
      <c r="N63" s="10">
        <v>0</v>
      </c>
      <c r="O63" s="10">
        <v>17</v>
      </c>
      <c r="P63" s="10">
        <v>61</v>
      </c>
      <c r="Q63" s="10">
        <v>30</v>
      </c>
      <c r="R63" s="10">
        <v>0</v>
      </c>
      <c r="S63" s="10">
        <v>0</v>
      </c>
      <c r="T63" s="10">
        <v>434</v>
      </c>
      <c r="U63" s="33">
        <v>21.25</v>
      </c>
      <c r="V63" s="10">
        <v>20</v>
      </c>
      <c r="W63" s="12">
        <v>48.4</v>
      </c>
      <c r="X63" s="11">
        <f xml:space="preserve"> SUM(F63:W63)</f>
        <v>2585.846</v>
      </c>
      <c r="Y63" s="10">
        <v>0</v>
      </c>
      <c r="Z63" s="15">
        <f t="shared" si="9"/>
        <v>232.72613999999999</v>
      </c>
      <c r="AA63" s="15">
        <f t="shared" si="10"/>
        <v>232.72613999999999</v>
      </c>
      <c r="AB63" s="11">
        <f t="shared" si="11"/>
        <v>3051.29828</v>
      </c>
      <c r="AC63" s="15">
        <f t="shared" si="12"/>
        <v>465.45227999999997</v>
      </c>
      <c r="AD63" s="11">
        <f t="shared" si="13"/>
        <v>3051.29828</v>
      </c>
      <c r="AE63" s="1"/>
    </row>
    <row r="64" spans="1:31" ht="18">
      <c r="A64" s="10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34"/>
      <c r="V64" s="17"/>
      <c r="W64" s="17"/>
      <c r="X64" s="17"/>
      <c r="Y64" s="17"/>
      <c r="Z64" s="17"/>
      <c r="AA64" s="17"/>
      <c r="AB64" s="17"/>
      <c r="AC64" s="17"/>
      <c r="AD64" s="40"/>
      <c r="AE64" s="18"/>
    </row>
    <row r="65" spans="1:33" ht="120.6" customHeight="1">
      <c r="A65" s="6" t="s">
        <v>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6" t="s">
        <v>7</v>
      </c>
      <c r="H65" s="7" t="s">
        <v>8</v>
      </c>
      <c r="I65" s="8" t="s">
        <v>43</v>
      </c>
      <c r="J65" s="7" t="s">
        <v>10</v>
      </c>
      <c r="K65" s="7" t="s">
        <v>99</v>
      </c>
      <c r="L65" s="7" t="s">
        <v>44</v>
      </c>
      <c r="M65" s="19" t="s">
        <v>12</v>
      </c>
      <c r="N65" s="7" t="s">
        <v>13</v>
      </c>
      <c r="O65" s="7" t="s">
        <v>14</v>
      </c>
      <c r="P65" s="7" t="s">
        <v>15</v>
      </c>
      <c r="Q65" s="7" t="s">
        <v>16</v>
      </c>
      <c r="R65" s="7" t="s">
        <v>17</v>
      </c>
      <c r="S65" s="7" t="s">
        <v>18</v>
      </c>
      <c r="T65" s="7" t="s">
        <v>19</v>
      </c>
      <c r="U65" s="35" t="s">
        <v>45</v>
      </c>
      <c r="V65" s="25" t="s">
        <v>60</v>
      </c>
      <c r="W65" s="25" t="s">
        <v>75</v>
      </c>
      <c r="X65" s="7" t="s">
        <v>21</v>
      </c>
      <c r="Y65" s="7" t="s">
        <v>22</v>
      </c>
      <c r="Z65" s="7" t="s">
        <v>100</v>
      </c>
      <c r="AA65" s="7" t="s">
        <v>101</v>
      </c>
      <c r="AB65" s="6" t="s">
        <v>103</v>
      </c>
      <c r="AC65" s="7" t="s">
        <v>102</v>
      </c>
      <c r="AD65" s="41" t="s">
        <v>104</v>
      </c>
      <c r="AE65" s="2"/>
    </row>
    <row r="66" spans="1:33" s="29" customFormat="1" ht="38.25" customHeight="1">
      <c r="A66" s="13" t="s">
        <v>46</v>
      </c>
      <c r="B66" s="13">
        <v>2297</v>
      </c>
      <c r="C66" s="13" t="s">
        <v>47</v>
      </c>
      <c r="D66" s="13">
        <v>1000</v>
      </c>
      <c r="E66" s="13">
        <v>0</v>
      </c>
      <c r="F66" s="15">
        <f>D66+E66</f>
        <v>1000</v>
      </c>
      <c r="G66" s="14">
        <v>0</v>
      </c>
      <c r="H66" s="13">
        <v>0</v>
      </c>
      <c r="I66" s="15">
        <v>0</v>
      </c>
      <c r="J66" s="15">
        <v>0</v>
      </c>
      <c r="K66" s="15">
        <f>(I66+J66)*3%</f>
        <v>0</v>
      </c>
      <c r="L66" s="15">
        <f t="shared" ref="L66:L73" si="21">(J66+I66)*30%</f>
        <v>0</v>
      </c>
      <c r="M66" s="15">
        <v>0</v>
      </c>
      <c r="N66" s="13">
        <v>0</v>
      </c>
      <c r="O66" s="13">
        <v>0</v>
      </c>
      <c r="P66" s="13">
        <v>0</v>
      </c>
      <c r="Q66" s="10">
        <v>30</v>
      </c>
      <c r="R66" s="13">
        <v>22.56</v>
      </c>
      <c r="S66" s="13">
        <v>0</v>
      </c>
      <c r="T66" s="13">
        <v>0</v>
      </c>
      <c r="U66" s="33">
        <v>21.25</v>
      </c>
      <c r="V66" s="13">
        <v>0</v>
      </c>
      <c r="W66" s="12">
        <v>48.4</v>
      </c>
      <c r="X66" s="14">
        <f xml:space="preserve"> SUM(F66:W66)</f>
        <v>1122.21</v>
      </c>
      <c r="Y66" s="13">
        <v>0</v>
      </c>
      <c r="Z66" s="15">
        <f>X66*9%</f>
        <v>100.99890000000001</v>
      </c>
      <c r="AA66" s="15">
        <f>X66*9%</f>
        <v>100.99890000000001</v>
      </c>
      <c r="AB66" s="14">
        <f t="shared" ref="AB66:AB73" si="22">X66+Y66+Z66+AA66</f>
        <v>1324.2078000000001</v>
      </c>
      <c r="AC66" s="15">
        <f>X66*18%</f>
        <v>201.99780000000001</v>
      </c>
      <c r="AD66" s="14">
        <f t="shared" ref="AD66:AD73" si="23">X66+Y66+AC66</f>
        <v>1324.2078000000001</v>
      </c>
      <c r="AE66" s="16"/>
    </row>
    <row r="67" spans="1:33" s="29" customFormat="1" ht="26.25" customHeight="1">
      <c r="A67" s="13" t="s">
        <v>46</v>
      </c>
      <c r="B67" s="13">
        <v>2297</v>
      </c>
      <c r="C67" s="13" t="s">
        <v>48</v>
      </c>
      <c r="D67" s="13">
        <v>650</v>
      </c>
      <c r="E67" s="13">
        <v>0</v>
      </c>
      <c r="F67" s="15">
        <f t="shared" ref="F67:F73" si="24">D67+E67</f>
        <v>650</v>
      </c>
      <c r="G67" s="14">
        <v>0</v>
      </c>
      <c r="H67" s="15">
        <v>0</v>
      </c>
      <c r="I67" s="15">
        <v>0</v>
      </c>
      <c r="J67" s="15">
        <v>0</v>
      </c>
      <c r="K67" s="15">
        <f t="shared" ref="K67:K73" si="25">(I67+J67)*3%</f>
        <v>0</v>
      </c>
      <c r="L67" s="15">
        <f t="shared" si="21"/>
        <v>0</v>
      </c>
      <c r="M67" s="15">
        <v>0</v>
      </c>
      <c r="N67" s="13">
        <v>0</v>
      </c>
      <c r="O67" s="13">
        <v>0</v>
      </c>
      <c r="P67" s="13">
        <v>0</v>
      </c>
      <c r="Q67" s="10">
        <v>30</v>
      </c>
      <c r="R67" s="13">
        <v>22.56</v>
      </c>
      <c r="S67" s="13">
        <v>0</v>
      </c>
      <c r="T67" s="13">
        <v>0</v>
      </c>
      <c r="U67" s="33">
        <v>21.25</v>
      </c>
      <c r="V67" s="13">
        <v>0</v>
      </c>
      <c r="W67" s="12">
        <v>48.4</v>
      </c>
      <c r="X67" s="14">
        <f t="shared" ref="X67:X73" si="26" xml:space="preserve"> SUM(F67:W67)</f>
        <v>772.20999999999992</v>
      </c>
      <c r="Y67" s="13">
        <v>0</v>
      </c>
      <c r="Z67" s="15">
        <f t="shared" ref="Z67:Z73" si="27">X67*9%</f>
        <v>69.498899999999992</v>
      </c>
      <c r="AA67" s="15">
        <f t="shared" ref="AA67:AA73" si="28">X67*9%</f>
        <v>69.498899999999992</v>
      </c>
      <c r="AB67" s="14">
        <f t="shared" si="22"/>
        <v>911.20779999999991</v>
      </c>
      <c r="AC67" s="15">
        <f t="shared" ref="AC67:AC73" si="29">X67*18%</f>
        <v>138.99779999999998</v>
      </c>
      <c r="AD67" s="14">
        <f t="shared" si="23"/>
        <v>911.20779999999991</v>
      </c>
      <c r="AE67" s="16"/>
    </row>
    <row r="68" spans="1:33" s="29" customFormat="1" ht="32.25" customHeight="1">
      <c r="A68" s="13" t="s">
        <v>49</v>
      </c>
      <c r="B68" s="13">
        <v>1394</v>
      </c>
      <c r="C68" s="13" t="s">
        <v>48</v>
      </c>
      <c r="D68" s="13">
        <v>650</v>
      </c>
      <c r="E68" s="13">
        <v>0</v>
      </c>
      <c r="F68" s="15">
        <f t="shared" si="24"/>
        <v>650</v>
      </c>
      <c r="G68" s="14">
        <v>0</v>
      </c>
      <c r="H68" s="15">
        <v>0</v>
      </c>
      <c r="I68" s="15">
        <v>0</v>
      </c>
      <c r="J68" s="15">
        <v>0</v>
      </c>
      <c r="K68" s="15">
        <f t="shared" si="25"/>
        <v>0</v>
      </c>
      <c r="L68" s="15">
        <f t="shared" si="21"/>
        <v>0</v>
      </c>
      <c r="M68" s="15">
        <v>0</v>
      </c>
      <c r="N68" s="13">
        <v>0</v>
      </c>
      <c r="O68" s="13">
        <v>0</v>
      </c>
      <c r="P68" s="13">
        <v>0</v>
      </c>
      <c r="Q68" s="10">
        <v>30</v>
      </c>
      <c r="R68" s="13">
        <v>0</v>
      </c>
      <c r="S68" s="13">
        <v>0</v>
      </c>
      <c r="T68" s="13">
        <v>0</v>
      </c>
      <c r="U68" s="33">
        <v>21.25</v>
      </c>
      <c r="V68" s="13">
        <v>0</v>
      </c>
      <c r="W68" s="12">
        <v>48.4</v>
      </c>
      <c r="X68" s="14">
        <f t="shared" si="26"/>
        <v>749.65</v>
      </c>
      <c r="Y68" s="13">
        <v>0</v>
      </c>
      <c r="Z68" s="15">
        <f t="shared" si="27"/>
        <v>67.468499999999992</v>
      </c>
      <c r="AA68" s="15">
        <f t="shared" si="28"/>
        <v>67.468499999999992</v>
      </c>
      <c r="AB68" s="14">
        <f t="shared" si="22"/>
        <v>884.58699999999988</v>
      </c>
      <c r="AC68" s="15">
        <f t="shared" si="29"/>
        <v>134.93699999999998</v>
      </c>
      <c r="AD68" s="14">
        <f t="shared" si="23"/>
        <v>884.58699999999999</v>
      </c>
      <c r="AE68" s="16"/>
    </row>
    <row r="69" spans="1:33" s="29" customFormat="1" ht="39" customHeight="1">
      <c r="A69" s="13" t="s">
        <v>50</v>
      </c>
      <c r="B69" s="13">
        <v>3297</v>
      </c>
      <c r="C69" s="13" t="s">
        <v>48</v>
      </c>
      <c r="D69" s="13">
        <v>650</v>
      </c>
      <c r="E69" s="13">
        <v>0</v>
      </c>
      <c r="F69" s="15">
        <f t="shared" si="24"/>
        <v>650</v>
      </c>
      <c r="G69" s="14">
        <v>0</v>
      </c>
      <c r="H69" s="13">
        <v>0</v>
      </c>
      <c r="I69" s="15">
        <v>0</v>
      </c>
      <c r="J69" s="15">
        <v>0</v>
      </c>
      <c r="K69" s="15">
        <f t="shared" si="25"/>
        <v>0</v>
      </c>
      <c r="L69" s="15">
        <f t="shared" si="21"/>
        <v>0</v>
      </c>
      <c r="M69" s="15">
        <v>0</v>
      </c>
      <c r="N69" s="13">
        <v>0</v>
      </c>
      <c r="O69" s="13">
        <v>0</v>
      </c>
      <c r="P69" s="13">
        <v>0</v>
      </c>
      <c r="Q69" s="10">
        <v>30</v>
      </c>
      <c r="R69" s="13">
        <v>0</v>
      </c>
      <c r="S69" s="13">
        <v>0</v>
      </c>
      <c r="T69" s="13">
        <v>0</v>
      </c>
      <c r="U69" s="33">
        <v>0</v>
      </c>
      <c r="V69" s="13">
        <v>0</v>
      </c>
      <c r="W69" s="12">
        <v>48.4</v>
      </c>
      <c r="X69" s="14">
        <f t="shared" si="26"/>
        <v>728.4</v>
      </c>
      <c r="Y69" s="13">
        <v>0</v>
      </c>
      <c r="Z69" s="15">
        <f t="shared" si="27"/>
        <v>65.555999999999997</v>
      </c>
      <c r="AA69" s="15">
        <f t="shared" si="28"/>
        <v>65.555999999999997</v>
      </c>
      <c r="AB69" s="14">
        <f t="shared" si="22"/>
        <v>859.51200000000006</v>
      </c>
      <c r="AC69" s="15">
        <f t="shared" si="29"/>
        <v>131.11199999999999</v>
      </c>
      <c r="AD69" s="14">
        <f t="shared" si="23"/>
        <v>859.51199999999994</v>
      </c>
      <c r="AE69" s="16"/>
    </row>
    <row r="70" spans="1:33" s="29" customFormat="1" ht="41.25" customHeight="1">
      <c r="A70" s="13" t="s">
        <v>51</v>
      </c>
      <c r="B70" s="13">
        <v>1394</v>
      </c>
      <c r="C70" s="13" t="s">
        <v>52</v>
      </c>
      <c r="D70" s="13">
        <v>550</v>
      </c>
      <c r="E70" s="13">
        <v>0</v>
      </c>
      <c r="F70" s="15">
        <f t="shared" si="24"/>
        <v>550</v>
      </c>
      <c r="G70" s="14">
        <v>0</v>
      </c>
      <c r="H70" s="15">
        <v>0</v>
      </c>
      <c r="I70" s="12">
        <v>0</v>
      </c>
      <c r="J70" s="15">
        <v>0</v>
      </c>
      <c r="K70" s="15">
        <f t="shared" si="25"/>
        <v>0</v>
      </c>
      <c r="L70" s="15">
        <f t="shared" si="21"/>
        <v>0</v>
      </c>
      <c r="M70" s="15">
        <v>0</v>
      </c>
      <c r="N70" s="13">
        <v>0</v>
      </c>
      <c r="O70" s="13">
        <v>0</v>
      </c>
      <c r="P70" s="13">
        <v>0</v>
      </c>
      <c r="Q70" s="10">
        <v>30</v>
      </c>
      <c r="R70" s="13">
        <v>0</v>
      </c>
      <c r="S70" s="13">
        <v>0</v>
      </c>
      <c r="T70" s="13">
        <v>0</v>
      </c>
      <c r="U70" s="33">
        <v>21.25</v>
      </c>
      <c r="V70" s="13">
        <v>0</v>
      </c>
      <c r="W70" s="12">
        <v>48.4</v>
      </c>
      <c r="X70" s="14">
        <f t="shared" si="26"/>
        <v>649.65</v>
      </c>
      <c r="Y70" s="13">
        <v>0</v>
      </c>
      <c r="Z70" s="15">
        <f t="shared" si="27"/>
        <v>58.468499999999999</v>
      </c>
      <c r="AA70" s="15">
        <f t="shared" si="28"/>
        <v>58.468499999999999</v>
      </c>
      <c r="AB70" s="14">
        <f t="shared" si="22"/>
        <v>766.58699999999988</v>
      </c>
      <c r="AC70" s="15">
        <f t="shared" si="29"/>
        <v>116.937</v>
      </c>
      <c r="AD70" s="14">
        <f t="shared" si="23"/>
        <v>766.58699999999999</v>
      </c>
      <c r="AE70" s="16"/>
    </row>
    <row r="71" spans="1:33" s="29" customFormat="1" ht="42.75" customHeight="1">
      <c r="A71" s="13" t="s">
        <v>50</v>
      </c>
      <c r="B71" s="13">
        <v>3297</v>
      </c>
      <c r="C71" s="13" t="s">
        <v>52</v>
      </c>
      <c r="D71" s="13">
        <v>550</v>
      </c>
      <c r="E71" s="13">
        <v>0</v>
      </c>
      <c r="F71" s="15">
        <f t="shared" si="24"/>
        <v>550</v>
      </c>
      <c r="G71" s="14">
        <v>0</v>
      </c>
      <c r="H71" s="13">
        <v>0</v>
      </c>
      <c r="I71" s="12">
        <v>0</v>
      </c>
      <c r="J71" s="15">
        <v>0</v>
      </c>
      <c r="K71" s="15">
        <f t="shared" si="25"/>
        <v>0</v>
      </c>
      <c r="L71" s="15">
        <f t="shared" si="21"/>
        <v>0</v>
      </c>
      <c r="M71" s="15">
        <v>0</v>
      </c>
      <c r="N71" s="13">
        <v>0</v>
      </c>
      <c r="O71" s="13">
        <v>0</v>
      </c>
      <c r="P71" s="13">
        <v>0</v>
      </c>
      <c r="Q71" s="10">
        <v>30</v>
      </c>
      <c r="R71" s="13">
        <v>0</v>
      </c>
      <c r="S71" s="13">
        <v>0</v>
      </c>
      <c r="T71" s="13">
        <v>0</v>
      </c>
      <c r="U71" s="33">
        <v>21.25</v>
      </c>
      <c r="V71" s="13">
        <v>0</v>
      </c>
      <c r="W71" s="12">
        <v>48.4</v>
      </c>
      <c r="X71" s="14">
        <f t="shared" si="26"/>
        <v>649.65</v>
      </c>
      <c r="Y71" s="13">
        <v>0</v>
      </c>
      <c r="Z71" s="15">
        <f t="shared" si="27"/>
        <v>58.468499999999999</v>
      </c>
      <c r="AA71" s="15">
        <f t="shared" si="28"/>
        <v>58.468499999999999</v>
      </c>
      <c r="AB71" s="14">
        <f t="shared" si="22"/>
        <v>766.58699999999988</v>
      </c>
      <c r="AC71" s="15">
        <f t="shared" si="29"/>
        <v>116.937</v>
      </c>
      <c r="AD71" s="14">
        <f t="shared" si="23"/>
        <v>766.58699999999999</v>
      </c>
      <c r="AE71" s="16"/>
    </row>
    <row r="72" spans="1:33" s="29" customFormat="1" ht="28.5" customHeight="1">
      <c r="A72" s="13" t="s">
        <v>46</v>
      </c>
      <c r="B72" s="13">
        <v>2297</v>
      </c>
      <c r="C72" s="13" t="s">
        <v>52</v>
      </c>
      <c r="D72" s="13">
        <v>550</v>
      </c>
      <c r="E72" s="15">
        <v>0</v>
      </c>
      <c r="F72" s="14">
        <f t="shared" si="24"/>
        <v>550</v>
      </c>
      <c r="G72" s="14">
        <v>0</v>
      </c>
      <c r="H72" s="13"/>
      <c r="I72" s="12">
        <v>0</v>
      </c>
      <c r="J72" s="15">
        <v>0</v>
      </c>
      <c r="K72" s="15">
        <f t="shared" si="25"/>
        <v>0</v>
      </c>
      <c r="L72" s="15">
        <f t="shared" si="21"/>
        <v>0</v>
      </c>
      <c r="M72" s="15">
        <v>0</v>
      </c>
      <c r="N72" s="13">
        <v>0</v>
      </c>
      <c r="O72" s="13">
        <v>0</v>
      </c>
      <c r="P72" s="13">
        <v>0</v>
      </c>
      <c r="Q72" s="10">
        <v>30</v>
      </c>
      <c r="R72" s="13">
        <v>22.56</v>
      </c>
      <c r="S72" s="13">
        <v>0</v>
      </c>
      <c r="T72" s="13">
        <v>0</v>
      </c>
      <c r="U72" s="33">
        <v>21.25</v>
      </c>
      <c r="V72" s="13">
        <v>0</v>
      </c>
      <c r="W72" s="12">
        <v>48.4</v>
      </c>
      <c r="X72" s="14">
        <f t="shared" si="26"/>
        <v>672.20999999999992</v>
      </c>
      <c r="Y72" s="13">
        <v>0</v>
      </c>
      <c r="Z72" s="15">
        <f t="shared" si="27"/>
        <v>60.498899999999992</v>
      </c>
      <c r="AA72" s="15">
        <f t="shared" si="28"/>
        <v>60.498899999999992</v>
      </c>
      <c r="AB72" s="14">
        <f t="shared" si="22"/>
        <v>793.20779999999991</v>
      </c>
      <c r="AC72" s="15">
        <f t="shared" si="29"/>
        <v>120.99779999999998</v>
      </c>
      <c r="AD72" s="14">
        <f t="shared" si="23"/>
        <v>793.20779999999991</v>
      </c>
      <c r="AE72" s="16"/>
    </row>
    <row r="73" spans="1:33" ht="27.75" customHeight="1">
      <c r="A73" s="10" t="s">
        <v>40</v>
      </c>
      <c r="B73" s="10">
        <v>1224</v>
      </c>
      <c r="C73" s="20" t="s">
        <v>53</v>
      </c>
      <c r="D73" s="10">
        <v>200</v>
      </c>
      <c r="E73" s="10">
        <v>0</v>
      </c>
      <c r="F73" s="11">
        <f t="shared" si="24"/>
        <v>200</v>
      </c>
      <c r="G73" s="14">
        <v>0</v>
      </c>
      <c r="H73" s="10">
        <v>0</v>
      </c>
      <c r="I73" s="12">
        <f>D73*0.14</f>
        <v>28.000000000000004</v>
      </c>
      <c r="J73" s="15">
        <v>0</v>
      </c>
      <c r="K73" s="15">
        <f t="shared" si="25"/>
        <v>0.84000000000000008</v>
      </c>
      <c r="L73" s="15">
        <f t="shared" si="21"/>
        <v>8.4</v>
      </c>
      <c r="M73" s="15">
        <v>0</v>
      </c>
      <c r="N73" s="10">
        <v>0</v>
      </c>
      <c r="O73" s="10">
        <v>17</v>
      </c>
      <c r="P73" s="10">
        <v>61</v>
      </c>
      <c r="Q73" s="10">
        <v>30</v>
      </c>
      <c r="R73" s="10">
        <v>0</v>
      </c>
      <c r="S73" s="10">
        <v>0</v>
      </c>
      <c r="T73" s="10">
        <v>434</v>
      </c>
      <c r="U73" s="33">
        <v>21.25</v>
      </c>
      <c r="V73" s="10">
        <v>20</v>
      </c>
      <c r="W73" s="12">
        <v>48.4</v>
      </c>
      <c r="X73" s="14">
        <f t="shared" si="26"/>
        <v>868.89</v>
      </c>
      <c r="Y73" s="13">
        <v>0</v>
      </c>
      <c r="Z73" s="15">
        <f t="shared" si="27"/>
        <v>78.200099999999992</v>
      </c>
      <c r="AA73" s="15">
        <f t="shared" si="28"/>
        <v>78.200099999999992</v>
      </c>
      <c r="AB73" s="11">
        <f t="shared" si="22"/>
        <v>1025.2901999999999</v>
      </c>
      <c r="AC73" s="15">
        <f t="shared" si="29"/>
        <v>156.40019999999998</v>
      </c>
      <c r="AD73" s="11">
        <f t="shared" si="23"/>
        <v>1025.2901999999999</v>
      </c>
      <c r="AE73" s="1"/>
    </row>
    <row r="74" spans="1:33" ht="25.5">
      <c r="A74" s="21"/>
      <c r="B74" s="21"/>
      <c r="C74" s="21"/>
      <c r="D74" s="21"/>
      <c r="E74" s="21"/>
      <c r="F74" s="21"/>
      <c r="G74" s="22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36"/>
      <c r="V74" s="21"/>
      <c r="W74" s="21"/>
      <c r="X74" s="21"/>
      <c r="Y74" s="21"/>
      <c r="Z74" s="21"/>
      <c r="AA74" s="21"/>
      <c r="AB74" s="21"/>
      <c r="AC74" s="21"/>
      <c r="AD74" s="21"/>
      <c r="AE74" s="23"/>
    </row>
    <row r="75" spans="1:33" ht="18">
      <c r="A75" s="1"/>
      <c r="B75" s="2"/>
      <c r="C75" s="2"/>
      <c r="D75" s="2"/>
      <c r="E75" s="1"/>
      <c r="F75" s="1"/>
      <c r="G75" s="1"/>
      <c r="H75" s="1"/>
      <c r="I75" s="1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3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"/>
    </row>
    <row r="76" spans="1:33" ht="18">
      <c r="A76" s="1"/>
      <c r="B76" s="2"/>
      <c r="C76" s="2"/>
      <c r="D76" s="2"/>
      <c r="E76" s="1"/>
      <c r="F76" s="1"/>
      <c r="G76" s="1"/>
      <c r="H76" s="1"/>
      <c r="I76" s="1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3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"/>
    </row>
    <row r="77" spans="1:33" ht="18">
      <c r="A77" s="1"/>
      <c r="B77" s="2"/>
      <c r="C77" s="2"/>
      <c r="D77" s="2"/>
      <c r="E77" s="1"/>
      <c r="F77" s="1"/>
      <c r="G77" s="1"/>
      <c r="H77" s="1"/>
      <c r="I77" s="1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3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4"/>
    </row>
    <row r="78" spans="1:33" ht="18">
      <c r="A78" s="1"/>
      <c r="B78" s="2"/>
      <c r="C78" s="2"/>
      <c r="D78" s="2"/>
      <c r="E78" s="1"/>
      <c r="F78" s="1">
        <v>300</v>
      </c>
      <c r="G78" s="1"/>
      <c r="H78" s="1"/>
      <c r="I78" s="1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3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4"/>
    </row>
  </sheetData>
  <mergeCells count="1">
    <mergeCell ref="A3:AG4"/>
  </mergeCells>
  <pageMargins left="0.22" right="0.35" top="0.38" bottom="0.28000000000000003" header="0.3" footer="0.3"/>
  <pageSetup paperSize="9" scale="41" orientation="landscape" verticalDpi="0" r:id="rId1"/>
  <rowBreaks count="1" manualBreakCount="1">
    <brk id="63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2025-09-26T06:39:28Z</dcterms:modified>
</cp:coreProperties>
</file>