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1760"/>
  </bookViews>
  <sheets>
    <sheet name="Sheet1" sheetId="1" r:id="rId1"/>
    <sheet name="Sheet2" sheetId="2" state="hidden" r:id="rId2"/>
  </sheets>
  <definedNames>
    <definedName name="_xlnm._FilterDatabase" localSheetId="0" hidden="1">Sheet1!$A$5:$AG$62</definedName>
    <definedName name="_xlnm.Print_Area" localSheetId="0">Sheet1!$A$1:$AF$77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G15" i="1"/>
  <c r="J15" i="1" s="1"/>
  <c r="F15" i="1"/>
  <c r="L15" i="1" l="1"/>
  <c r="M15" i="1"/>
  <c r="K15" i="1"/>
  <c r="X15" i="1" s="1"/>
  <c r="J20" i="1"/>
  <c r="L20" i="1" s="1"/>
  <c r="I20" i="1"/>
  <c r="G20" i="1"/>
  <c r="F20" i="1"/>
  <c r="I25" i="1"/>
  <c r="G25" i="1"/>
  <c r="J25" i="1" s="1"/>
  <c r="L25" i="1" s="1"/>
  <c r="F25" i="1"/>
  <c r="I11" i="1"/>
  <c r="G11" i="1"/>
  <c r="F11" i="1"/>
  <c r="H11" i="1" s="1"/>
  <c r="J11" i="1" s="1"/>
  <c r="L11" i="1" s="1"/>
  <c r="I8" i="1"/>
  <c r="G8" i="1"/>
  <c r="F8" i="1"/>
  <c r="H8" i="1" s="1"/>
  <c r="Z15" i="1" l="1"/>
  <c r="AC15" i="1"/>
  <c r="AD15" i="1" s="1"/>
  <c r="AA15" i="1"/>
  <c r="K20" i="1"/>
  <c r="M20" i="1"/>
  <c r="X20" i="1" s="1"/>
  <c r="J8" i="1"/>
  <c r="L8" i="1" s="1"/>
  <c r="K25" i="1"/>
  <c r="M25" i="1"/>
  <c r="K11" i="1"/>
  <c r="M11" i="1"/>
  <c r="I37" i="1"/>
  <c r="I38" i="1"/>
  <c r="G38" i="1"/>
  <c r="F38" i="1"/>
  <c r="H38" i="1" s="1"/>
  <c r="AB15" i="1" l="1"/>
  <c r="M8" i="1"/>
  <c r="K8" i="1"/>
  <c r="X25" i="1"/>
  <c r="AC25" i="1" s="1"/>
  <c r="AD25" i="1" s="1"/>
  <c r="Z20" i="1"/>
  <c r="AB20" i="1" s="1"/>
  <c r="AA20" i="1"/>
  <c r="AC20" i="1"/>
  <c r="AD20" i="1" s="1"/>
  <c r="J38" i="1"/>
  <c r="M38" i="1" s="1"/>
  <c r="X8" i="1"/>
  <c r="X11" i="1"/>
  <c r="AC11" i="1" s="1"/>
  <c r="AD11" i="1" s="1"/>
  <c r="Z25" i="1"/>
  <c r="AA25" i="1"/>
  <c r="Z11" i="1"/>
  <c r="AA8" i="1"/>
  <c r="Z8" i="1"/>
  <c r="AC8" i="1"/>
  <c r="AD8" i="1" s="1"/>
  <c r="I39" i="1"/>
  <c r="G39" i="1"/>
  <c r="J39" i="1" s="1"/>
  <c r="F39" i="1"/>
  <c r="I43" i="1"/>
  <c r="G43" i="1"/>
  <c r="J43" i="1" s="1"/>
  <c r="F43" i="1"/>
  <c r="K38" i="1" l="1"/>
  <c r="L38" i="1"/>
  <c r="AA11" i="1"/>
  <c r="AB11" i="1" s="1"/>
  <c r="AB25" i="1"/>
  <c r="AB8" i="1"/>
  <c r="X38" i="1"/>
  <c r="Z38" i="1" s="1"/>
  <c r="L39" i="1"/>
  <c r="K39" i="1"/>
  <c r="M39" i="1"/>
  <c r="L43" i="1"/>
  <c r="K43" i="1"/>
  <c r="M43" i="1"/>
  <c r="I21" i="1"/>
  <c r="G21" i="1"/>
  <c r="J21" i="1" s="1"/>
  <c r="F21" i="1"/>
  <c r="I19" i="1"/>
  <c r="G19" i="1"/>
  <c r="J19" i="1" s="1"/>
  <c r="F19" i="1"/>
  <c r="G22" i="1"/>
  <c r="I9" i="1"/>
  <c r="G9" i="1"/>
  <c r="F9" i="1"/>
  <c r="AA38" i="1" l="1"/>
  <c r="AB38" i="1" s="1"/>
  <c r="AC38" i="1"/>
  <c r="AD38" i="1" s="1"/>
  <c r="L19" i="1"/>
  <c r="X43" i="1"/>
  <c r="Z43" i="1" s="1"/>
  <c r="L21" i="1"/>
  <c r="X39" i="1"/>
  <c r="AA39" i="1" s="1"/>
  <c r="M21" i="1"/>
  <c r="K21" i="1"/>
  <c r="K19" i="1"/>
  <c r="M19" i="1"/>
  <c r="U16" i="1"/>
  <c r="AA43" i="1" l="1"/>
  <c r="AB43" i="1" s="1"/>
  <c r="AC43" i="1"/>
  <c r="AD43" i="1" s="1"/>
  <c r="Z39" i="1"/>
  <c r="AB39" i="1" s="1"/>
  <c r="X21" i="1"/>
  <c r="AC21" i="1" s="1"/>
  <c r="AD21" i="1" s="1"/>
  <c r="X19" i="1"/>
  <c r="AA19" i="1" s="1"/>
  <c r="AC39" i="1"/>
  <c r="AD39" i="1" s="1"/>
  <c r="J9" i="1"/>
  <c r="F42" i="1"/>
  <c r="AA21" i="1" l="1"/>
  <c r="Z21" i="1"/>
  <c r="AC19" i="1"/>
  <c r="AD19" i="1" s="1"/>
  <c r="Z19" i="1"/>
  <c r="AB19" i="1" s="1"/>
  <c r="L9" i="1"/>
  <c r="M9" i="1"/>
  <c r="K9" i="1"/>
  <c r="F18" i="1"/>
  <c r="H18" i="1" s="1"/>
  <c r="G18" i="1"/>
  <c r="I18" i="1"/>
  <c r="AB21" i="1" l="1"/>
  <c r="J18" i="1"/>
  <c r="M18" i="1" s="1"/>
  <c r="X9" i="1"/>
  <c r="AC9" i="1" s="1"/>
  <c r="AD9" i="1" s="1"/>
  <c r="I47" i="1"/>
  <c r="G47" i="1"/>
  <c r="J47" i="1" s="1"/>
  <c r="F47" i="1"/>
  <c r="I53" i="1"/>
  <c r="G53" i="1"/>
  <c r="J53" i="1" s="1"/>
  <c r="F53" i="1"/>
  <c r="I34" i="1"/>
  <c r="G34" i="1"/>
  <c r="J34" i="1" s="1"/>
  <c r="F34" i="1"/>
  <c r="I33" i="1"/>
  <c r="G33" i="1"/>
  <c r="F33" i="1"/>
  <c r="H33" i="1" s="1"/>
  <c r="F49" i="1"/>
  <c r="G49" i="1"/>
  <c r="J49" i="1" s="1"/>
  <c r="I49" i="1"/>
  <c r="L66" i="1"/>
  <c r="L67" i="1"/>
  <c r="L68" i="1"/>
  <c r="L69" i="1"/>
  <c r="L70" i="1"/>
  <c r="L71" i="1"/>
  <c r="L72" i="1"/>
  <c r="K66" i="1"/>
  <c r="K67" i="1"/>
  <c r="K68" i="1"/>
  <c r="K69" i="1"/>
  <c r="K70" i="1"/>
  <c r="K71" i="1"/>
  <c r="K72" i="1"/>
  <c r="I16" i="1"/>
  <c r="G16" i="1"/>
  <c r="J16" i="1" s="1"/>
  <c r="F16" i="1"/>
  <c r="G40" i="1"/>
  <c r="F40" i="1"/>
  <c r="I48" i="1"/>
  <c r="G48" i="1"/>
  <c r="J48" i="1" s="1"/>
  <c r="F48" i="1"/>
  <c r="I27" i="1"/>
  <c r="G27" i="1"/>
  <c r="J27" i="1" s="1"/>
  <c r="F27" i="1"/>
  <c r="I10" i="1"/>
  <c r="G10" i="1"/>
  <c r="F10" i="1"/>
  <c r="F14" i="1"/>
  <c r="G14" i="1"/>
  <c r="J14" i="1" s="1"/>
  <c r="I14" i="1"/>
  <c r="I59" i="1"/>
  <c r="G59" i="1"/>
  <c r="J59" i="1" s="1"/>
  <c r="F59" i="1"/>
  <c r="G37" i="1"/>
  <c r="F37" i="1"/>
  <c r="G65" i="1"/>
  <c r="G66" i="1"/>
  <c r="G67" i="1"/>
  <c r="G68" i="1"/>
  <c r="G69" i="1"/>
  <c r="G70" i="1"/>
  <c r="G71" i="1"/>
  <c r="G72" i="1"/>
  <c r="G7" i="1"/>
  <c r="G12" i="1"/>
  <c r="G17" i="1"/>
  <c r="G23" i="1"/>
  <c r="G24" i="1"/>
  <c r="G26" i="1"/>
  <c r="G29" i="1"/>
  <c r="G30" i="1"/>
  <c r="G31" i="1"/>
  <c r="G32" i="1"/>
  <c r="G13" i="1"/>
  <c r="G44" i="1"/>
  <c r="G35" i="1"/>
  <c r="G50" i="1"/>
  <c r="G28" i="1"/>
  <c r="G36" i="1"/>
  <c r="G42" i="1"/>
  <c r="G46" i="1"/>
  <c r="G41" i="1"/>
  <c r="G45" i="1"/>
  <c r="G51" i="1"/>
  <c r="G52" i="1"/>
  <c r="G54" i="1"/>
  <c r="G55" i="1"/>
  <c r="G56" i="1"/>
  <c r="G57" i="1"/>
  <c r="G58" i="1"/>
  <c r="G60" i="1"/>
  <c r="G61" i="1"/>
  <c r="G62" i="1"/>
  <c r="G6" i="1"/>
  <c r="F6" i="1"/>
  <c r="F7" i="1"/>
  <c r="F12" i="1"/>
  <c r="F17" i="1"/>
  <c r="K18" i="1" l="1"/>
  <c r="L18" i="1"/>
  <c r="J10" i="1"/>
  <c r="M10" i="1" s="1"/>
  <c r="Z9" i="1"/>
  <c r="AA9" i="1"/>
  <c r="K34" i="1"/>
  <c r="L47" i="1"/>
  <c r="L34" i="1"/>
  <c r="M34" i="1"/>
  <c r="L53" i="1"/>
  <c r="K47" i="1"/>
  <c r="M47" i="1"/>
  <c r="M53" i="1"/>
  <c r="K53" i="1"/>
  <c r="J33" i="1"/>
  <c r="M33" i="1" s="1"/>
  <c r="M16" i="1"/>
  <c r="M49" i="1"/>
  <c r="L49" i="1"/>
  <c r="K49" i="1"/>
  <c r="K16" i="1"/>
  <c r="L16" i="1"/>
  <c r="H40" i="1"/>
  <c r="J40" i="1" s="1"/>
  <c r="I40" i="1"/>
  <c r="J37" i="1"/>
  <c r="M37" i="1" s="1"/>
  <c r="L48" i="1"/>
  <c r="M48" i="1"/>
  <c r="K48" i="1"/>
  <c r="L27" i="1"/>
  <c r="M27" i="1"/>
  <c r="K27" i="1"/>
  <c r="K59" i="1"/>
  <c r="L59" i="1"/>
  <c r="M59" i="1"/>
  <c r="M14" i="1"/>
  <c r="L14" i="1"/>
  <c r="K14" i="1"/>
  <c r="J52" i="1"/>
  <c r="I52" i="1"/>
  <c r="F52" i="1"/>
  <c r="J58" i="1"/>
  <c r="I58" i="1"/>
  <c r="F58" i="1"/>
  <c r="J17" i="1"/>
  <c r="I17" i="1"/>
  <c r="F57" i="1"/>
  <c r="I57" i="1"/>
  <c r="J26" i="1"/>
  <c r="H6" i="1"/>
  <c r="J6" i="1" s="1"/>
  <c r="I26" i="1"/>
  <c r="F26" i="1"/>
  <c r="F72" i="1"/>
  <c r="X72" i="1" s="1"/>
  <c r="F71" i="1"/>
  <c r="X71" i="1" s="1"/>
  <c r="F70" i="1"/>
  <c r="X70" i="1" s="1"/>
  <c r="F69" i="1"/>
  <c r="X69" i="1" s="1"/>
  <c r="F68" i="1"/>
  <c r="X68" i="1" s="1"/>
  <c r="F67" i="1"/>
  <c r="X67" i="1" s="1"/>
  <c r="F66" i="1"/>
  <c r="X66" i="1" s="1"/>
  <c r="L65" i="1"/>
  <c r="K65" i="1"/>
  <c r="F65" i="1"/>
  <c r="I62" i="1"/>
  <c r="J62" i="1"/>
  <c r="F62" i="1"/>
  <c r="I61" i="1"/>
  <c r="J61" i="1"/>
  <c r="F61" i="1"/>
  <c r="I60" i="1"/>
  <c r="J60" i="1"/>
  <c r="F60" i="1"/>
  <c r="I56" i="1"/>
  <c r="F56" i="1"/>
  <c r="I55" i="1"/>
  <c r="J55" i="1"/>
  <c r="F55" i="1"/>
  <c r="I54" i="1"/>
  <c r="J54" i="1"/>
  <c r="F54" i="1"/>
  <c r="I51" i="1"/>
  <c r="J51" i="1"/>
  <c r="F51" i="1"/>
  <c r="I45" i="1"/>
  <c r="J45" i="1"/>
  <c r="F45" i="1"/>
  <c r="I46" i="1"/>
  <c r="J46" i="1"/>
  <c r="F46" i="1"/>
  <c r="I42" i="1"/>
  <c r="J42" i="1"/>
  <c r="I36" i="1"/>
  <c r="J36" i="1"/>
  <c r="F36" i="1"/>
  <c r="I41" i="1"/>
  <c r="J41" i="1"/>
  <c r="F41" i="1"/>
  <c r="I28" i="1"/>
  <c r="F28" i="1"/>
  <c r="I50" i="1"/>
  <c r="J50" i="1"/>
  <c r="F50" i="1"/>
  <c r="I35" i="1"/>
  <c r="J35" i="1"/>
  <c r="F35" i="1"/>
  <c r="I44" i="1"/>
  <c r="J44" i="1"/>
  <c r="F44" i="1"/>
  <c r="I13" i="1"/>
  <c r="J13" i="1"/>
  <c r="F13" i="1"/>
  <c r="I32" i="1"/>
  <c r="F32" i="1"/>
  <c r="I31" i="1"/>
  <c r="J31" i="1"/>
  <c r="F31" i="1"/>
  <c r="I30" i="1"/>
  <c r="J30" i="1"/>
  <c r="F30" i="1"/>
  <c r="I29" i="1"/>
  <c r="F29" i="1"/>
  <c r="I24" i="1"/>
  <c r="J24" i="1"/>
  <c r="F24" i="1"/>
  <c r="I23" i="1"/>
  <c r="F23" i="1"/>
  <c r="I22" i="1"/>
  <c r="J22" i="1"/>
  <c r="F22" i="1"/>
  <c r="I12" i="1"/>
  <c r="J12" i="1"/>
  <c r="I7" i="1"/>
  <c r="J7" i="1"/>
  <c r="I6" i="1"/>
  <c r="X18" i="1" l="1"/>
  <c r="Z18" i="1" s="1"/>
  <c r="X27" i="1"/>
  <c r="Z27" i="1" s="1"/>
  <c r="X34" i="1"/>
  <c r="AC34" i="1" s="1"/>
  <c r="AD34" i="1" s="1"/>
  <c r="X16" i="1"/>
  <c r="AC16" i="1" s="1"/>
  <c r="AD16" i="1" s="1"/>
  <c r="X47" i="1"/>
  <c r="Z47" i="1" s="1"/>
  <c r="X53" i="1"/>
  <c r="AC53" i="1" s="1"/>
  <c r="AD53" i="1" s="1"/>
  <c r="X14" i="1"/>
  <c r="X59" i="1"/>
  <c r="Z59" i="1" s="1"/>
  <c r="X48" i="1"/>
  <c r="AC48" i="1" s="1"/>
  <c r="AD48" i="1" s="1"/>
  <c r="X49" i="1"/>
  <c r="Z49" i="1" s="1"/>
  <c r="AB9" i="1"/>
  <c r="H23" i="1"/>
  <c r="J23" i="1" s="1"/>
  <c r="L23" i="1" s="1"/>
  <c r="H32" i="1"/>
  <c r="J32" i="1" s="1"/>
  <c r="M32" i="1" s="1"/>
  <c r="H56" i="1"/>
  <c r="J56" i="1" s="1"/>
  <c r="J28" i="1"/>
  <c r="M28" i="1" s="1"/>
  <c r="H57" i="1"/>
  <c r="J57" i="1" s="1"/>
  <c r="X65" i="1"/>
  <c r="AA65" i="1" s="1"/>
  <c r="K33" i="1"/>
  <c r="L33" i="1"/>
  <c r="K40" i="1"/>
  <c r="L40" i="1"/>
  <c r="L37" i="1"/>
  <c r="K37" i="1"/>
  <c r="K10" i="1"/>
  <c r="L10" i="1"/>
  <c r="L58" i="1"/>
  <c r="AC68" i="1"/>
  <c r="AD68" i="1" s="1"/>
  <c r="AA72" i="1"/>
  <c r="K52" i="1"/>
  <c r="AC66" i="1"/>
  <c r="AD66" i="1" s="1"/>
  <c r="Z70" i="1"/>
  <c r="AC67" i="1"/>
  <c r="AD67" i="1" s="1"/>
  <c r="AA71" i="1"/>
  <c r="AA69" i="1"/>
  <c r="M58" i="1"/>
  <c r="L52" i="1"/>
  <c r="M52" i="1"/>
  <c r="K58" i="1"/>
  <c r="L17" i="1"/>
  <c r="K26" i="1"/>
  <c r="M17" i="1"/>
  <c r="K17" i="1"/>
  <c r="J29" i="1"/>
  <c r="K29" i="1" s="1"/>
  <c r="M54" i="1"/>
  <c r="L26" i="1"/>
  <c r="L60" i="1"/>
  <c r="M26" i="1"/>
  <c r="M36" i="1"/>
  <c r="M13" i="1"/>
  <c r="M31" i="1"/>
  <c r="L62" i="1"/>
  <c r="M62" i="1"/>
  <c r="M60" i="1"/>
  <c r="M51" i="1"/>
  <c r="M45" i="1"/>
  <c r="M46" i="1"/>
  <c r="M41" i="1"/>
  <c r="M44" i="1"/>
  <c r="M35" i="1"/>
  <c r="M30" i="1"/>
  <c r="M24" i="1"/>
  <c r="M22" i="1"/>
  <c r="M12" i="1"/>
  <c r="M7" i="1"/>
  <c r="M6" i="1"/>
  <c r="K50" i="1"/>
  <c r="L50" i="1"/>
  <c r="K42" i="1"/>
  <c r="L42" i="1"/>
  <c r="K55" i="1"/>
  <c r="L55" i="1"/>
  <c r="K31" i="1"/>
  <c r="L31" i="1"/>
  <c r="M61" i="1"/>
  <c r="K61" i="1"/>
  <c r="L61" i="1"/>
  <c r="K22" i="1"/>
  <c r="L22" i="1"/>
  <c r="K13" i="1"/>
  <c r="L13" i="1"/>
  <c r="K36" i="1"/>
  <c r="L36" i="1"/>
  <c r="K54" i="1"/>
  <c r="L54" i="1"/>
  <c r="M50" i="1"/>
  <c r="M42" i="1"/>
  <c r="M55" i="1"/>
  <c r="L6" i="1"/>
  <c r="L7" i="1"/>
  <c r="L12" i="1"/>
  <c r="L24" i="1"/>
  <c r="L30" i="1"/>
  <c r="L44" i="1"/>
  <c r="L35" i="1"/>
  <c r="L41" i="1"/>
  <c r="L46" i="1"/>
  <c r="L45" i="1"/>
  <c r="L51" i="1"/>
  <c r="K6" i="1"/>
  <c r="K7" i="1"/>
  <c r="K12" i="1"/>
  <c r="K24" i="1"/>
  <c r="K30" i="1"/>
  <c r="K44" i="1"/>
  <c r="K35" i="1"/>
  <c r="K41" i="1"/>
  <c r="K46" i="1"/>
  <c r="K45" i="1"/>
  <c r="K51" i="1"/>
  <c r="K60" i="1"/>
  <c r="K62" i="1"/>
  <c r="X37" i="1" l="1"/>
  <c r="AC18" i="1"/>
  <c r="AD18" i="1" s="1"/>
  <c r="AA18" i="1"/>
  <c r="AB18" i="1" s="1"/>
  <c r="X45" i="1"/>
  <c r="AC45" i="1" s="1"/>
  <c r="AD45" i="1" s="1"/>
  <c r="X10" i="1"/>
  <c r="Z10" i="1" s="1"/>
  <c r="X44" i="1"/>
  <c r="AA44" i="1" s="1"/>
  <c r="AA37" i="1"/>
  <c r="X46" i="1"/>
  <c r="Z46" i="1" s="1"/>
  <c r="X60" i="1"/>
  <c r="AA60" i="1" s="1"/>
  <c r="X41" i="1"/>
  <c r="AC41" i="1" s="1"/>
  <c r="AD41" i="1" s="1"/>
  <c r="X24" i="1"/>
  <c r="AC24" i="1" s="1"/>
  <c r="AD24" i="1" s="1"/>
  <c r="X51" i="1"/>
  <c r="AA51" i="1" s="1"/>
  <c r="X31" i="1"/>
  <c r="X62" i="1"/>
  <c r="AC62" i="1" s="1"/>
  <c r="AD62" i="1" s="1"/>
  <c r="X30" i="1"/>
  <c r="Z30" i="1" s="1"/>
  <c r="X54" i="1"/>
  <c r="AC54" i="1" s="1"/>
  <c r="X13" i="1"/>
  <c r="X55" i="1"/>
  <c r="AA55" i="1" s="1"/>
  <c r="X50" i="1"/>
  <c r="Z50" i="1" s="1"/>
  <c r="X17" i="1"/>
  <c r="Z17" i="1" s="1"/>
  <c r="X58" i="1"/>
  <c r="Z58" i="1" s="1"/>
  <c r="X52" i="1"/>
  <c r="AA52" i="1" s="1"/>
  <c r="X35" i="1"/>
  <c r="AC35" i="1" s="1"/>
  <c r="AD35" i="1" s="1"/>
  <c r="X36" i="1"/>
  <c r="AC36" i="1" s="1"/>
  <c r="AD36" i="1" s="1"/>
  <c r="X22" i="1"/>
  <c r="X61" i="1"/>
  <c r="AA61" i="1" s="1"/>
  <c r="X26" i="1"/>
  <c r="AA26" i="1" s="1"/>
  <c r="X40" i="1"/>
  <c r="AC40" i="1" s="1"/>
  <c r="AD40" i="1" s="1"/>
  <c r="X33" i="1"/>
  <c r="AA33" i="1" s="1"/>
  <c r="X12" i="1"/>
  <c r="X7" i="1"/>
  <c r="AC7" i="1" s="1"/>
  <c r="AD7" i="1" s="1"/>
  <c r="X42" i="1"/>
  <c r="Z16" i="1"/>
  <c r="AA53" i="1"/>
  <c r="AA47" i="1"/>
  <c r="AB47" i="1" s="1"/>
  <c r="Z34" i="1"/>
  <c r="AA34" i="1"/>
  <c r="Z53" i="1"/>
  <c r="AC47" i="1"/>
  <c r="AD47" i="1" s="1"/>
  <c r="AC49" i="1"/>
  <c r="AD49" i="1" s="1"/>
  <c r="AA16" i="1"/>
  <c r="AA49" i="1"/>
  <c r="AB49" i="1" s="1"/>
  <c r="X6" i="1"/>
  <c r="K28" i="1"/>
  <c r="L28" i="1"/>
  <c r="K32" i="1"/>
  <c r="M23" i="1"/>
  <c r="K23" i="1"/>
  <c r="L32" i="1"/>
  <c r="Z48" i="1"/>
  <c r="AA48" i="1"/>
  <c r="AC27" i="1"/>
  <c r="AD27" i="1" s="1"/>
  <c r="AA27" i="1"/>
  <c r="AB27" i="1" s="1"/>
  <c r="AA59" i="1"/>
  <c r="AB59" i="1" s="1"/>
  <c r="AC59" i="1"/>
  <c r="AD59" i="1" s="1"/>
  <c r="Z14" i="1"/>
  <c r="AC14" i="1"/>
  <c r="AD14" i="1" s="1"/>
  <c r="AA14" i="1"/>
  <c r="AA70" i="1"/>
  <c r="AB70" i="1" s="1"/>
  <c r="M56" i="1"/>
  <c r="L29" i="1"/>
  <c r="AC71" i="1"/>
  <c r="AD71" i="1" s="1"/>
  <c r="AA66" i="1"/>
  <c r="Z67" i="1"/>
  <c r="Z71" i="1"/>
  <c r="AB71" i="1" s="1"/>
  <c r="AA67" i="1"/>
  <c r="Z72" i="1"/>
  <c r="AB72" i="1" s="1"/>
  <c r="AC70" i="1"/>
  <c r="AD70" i="1" s="1"/>
  <c r="AC69" i="1"/>
  <c r="AD69" i="1" s="1"/>
  <c r="AA68" i="1"/>
  <c r="Z68" i="1"/>
  <c r="Z66" i="1"/>
  <c r="AC65" i="1"/>
  <c r="AD65" i="1" s="1"/>
  <c r="Z65" i="1"/>
  <c r="AB65" i="1" s="1"/>
  <c r="M29" i="1"/>
  <c r="L56" i="1"/>
  <c r="K56" i="1"/>
  <c r="AC72" i="1"/>
  <c r="AD72" i="1" s="1"/>
  <c r="L57" i="1"/>
  <c r="M57" i="1"/>
  <c r="K57" i="1"/>
  <c r="Z69" i="1"/>
  <c r="AB69" i="1" s="1"/>
  <c r="X56" i="1" l="1"/>
  <c r="Z56" i="1" s="1"/>
  <c r="X23" i="1"/>
  <c r="AA23" i="1" s="1"/>
  <c r="X32" i="1"/>
  <c r="AA32" i="1" s="1"/>
  <c r="X29" i="1"/>
  <c r="AC29" i="1" s="1"/>
  <c r="AD29" i="1" s="1"/>
  <c r="X28" i="1"/>
  <c r="AA28" i="1" s="1"/>
  <c r="X57" i="1"/>
  <c r="Z57" i="1" s="1"/>
  <c r="AB16" i="1"/>
  <c r="AB34" i="1"/>
  <c r="AB53" i="1"/>
  <c r="AC33" i="1"/>
  <c r="AD33" i="1" s="1"/>
  <c r="Z33" i="1"/>
  <c r="AB33" i="1" s="1"/>
  <c r="Z40" i="1"/>
  <c r="AA40" i="1"/>
  <c r="AC37" i="1"/>
  <c r="AD37" i="1" s="1"/>
  <c r="Z37" i="1"/>
  <c r="AB37" i="1" s="1"/>
  <c r="AB48" i="1"/>
  <c r="AC10" i="1"/>
  <c r="AD10" i="1" s="1"/>
  <c r="AA10" i="1"/>
  <c r="AB10" i="1" s="1"/>
  <c r="AB14" i="1"/>
  <c r="AB67" i="1"/>
  <c r="AA58" i="1"/>
  <c r="AB58" i="1" s="1"/>
  <c r="AC58" i="1"/>
  <c r="AD58" i="1" s="1"/>
  <c r="AC52" i="1"/>
  <c r="AD52" i="1" s="1"/>
  <c r="Z52" i="1"/>
  <c r="AB52" i="1" s="1"/>
  <c r="AB66" i="1"/>
  <c r="Z12" i="1"/>
  <c r="AA17" i="1"/>
  <c r="AB17" i="1" s="1"/>
  <c r="AC17" i="1"/>
  <c r="AD17" i="1" s="1"/>
  <c r="AC26" i="1"/>
  <c r="AD26" i="1" s="1"/>
  <c r="AC60" i="1"/>
  <c r="AD60" i="1" s="1"/>
  <c r="Z7" i="1"/>
  <c r="AB68" i="1"/>
  <c r="Z60" i="1"/>
  <c r="AB60" i="1" s="1"/>
  <c r="AC44" i="1"/>
  <c r="AD44" i="1" s="1"/>
  <c r="AA50" i="1"/>
  <c r="AB50" i="1" s="1"/>
  <c r="Z44" i="1"/>
  <c r="AB44" i="1" s="1"/>
  <c r="AC51" i="1"/>
  <c r="AD51" i="1" s="1"/>
  <c r="AA7" i="1"/>
  <c r="AC50" i="1"/>
  <c r="AD50" i="1" s="1"/>
  <c r="Z26" i="1"/>
  <c r="AB26" i="1" s="1"/>
  <c r="Z31" i="1"/>
  <c r="Z36" i="1"/>
  <c r="AA36" i="1"/>
  <c r="Z6" i="1"/>
  <c r="AC12" i="1"/>
  <c r="AD12" i="1" s="1"/>
  <c r="AA12" i="1"/>
  <c r="AA6" i="1"/>
  <c r="Z42" i="1"/>
  <c r="AC61" i="1"/>
  <c r="AD61" i="1" s="1"/>
  <c r="AA46" i="1"/>
  <c r="AB46" i="1" s="1"/>
  <c r="Z24" i="1"/>
  <c r="AC6" i="1"/>
  <c r="AD6" i="1" s="1"/>
  <c r="Z35" i="1"/>
  <c r="AA62" i="1"/>
  <c r="Z61" i="1"/>
  <c r="AB61" i="1" s="1"/>
  <c r="AC42" i="1"/>
  <c r="AD42" i="1" s="1"/>
  <c r="AA24" i="1"/>
  <c r="AA35" i="1"/>
  <c r="Z62" i="1"/>
  <c r="AA42" i="1"/>
  <c r="Z55" i="1"/>
  <c r="AB55" i="1" s="1"/>
  <c r="AA13" i="1"/>
  <c r="AA30" i="1"/>
  <c r="AB30" i="1" s="1"/>
  <c r="AA45" i="1"/>
  <c r="Z45" i="1"/>
  <c r="AA31" i="1"/>
  <c r="AC30" i="1"/>
  <c r="AD30" i="1" s="1"/>
  <c r="AC55" i="1"/>
  <c r="AD55" i="1" s="1"/>
  <c r="Z51" i="1"/>
  <c r="AB51" i="1" s="1"/>
  <c r="AC46" i="1"/>
  <c r="AD46" i="1" s="1"/>
  <c r="Z13" i="1"/>
  <c r="AC31" i="1"/>
  <c r="AD31" i="1" s="1"/>
  <c r="AA22" i="1"/>
  <c r="AC13" i="1"/>
  <c r="AD13" i="1" s="1"/>
  <c r="Z41" i="1"/>
  <c r="AA41" i="1"/>
  <c r="Z22" i="1"/>
  <c r="AC22" i="1"/>
  <c r="AD22" i="1" s="1"/>
  <c r="AD54" i="1"/>
  <c r="Z54" i="1"/>
  <c r="AA54" i="1"/>
  <c r="AC28" i="1" l="1"/>
  <c r="AD28" i="1" s="1"/>
  <c r="Z28" i="1"/>
  <c r="AB28" i="1" s="1"/>
  <c r="Z32" i="1"/>
  <c r="AB32" i="1" s="1"/>
  <c r="AC32" i="1"/>
  <c r="AD32" i="1" s="1"/>
  <c r="Z23" i="1"/>
  <c r="AB23" i="1" s="1"/>
  <c r="AC23" i="1"/>
  <c r="AD23" i="1" s="1"/>
  <c r="AB40" i="1"/>
  <c r="AA56" i="1"/>
  <c r="AB56" i="1" s="1"/>
  <c r="AA29" i="1"/>
  <c r="Z29" i="1"/>
  <c r="AC56" i="1"/>
  <c r="AD56" i="1" s="1"/>
  <c r="AB62" i="1"/>
  <c r="AB12" i="1"/>
  <c r="AB31" i="1"/>
  <c r="AB6" i="1"/>
  <c r="AB7" i="1"/>
  <c r="AB36" i="1"/>
  <c r="AB22" i="1"/>
  <c r="AC57" i="1"/>
  <c r="AD57" i="1" s="1"/>
  <c r="AA57" i="1"/>
  <c r="AB57" i="1" s="1"/>
  <c r="AB24" i="1"/>
  <c r="AB35" i="1"/>
  <c r="AB42" i="1"/>
  <c r="AB13" i="1"/>
  <c r="AB45" i="1"/>
  <c r="AB54" i="1"/>
  <c r="AB41" i="1"/>
  <c r="AB29" i="1" l="1"/>
</calcChain>
</file>

<file path=xl/sharedStrings.xml><?xml version="1.0" encoding="utf-8"?>
<sst xmlns="http://schemas.openxmlformats.org/spreadsheetml/2006/main" count="192" uniqueCount="109">
  <si>
    <t>NEW PRICE LIST</t>
  </si>
  <si>
    <t>MINE DESCRIPTION</t>
  </si>
  <si>
    <t>MINE 
CODE</t>
  </si>
  <si>
    <t>GCV GR</t>
  </si>
  <si>
    <t>Base price</t>
  </si>
  <si>
    <t>Sizing</t>
  </si>
  <si>
    <t>TOTAL</t>
  </si>
  <si>
    <t>Addl. NFSA charges (5%)</t>
  </si>
  <si>
    <t>Additional shipping point charge/ COST PLUS PRICE</t>
  </si>
  <si>
    <t xml:space="preserve">
ROYALTY @14% ON
 BASIC ROM 
PRICE</t>
  </si>
  <si>
    <t>ROYLATY 
ON PREMIUM</t>
  </si>
  <si>
    <t>NMET 2% on Royalty</t>
  </si>
  <si>
    <t>30% on Royalty towards DMFT</t>
  </si>
  <si>
    <t>1% on Royalty towards swach bharat cess and krish kalyan cess</t>
  </si>
  <si>
    <t>STOWING 
EXCISE
 DUTY</t>
  </si>
  <si>
    <t>ADDL. 
CRUSHING
 CHARGES</t>
  </si>
  <si>
    <t xml:space="preserve">
LAND 
ADJUSTMENT
 CHARGES</t>
  </si>
  <si>
    <t>FOREST PERMIT FEE</t>
  </si>
  <si>
    <t>SURFACE 
TRANSPORT
 CHARGES
(STC)</t>
  </si>
  <si>
    <t>PRE WEIGH 
BIN 
CHARGES</t>
  </si>
  <si>
    <t>FUEL 
SUR
 CHARGES</t>
  </si>
  <si>
    <t>LIFTING /FACILITY
CHARGES/Comp. Yield chargs</t>
  </si>
  <si>
    <t>TAXABLE 
AMOUNT</t>
  </si>
  <si>
    <t xml:space="preserve">GST COMPENSATION CESS
 </t>
  </si>
  <si>
    <t>SGST 2.5%</t>
  </si>
  <si>
    <t>CGST 2.5%</t>
  </si>
  <si>
    <t>Value per tonne with 5% GST</t>
  </si>
  <si>
    <t>IGST 5%</t>
  </si>
  <si>
    <t>TOTAL PRICE
 WITH IGST 5%</t>
  </si>
  <si>
    <t>KTK-1 (BHPL)</t>
  </si>
  <si>
    <t>KTK-5 (BHPL)</t>
  </si>
  <si>
    <t>KTK-6 (BHPL)</t>
  </si>
  <si>
    <t>KONDAPUR:MNG</t>
  </si>
  <si>
    <t>KCHP-MNG</t>
  </si>
  <si>
    <t>RK-7 (SRP)</t>
  </si>
  <si>
    <t>SRP3&amp;3A</t>
  </si>
  <si>
    <t>RCHP (ROAD) (KGM)</t>
  </si>
  <si>
    <t>GK:OC (KGM)</t>
  </si>
  <si>
    <t>G7-RND</t>
  </si>
  <si>
    <t>GDK 2 &amp; 2A</t>
  </si>
  <si>
    <t>KASIPET (MM)</t>
  </si>
  <si>
    <t>SRP:OC2 (SRP)</t>
  </si>
  <si>
    <t>RK-5 (SRP)</t>
  </si>
  <si>
    <t>SRP:1</t>
  </si>
  <si>
    <t>PK OC IV (MNG)</t>
  </si>
  <si>
    <t>G10-CRR</t>
  </si>
  <si>
    <t>KHAIRGURA:OC (BPA)</t>
  </si>
  <si>
    <t>KOYAGUDEM-YLD</t>
  </si>
  <si>
    <t>MNG- LINE IV</t>
  </si>
  <si>
    <t>JK 5 OC (YLD)</t>
  </si>
  <si>
    <t xml:space="preserve">
ROYALTY ON
 BASIC ROM 
PRICE</t>
  </si>
  <si>
    <t>2% on Royalty</t>
  </si>
  <si>
    <t>30% Royalty towards DMFT</t>
  </si>
  <si>
    <t>LIFTING /FACILITY
CHARGES/ Comp. Yield charges</t>
  </si>
  <si>
    <t>RGM(GLB)-WASHERY</t>
  </si>
  <si>
    <t>WG-FIN</t>
  </si>
  <si>
    <t>WG-SL</t>
  </si>
  <si>
    <t>MNG WASHERY-MM</t>
  </si>
  <si>
    <t>RKP WASHERY-MM</t>
  </si>
  <si>
    <t>MNG WASHERY</t>
  </si>
  <si>
    <t>WG-R</t>
  </si>
  <si>
    <t>LOGRD</t>
  </si>
  <si>
    <t>JVR:OC II:SATTUPALLI (KGM)</t>
  </si>
  <si>
    <t>RG OC I (RGM)</t>
  </si>
  <si>
    <t>KISTARAM OC (KGM)</t>
  </si>
  <si>
    <t>G7-ROM</t>
  </si>
  <si>
    <t>ADRIYALA (PE) (RGM)</t>
  </si>
  <si>
    <t>G11-CRR</t>
  </si>
  <si>
    <t>Corpus of CMPS 1998 (Pension Fund)</t>
  </si>
  <si>
    <t>GDK OC3 (RGM)</t>
  </si>
  <si>
    <t>RG OC3 EXTN PH.II (RGM)</t>
  </si>
  <si>
    <t>G6-CRR</t>
  </si>
  <si>
    <t>IK OC (SRP)</t>
  </si>
  <si>
    <t>YCHP- Road</t>
  </si>
  <si>
    <t>VAKILPALLI (GDK-9 ) (RGM)</t>
  </si>
  <si>
    <t>G8-ROM</t>
  </si>
  <si>
    <t>SRP 3&amp;3A</t>
  </si>
  <si>
    <t>RK OC (MM)</t>
  </si>
  <si>
    <t>RK-6 (SRP)</t>
  </si>
  <si>
    <t>G9-ROM</t>
  </si>
  <si>
    <t>G17-CRR</t>
  </si>
  <si>
    <t>G7-CRR</t>
  </si>
  <si>
    <t>SHANTI KHANI (MM)</t>
  </si>
  <si>
    <t>GDK OCV (RGM)</t>
  </si>
  <si>
    <t>GDK-11 (RGM)</t>
  </si>
  <si>
    <t>Explosive Cost Adjustment</t>
  </si>
  <si>
    <t>G6-RND</t>
  </si>
  <si>
    <t>MNG OC-II Extn PH2(OC-IV)</t>
  </si>
  <si>
    <t>G5-SLK</t>
  </si>
  <si>
    <t>G10-ROM</t>
  </si>
  <si>
    <t>.</t>
  </si>
  <si>
    <t>G13-CRR</t>
  </si>
  <si>
    <t>G13-ROM</t>
  </si>
  <si>
    <t>G15-SLK</t>
  </si>
  <si>
    <t>G15-RND</t>
  </si>
  <si>
    <t>G5-ROM</t>
  </si>
  <si>
    <t>G5-CRR</t>
  </si>
  <si>
    <t>G7-SLK</t>
  </si>
  <si>
    <t>G9-CRR</t>
  </si>
  <si>
    <t>PVK5Inc (KGM)</t>
  </si>
  <si>
    <t>GDK11 (RGM)</t>
  </si>
  <si>
    <t>G9-RND</t>
  </si>
  <si>
    <t>G8-CRR</t>
  </si>
  <si>
    <t>BHP KTK-III OC Project(BHPL)</t>
  </si>
  <si>
    <t>JVR OC2 (KGM)</t>
  </si>
  <si>
    <t>ROAD MODE  - MINE WISE REVISED PRICE LIST  WITH EFFECT FROM 01.11.2023 FOR NFSA CUSTOMERS (NOTIFIED PRICE LIST) RS/T (GST)</t>
  </si>
  <si>
    <t>KTK-8 (BHPL)</t>
  </si>
  <si>
    <t>KTK- OCP II (BHPL)</t>
  </si>
  <si>
    <t>1SEC - GDK 1&amp;3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</si>
</sst>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1" fillId="2" borderId="0" xfId="0" applyNumberFormat="1" applyFont="1" applyFill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1" fillId="2" borderId="6" xfId="0" applyFont="1" applyFill="1" applyBorder="1"/>
    <xf numFmtId="0" fontId="1" fillId="2" borderId="5" xfId="0" applyFont="1" applyFill="1" applyBorder="1"/>
    <xf numFmtId="4" fontId="1" fillId="2" borderId="5" xfId="0" applyNumberFormat="1" applyFont="1" applyFill="1" applyBorder="1"/>
    <xf numFmtId="2" fontId="1" fillId="2" borderId="5" xfId="0" applyNumberFormat="1" applyFont="1" applyFill="1" applyBorder="1"/>
    <xf numFmtId="4" fontId="2" fillId="2" borderId="5" xfId="0" applyNumberFormat="1" applyFont="1" applyFill="1" applyBorder="1"/>
    <xf numFmtId="0" fontId="1" fillId="3" borderId="5" xfId="0" applyFont="1" applyFill="1" applyBorder="1"/>
    <xf numFmtId="4" fontId="1" fillId="3" borderId="5" xfId="0" applyNumberFormat="1" applyFont="1" applyFill="1" applyBorder="1"/>
    <xf numFmtId="2" fontId="1" fillId="3" borderId="5" xfId="0" applyNumberFormat="1" applyFont="1" applyFill="1" applyBorder="1"/>
    <xf numFmtId="0" fontId="1" fillId="3" borderId="0" xfId="0" applyFont="1" applyFill="1"/>
    <xf numFmtId="0" fontId="2" fillId="2" borderId="7" xfId="0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4" fontId="2" fillId="2" borderId="5" xfId="0" applyNumberFormat="1" applyFont="1" applyFill="1" applyBorder="1" applyAlignment="1">
      <alignment vertical="center" wrapText="1"/>
    </xf>
    <xf numFmtId="4" fontId="2" fillId="3" borderId="5" xfId="0" applyNumberFormat="1" applyFont="1" applyFill="1" applyBorder="1"/>
    <xf numFmtId="0" fontId="1" fillId="2" borderId="5" xfId="0" applyFont="1" applyFill="1" applyBorder="1" applyAlignment="1">
      <alignment horizontal="lef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2" fontId="5" fillId="2" borderId="5" xfId="0" applyNumberFormat="1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0" borderId="0" xfId="0" applyFont="1"/>
    <xf numFmtId="0" fontId="0" fillId="3" borderId="0" xfId="0" applyFill="1"/>
    <xf numFmtId="0" fontId="2" fillId="2" borderId="5" xfId="0" applyFont="1" applyFill="1" applyBorder="1"/>
    <xf numFmtId="0" fontId="7" fillId="0" borderId="0" xfId="0" applyFont="1"/>
    <xf numFmtId="0" fontId="8" fillId="0" borderId="0" xfId="0" applyFont="1"/>
    <xf numFmtId="0" fontId="2" fillId="3" borderId="5" xfId="0" applyFont="1" applyFill="1" applyBorder="1"/>
    <xf numFmtId="0" fontId="1" fillId="4" borderId="0" xfId="0" applyFont="1" applyFill="1"/>
    <xf numFmtId="0" fontId="5" fillId="4" borderId="5" xfId="0" applyFont="1" applyFill="1" applyBorder="1" applyAlignment="1">
      <alignment vertical="center" wrapText="1"/>
    </xf>
    <xf numFmtId="0" fontId="1" fillId="4" borderId="5" xfId="0" applyFont="1" applyFill="1" applyBorder="1"/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center" wrapText="1"/>
    </xf>
    <xf numFmtId="0" fontId="4" fillId="4" borderId="0" xfId="0" applyFont="1" applyFill="1"/>
    <xf numFmtId="0" fontId="0" fillId="4" borderId="0" xfId="0" applyFill="1"/>
    <xf numFmtId="0" fontId="1" fillId="5" borderId="5" xfId="0" applyFont="1" applyFill="1" applyBorder="1"/>
    <xf numFmtId="4" fontId="1" fillId="5" borderId="5" xfId="0" applyNumberFormat="1" applyFont="1" applyFill="1" applyBorder="1"/>
    <xf numFmtId="2" fontId="1" fillId="5" borderId="5" xfId="0" applyNumberFormat="1" applyFont="1" applyFill="1" applyBorder="1"/>
    <xf numFmtId="4" fontId="2" fillId="5" borderId="5" xfId="0" applyNumberFormat="1" applyFont="1" applyFill="1" applyBorder="1"/>
    <xf numFmtId="0" fontId="1" fillId="5" borderId="0" xfId="0" applyFont="1" applyFill="1"/>
    <xf numFmtId="0" fontId="0" fillId="5" borderId="0" xfId="0" applyFill="1"/>
    <xf numFmtId="2" fontId="2" fillId="3" borderId="5" xfId="0" applyNumberFormat="1" applyFont="1" applyFill="1" applyBorder="1"/>
    <xf numFmtId="0" fontId="2" fillId="4" borderId="5" xfId="0" applyFont="1" applyFill="1" applyBorder="1"/>
    <xf numFmtId="0" fontId="2" fillId="3" borderId="0" xfId="0" applyFont="1" applyFill="1"/>
    <xf numFmtId="0" fontId="7" fillId="3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topLeftCell="A67" workbookViewId="0">
      <selection activeCell="F15" sqref="F15"/>
    </sheetView>
  </sheetViews>
  <sheetFormatPr defaultRowHeight="15" x14ac:dyDescent="0.25"/>
  <cols>
    <col min="1" max="1" width="37.140625" customWidth="1"/>
    <col min="3" max="3" width="14" customWidth="1"/>
    <col min="4" max="4" width="13.7109375" bestFit="1" customWidth="1"/>
    <col min="5" max="5" width="9.85546875" bestFit="1" customWidth="1"/>
    <col min="6" max="6" width="14.28515625" customWidth="1"/>
    <col min="7" max="7" width="12.140625" bestFit="1" customWidth="1"/>
    <col min="8" max="8" width="14.140625" customWidth="1"/>
    <col min="9" max="9" width="13.7109375" customWidth="1"/>
    <col min="10" max="10" width="15.140625" customWidth="1"/>
    <col min="11" max="11" width="10.28515625" customWidth="1"/>
    <col min="12" max="12" width="10" customWidth="1"/>
    <col min="13" max="13" width="9.85546875" bestFit="1" customWidth="1"/>
    <col min="21" max="21" width="9.140625" style="44"/>
    <col min="22" max="22" width="10.140625" customWidth="1"/>
    <col min="23" max="23" width="12.28515625" customWidth="1"/>
    <col min="24" max="24" width="13.5703125" customWidth="1"/>
    <col min="25" max="25" width="12.140625" bestFit="1" customWidth="1"/>
    <col min="26" max="26" width="13.85546875" bestFit="1" customWidth="1"/>
    <col min="27" max="27" width="12" customWidth="1"/>
    <col min="28" max="28" width="14.7109375" customWidth="1"/>
    <col min="29" max="29" width="14.28515625" customWidth="1"/>
    <col min="30" max="30" width="14.28515625" style="35" customWidth="1"/>
    <col min="31" max="31" width="12.85546875" bestFit="1" customWidth="1"/>
    <col min="32" max="32" width="12.140625" bestFit="1" customWidth="1"/>
  </cols>
  <sheetData>
    <row r="1" spans="1:33" ht="18" x14ac:dyDescent="0.25">
      <c r="A1" s="1"/>
      <c r="B1" s="2"/>
      <c r="C1" s="2"/>
      <c r="D1" s="2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38"/>
      <c r="V1" s="1"/>
      <c r="W1" s="1"/>
      <c r="X1" s="1"/>
      <c r="Y1" s="1"/>
      <c r="Z1" s="1"/>
      <c r="AA1" s="1"/>
      <c r="AB1" s="1"/>
      <c r="AC1" s="1"/>
      <c r="AD1" s="2"/>
      <c r="AE1" s="1"/>
      <c r="AF1" s="1"/>
      <c r="AG1" s="4"/>
    </row>
    <row r="2" spans="1:33" ht="18" x14ac:dyDescent="0.25">
      <c r="A2" s="1"/>
      <c r="B2" s="2"/>
      <c r="C2" s="2"/>
      <c r="D2" s="2"/>
      <c r="E2" s="1"/>
      <c r="F2" s="1"/>
      <c r="G2" s="1"/>
      <c r="H2" s="1"/>
      <c r="I2" s="5" t="s">
        <v>0</v>
      </c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38"/>
      <c r="V2" s="1"/>
      <c r="W2" s="1"/>
      <c r="X2" s="1"/>
      <c r="Y2" s="1"/>
      <c r="Z2" s="1"/>
      <c r="AA2" s="1"/>
      <c r="AB2" s="1"/>
      <c r="AC2" s="1"/>
      <c r="AD2" s="2"/>
      <c r="AE2" s="1"/>
      <c r="AF2" s="1"/>
      <c r="AG2" s="4"/>
    </row>
    <row r="3" spans="1:33" x14ac:dyDescent="0.25">
      <c r="A3" s="55" t="s">
        <v>105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</row>
    <row r="4" spans="1:33" x14ac:dyDescent="0.25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s="32" customFormat="1" ht="108" x14ac:dyDescent="0.2">
      <c r="A5" s="27" t="s">
        <v>1</v>
      </c>
      <c r="B5" s="28" t="s">
        <v>2</v>
      </c>
      <c r="C5" s="28" t="s">
        <v>90</v>
      </c>
      <c r="D5" s="28" t="s">
        <v>4</v>
      </c>
      <c r="E5" s="28" t="s">
        <v>5</v>
      </c>
      <c r="F5" s="28" t="s">
        <v>6</v>
      </c>
      <c r="G5" s="27" t="s">
        <v>7</v>
      </c>
      <c r="H5" s="28" t="s">
        <v>8</v>
      </c>
      <c r="I5" s="29" t="s">
        <v>9</v>
      </c>
      <c r="J5" s="28" t="s">
        <v>10</v>
      </c>
      <c r="K5" s="28" t="s">
        <v>11</v>
      </c>
      <c r="L5" s="28" t="s">
        <v>12</v>
      </c>
      <c r="M5" s="28" t="s">
        <v>13</v>
      </c>
      <c r="N5" s="28" t="s">
        <v>14</v>
      </c>
      <c r="O5" s="28" t="s">
        <v>15</v>
      </c>
      <c r="P5" s="28" t="s">
        <v>16</v>
      </c>
      <c r="Q5" s="28" t="s">
        <v>17</v>
      </c>
      <c r="R5" s="28" t="s">
        <v>18</v>
      </c>
      <c r="S5" s="28" t="s">
        <v>19</v>
      </c>
      <c r="T5" s="28" t="s">
        <v>20</v>
      </c>
      <c r="U5" s="39" t="s">
        <v>21</v>
      </c>
      <c r="V5" s="28" t="s">
        <v>68</v>
      </c>
      <c r="W5" s="28" t="s">
        <v>85</v>
      </c>
      <c r="X5" s="28" t="s">
        <v>22</v>
      </c>
      <c r="Y5" s="28" t="s">
        <v>23</v>
      </c>
      <c r="Z5" s="28" t="s">
        <v>24</v>
      </c>
      <c r="AA5" s="28" t="s">
        <v>25</v>
      </c>
      <c r="AB5" s="27" t="s">
        <v>26</v>
      </c>
      <c r="AC5" s="28" t="s">
        <v>27</v>
      </c>
      <c r="AD5" s="30" t="s">
        <v>28</v>
      </c>
      <c r="AE5" s="31"/>
    </row>
    <row r="6" spans="1:33" ht="25.5" customHeight="1" x14ac:dyDescent="0.25">
      <c r="A6" s="9" t="s">
        <v>29</v>
      </c>
      <c r="B6" s="10">
        <v>2401</v>
      </c>
      <c r="C6" s="10" t="s">
        <v>95</v>
      </c>
      <c r="D6" s="10">
        <v>5685</v>
      </c>
      <c r="E6" s="11">
        <v>0</v>
      </c>
      <c r="F6" s="11">
        <f>D6+E6</f>
        <v>5685</v>
      </c>
      <c r="G6" s="11">
        <f>D6*5%</f>
        <v>284.25</v>
      </c>
      <c r="H6" s="12">
        <f>F6*0.3%</f>
        <v>17.055</v>
      </c>
      <c r="I6" s="12">
        <f>D6*0.14</f>
        <v>795.90000000000009</v>
      </c>
      <c r="J6" s="12">
        <f>(G6+H6)*14%</f>
        <v>42.182700000000004</v>
      </c>
      <c r="K6" s="12">
        <f t="shared" ref="K6:K62" si="0">(I6+J6)*2%</f>
        <v>16.761654</v>
      </c>
      <c r="L6" s="12">
        <f>(J6+I6)*30%</f>
        <v>251.42481000000001</v>
      </c>
      <c r="M6" s="12">
        <f>(I6+J6)*0%</f>
        <v>0</v>
      </c>
      <c r="N6" s="10">
        <v>0</v>
      </c>
      <c r="O6" s="10">
        <v>0</v>
      </c>
      <c r="P6" s="10">
        <v>61</v>
      </c>
      <c r="Q6" s="10">
        <v>10</v>
      </c>
      <c r="R6" s="10">
        <v>0</v>
      </c>
      <c r="S6" s="10">
        <v>0</v>
      </c>
      <c r="T6" s="10">
        <v>686</v>
      </c>
      <c r="U6" s="40">
        <v>0</v>
      </c>
      <c r="V6" s="10">
        <v>10</v>
      </c>
      <c r="W6" s="12">
        <v>146.4</v>
      </c>
      <c r="X6" s="11">
        <f xml:space="preserve"> SUM(F6:W6)</f>
        <v>8005.9741640000002</v>
      </c>
      <c r="Y6" s="10">
        <v>400</v>
      </c>
      <c r="Z6" s="12">
        <f t="shared" ref="Z6:Z62" si="1">X6*2.5%</f>
        <v>200.14935410000001</v>
      </c>
      <c r="AA6" s="12">
        <f t="shared" ref="AA6:AA62" si="2">X6*2.5%</f>
        <v>200.14935410000001</v>
      </c>
      <c r="AB6" s="11">
        <f t="shared" ref="AB6:AB62" si="3">X6+Y6+Z6+AA6</f>
        <v>8806.2728721999993</v>
      </c>
      <c r="AC6" s="12">
        <f t="shared" ref="AC6:AC62" si="4">X6*5%</f>
        <v>400.29870820000002</v>
      </c>
      <c r="AD6" s="13">
        <f t="shared" ref="AD6:AD62" si="5">X6+Y6+AC6</f>
        <v>8806.2728721999993</v>
      </c>
      <c r="AE6" s="1"/>
    </row>
    <row r="7" spans="1:33" ht="30" customHeight="1" x14ac:dyDescent="0.25">
      <c r="A7" s="10" t="s">
        <v>30</v>
      </c>
      <c r="B7" s="10">
        <v>2403</v>
      </c>
      <c r="C7" s="10" t="s">
        <v>95</v>
      </c>
      <c r="D7" s="10">
        <v>5685</v>
      </c>
      <c r="E7" s="11">
        <v>0</v>
      </c>
      <c r="F7" s="11">
        <f t="shared" ref="F7:F12" si="6">D7+E7</f>
        <v>5685</v>
      </c>
      <c r="G7" s="11">
        <f t="shared" ref="G7:G62" si="7">D7*5%</f>
        <v>284.25</v>
      </c>
      <c r="H7" s="12">
        <v>0</v>
      </c>
      <c r="I7" s="12">
        <f t="shared" ref="I7:I62" si="8">D7*0.14</f>
        <v>795.90000000000009</v>
      </c>
      <c r="J7" s="12">
        <f t="shared" ref="J7:J62" si="9">(G7+H7)*14%</f>
        <v>39.795000000000002</v>
      </c>
      <c r="K7" s="12">
        <f t="shared" si="0"/>
        <v>16.713900000000002</v>
      </c>
      <c r="L7" s="12">
        <f t="shared" ref="L7:L62" si="10">(J7+I7)*30%</f>
        <v>250.70850000000002</v>
      </c>
      <c r="M7" s="12">
        <f t="shared" ref="M7:M62" si="11">(I7+J7)*0%</f>
        <v>0</v>
      </c>
      <c r="N7" s="10">
        <v>0</v>
      </c>
      <c r="O7" s="10">
        <v>0</v>
      </c>
      <c r="P7" s="10">
        <v>61</v>
      </c>
      <c r="Q7" s="10">
        <v>10</v>
      </c>
      <c r="R7" s="10">
        <v>0</v>
      </c>
      <c r="S7" s="10">
        <v>0</v>
      </c>
      <c r="T7" s="10">
        <v>686</v>
      </c>
      <c r="U7" s="40">
        <v>0</v>
      </c>
      <c r="V7" s="10">
        <v>10</v>
      </c>
      <c r="W7" s="12">
        <v>146.4</v>
      </c>
      <c r="X7" s="11">
        <f t="shared" ref="X7:X61" si="12" xml:space="preserve"> SUM(F7:W7)</f>
        <v>7985.7673999999988</v>
      </c>
      <c r="Y7" s="10">
        <v>400</v>
      </c>
      <c r="Z7" s="12">
        <f t="shared" si="1"/>
        <v>199.64418499999999</v>
      </c>
      <c r="AA7" s="12">
        <f t="shared" si="2"/>
        <v>199.64418499999999</v>
      </c>
      <c r="AB7" s="11">
        <f t="shared" si="3"/>
        <v>8785.0557699999972</v>
      </c>
      <c r="AC7" s="12">
        <f t="shared" si="4"/>
        <v>399.28836999999999</v>
      </c>
      <c r="AD7" s="13">
        <f t="shared" si="5"/>
        <v>8785.055769999999</v>
      </c>
      <c r="AE7" s="1"/>
    </row>
    <row r="8" spans="1:33" ht="30" customHeight="1" x14ac:dyDescent="0.25">
      <c r="A8" s="10" t="s">
        <v>106</v>
      </c>
      <c r="B8" s="10">
        <v>2405</v>
      </c>
      <c r="C8" s="10" t="s">
        <v>95</v>
      </c>
      <c r="D8" s="10">
        <v>5685</v>
      </c>
      <c r="E8" s="11">
        <v>0</v>
      </c>
      <c r="F8" s="11">
        <f t="shared" ref="F8" si="13">D8+E8</f>
        <v>5685</v>
      </c>
      <c r="G8" s="11">
        <f t="shared" ref="G8" si="14">D8*5%</f>
        <v>284.25</v>
      </c>
      <c r="H8" s="12">
        <f>F8*0.27%</f>
        <v>15.349500000000001</v>
      </c>
      <c r="I8" s="12">
        <f t="shared" ref="I8" si="15">D8*0.14</f>
        <v>795.90000000000009</v>
      </c>
      <c r="J8" s="12">
        <f t="shared" ref="J8" si="16">(G8+H8)*14%</f>
        <v>41.943930000000002</v>
      </c>
      <c r="K8" s="12">
        <f t="shared" ref="K8" si="17">(I8+J8)*2%</f>
        <v>16.756878600000004</v>
      </c>
      <c r="L8" s="12">
        <f t="shared" ref="L8" si="18">(J8+I8)*30%</f>
        <v>251.35317900000001</v>
      </c>
      <c r="M8" s="12">
        <f t="shared" ref="M8" si="19">(I8+J8)*0%</f>
        <v>0</v>
      </c>
      <c r="N8" s="10">
        <v>0</v>
      </c>
      <c r="O8" s="10">
        <v>0</v>
      </c>
      <c r="P8" s="10">
        <v>61</v>
      </c>
      <c r="Q8" s="10">
        <v>10</v>
      </c>
      <c r="R8" s="10">
        <v>0</v>
      </c>
      <c r="S8" s="10">
        <v>0</v>
      </c>
      <c r="T8" s="10">
        <v>686</v>
      </c>
      <c r="U8" s="40">
        <v>0</v>
      </c>
      <c r="V8" s="10">
        <v>10</v>
      </c>
      <c r="W8" s="12">
        <v>146.4</v>
      </c>
      <c r="X8" s="11">
        <f t="shared" ref="X8" si="20" xml:space="preserve"> SUM(F8:W8)</f>
        <v>8003.9534875999998</v>
      </c>
      <c r="Y8" s="10">
        <v>400</v>
      </c>
      <c r="Z8" s="12">
        <f t="shared" ref="Z8" si="21">X8*2.5%</f>
        <v>200.09883719000001</v>
      </c>
      <c r="AA8" s="12">
        <f t="shared" ref="AA8" si="22">X8*2.5%</f>
        <v>200.09883719000001</v>
      </c>
      <c r="AB8" s="11">
        <f t="shared" ref="AB8" si="23">X8+Y8+Z8+AA8</f>
        <v>8804.1511619800003</v>
      </c>
      <c r="AC8" s="12">
        <f t="shared" ref="AC8" si="24">X8*5%</f>
        <v>400.19767438000002</v>
      </c>
      <c r="AD8" s="13">
        <f t="shared" ref="AD8" si="25">X8+Y8+AC8</f>
        <v>8804.1511619800003</v>
      </c>
      <c r="AE8" s="1"/>
    </row>
    <row r="9" spans="1:33" ht="30" customHeight="1" x14ac:dyDescent="0.25">
      <c r="A9" s="10" t="s">
        <v>31</v>
      </c>
      <c r="B9" s="10">
        <v>2404</v>
      </c>
      <c r="C9" s="10" t="s">
        <v>88</v>
      </c>
      <c r="D9" s="10">
        <v>5685</v>
      </c>
      <c r="E9" s="11">
        <v>80</v>
      </c>
      <c r="F9" s="11">
        <f>D9+E9</f>
        <v>5765</v>
      </c>
      <c r="G9" s="11">
        <f>D9*5%</f>
        <v>284.25</v>
      </c>
      <c r="H9" s="12">
        <v>0</v>
      </c>
      <c r="I9" s="12">
        <f>D9*0.14</f>
        <v>795.90000000000009</v>
      </c>
      <c r="J9" s="12">
        <f t="shared" ref="J9" si="26">(G9+H9)*14%</f>
        <v>39.795000000000002</v>
      </c>
      <c r="K9" s="12">
        <f t="shared" ref="K9" si="27">(I9+J9)*2%</f>
        <v>16.713900000000002</v>
      </c>
      <c r="L9" s="12">
        <f t="shared" ref="L9" si="28">(J9+I9)*30%</f>
        <v>250.70850000000002</v>
      </c>
      <c r="M9" s="12">
        <f t="shared" ref="M9" si="29">(I9+J9)*0%</f>
        <v>0</v>
      </c>
      <c r="N9" s="10">
        <v>0</v>
      </c>
      <c r="O9" s="10">
        <v>0</v>
      </c>
      <c r="P9" s="10">
        <v>61</v>
      </c>
      <c r="Q9" s="10">
        <v>10</v>
      </c>
      <c r="R9" s="10">
        <v>0</v>
      </c>
      <c r="S9" s="10">
        <v>0</v>
      </c>
      <c r="T9" s="10">
        <v>686</v>
      </c>
      <c r="U9" s="40">
        <v>140</v>
      </c>
      <c r="V9" s="10">
        <v>10</v>
      </c>
      <c r="W9" s="12">
        <v>146.4</v>
      </c>
      <c r="X9" s="11">
        <f t="shared" si="12"/>
        <v>8205.7673999999988</v>
      </c>
      <c r="Y9" s="10">
        <v>400</v>
      </c>
      <c r="Z9" s="12">
        <f t="shared" ref="Z9" si="30">X9*2.5%</f>
        <v>205.14418499999999</v>
      </c>
      <c r="AA9" s="12">
        <f t="shared" ref="AA9" si="31">X9*2.5%</f>
        <v>205.14418499999999</v>
      </c>
      <c r="AB9" s="11">
        <f t="shared" ref="AB9" si="32">X9+Y9+Z9+AA9</f>
        <v>9016.0557699999972</v>
      </c>
      <c r="AC9" s="12">
        <f t="shared" ref="AC9" si="33">X9*5%</f>
        <v>410.28836999999999</v>
      </c>
      <c r="AD9" s="13">
        <f t="shared" ref="AD9" si="34">X9+Y9+AC9</f>
        <v>9016.055769999999</v>
      </c>
      <c r="AE9" s="1"/>
    </row>
    <row r="10" spans="1:33" ht="30" customHeight="1" x14ac:dyDescent="0.25">
      <c r="A10" s="10" t="s">
        <v>107</v>
      </c>
      <c r="B10" s="10">
        <v>2410</v>
      </c>
      <c r="C10" s="10" t="s">
        <v>96</v>
      </c>
      <c r="D10" s="10">
        <v>5685</v>
      </c>
      <c r="E10" s="11">
        <v>80</v>
      </c>
      <c r="F10" s="11">
        <f>D10+E10</f>
        <v>5765</v>
      </c>
      <c r="G10" s="11">
        <f>D10*5%</f>
        <v>284.25</v>
      </c>
      <c r="H10" s="12">
        <v>0</v>
      </c>
      <c r="I10" s="12">
        <f>D10*0.14</f>
        <v>795.90000000000009</v>
      </c>
      <c r="J10" s="12">
        <f t="shared" ref="J10" si="35">(G10+H10)*14%</f>
        <v>39.795000000000002</v>
      </c>
      <c r="K10" s="12">
        <f t="shared" ref="K10" si="36">(I10+J10)*2%</f>
        <v>16.713900000000002</v>
      </c>
      <c r="L10" s="12">
        <f t="shared" ref="L10" si="37">(J10+I10)*30%</f>
        <v>250.70850000000002</v>
      </c>
      <c r="M10" s="12">
        <f t="shared" ref="M10" si="38">(I10+J10)*0%</f>
        <v>0</v>
      </c>
      <c r="N10" s="10">
        <v>0</v>
      </c>
      <c r="O10" s="10">
        <v>0</v>
      </c>
      <c r="P10" s="10">
        <v>61</v>
      </c>
      <c r="Q10" s="10">
        <v>10</v>
      </c>
      <c r="R10" s="10">
        <v>0</v>
      </c>
      <c r="S10" s="10">
        <v>60</v>
      </c>
      <c r="T10" s="10">
        <v>686</v>
      </c>
      <c r="U10" s="40">
        <v>0</v>
      </c>
      <c r="V10" s="10">
        <v>10</v>
      </c>
      <c r="W10" s="12">
        <v>146.4</v>
      </c>
      <c r="X10" s="11">
        <f t="shared" si="12"/>
        <v>8125.7673999999988</v>
      </c>
      <c r="Y10" s="10">
        <v>400</v>
      </c>
      <c r="Z10" s="12">
        <f t="shared" si="1"/>
        <v>203.14418499999999</v>
      </c>
      <c r="AA10" s="12">
        <f t="shared" si="2"/>
        <v>203.14418499999999</v>
      </c>
      <c r="AB10" s="11">
        <f t="shared" si="3"/>
        <v>8932.0557699999972</v>
      </c>
      <c r="AC10" s="12">
        <f t="shared" si="4"/>
        <v>406.28836999999999</v>
      </c>
      <c r="AD10" s="13">
        <f t="shared" si="5"/>
        <v>8932.055769999999</v>
      </c>
      <c r="AE10" s="1"/>
    </row>
    <row r="11" spans="1:33" ht="30" customHeight="1" x14ac:dyDescent="0.25">
      <c r="A11" s="10" t="s">
        <v>103</v>
      </c>
      <c r="B11" s="10">
        <v>2413</v>
      </c>
      <c r="C11" s="10" t="s">
        <v>96</v>
      </c>
      <c r="D11" s="10">
        <v>5685</v>
      </c>
      <c r="E11" s="11">
        <v>80</v>
      </c>
      <c r="F11" s="11">
        <f>D11+E11</f>
        <v>5765</v>
      </c>
      <c r="G11" s="11">
        <f>D11*5%</f>
        <v>284.25</v>
      </c>
      <c r="H11" s="12">
        <f>F11*9.63%</f>
        <v>555.16950000000008</v>
      </c>
      <c r="I11" s="12">
        <f>D11*0.14</f>
        <v>795.90000000000009</v>
      </c>
      <c r="J11" s="12">
        <f t="shared" ref="J11" si="39">(G11+H11)*14%</f>
        <v>117.51873000000002</v>
      </c>
      <c r="K11" s="12">
        <f t="shared" ref="K11" si="40">(I11+J11)*2%</f>
        <v>18.268374600000001</v>
      </c>
      <c r="L11" s="12">
        <f t="shared" ref="L11" si="41">(J11+I11)*30%</f>
        <v>274.02561900000001</v>
      </c>
      <c r="M11" s="12">
        <f t="shared" ref="M11" si="42">(I11+J11)*0%</f>
        <v>0</v>
      </c>
      <c r="N11" s="10">
        <v>0</v>
      </c>
      <c r="O11" s="10">
        <v>17</v>
      </c>
      <c r="P11" s="10">
        <v>61</v>
      </c>
      <c r="Q11" s="10">
        <v>10</v>
      </c>
      <c r="R11" s="10">
        <v>0</v>
      </c>
      <c r="S11" s="10">
        <v>0</v>
      </c>
      <c r="T11" s="10">
        <v>686</v>
      </c>
      <c r="U11" s="40">
        <v>21.25</v>
      </c>
      <c r="V11" s="10">
        <v>10</v>
      </c>
      <c r="W11" s="12">
        <v>146.4</v>
      </c>
      <c r="X11" s="11">
        <f t="shared" ref="X11" si="43" xml:space="preserve"> SUM(F11:W11)</f>
        <v>8761.7822235999993</v>
      </c>
      <c r="Y11" s="10">
        <v>400</v>
      </c>
      <c r="Z11" s="12">
        <f t="shared" ref="Z11" si="44">X11*2.5%</f>
        <v>219.04455558999999</v>
      </c>
      <c r="AA11" s="12">
        <f t="shared" ref="AA11" si="45">X11*2.5%</f>
        <v>219.04455558999999</v>
      </c>
      <c r="AB11" s="11">
        <f t="shared" ref="AB11" si="46">X11+Y11+Z11+AA11</f>
        <v>9599.8713347800003</v>
      </c>
      <c r="AC11" s="12">
        <f t="shared" ref="AC11" si="47">X11*5%</f>
        <v>438.08911117999997</v>
      </c>
      <c r="AD11" s="13">
        <f t="shared" ref="AD11" si="48">X11+Y11+AC11</f>
        <v>9599.8713347799985</v>
      </c>
      <c r="AE11" s="1"/>
    </row>
    <row r="12" spans="1:33" ht="30" customHeight="1" x14ac:dyDescent="0.25">
      <c r="A12" s="10" t="s">
        <v>32</v>
      </c>
      <c r="B12" s="10">
        <v>1309</v>
      </c>
      <c r="C12" s="10" t="s">
        <v>71</v>
      </c>
      <c r="D12" s="10">
        <v>5530</v>
      </c>
      <c r="E12" s="11">
        <v>80</v>
      </c>
      <c r="F12" s="11">
        <f t="shared" si="6"/>
        <v>5610</v>
      </c>
      <c r="G12" s="11">
        <f t="shared" si="7"/>
        <v>276.5</v>
      </c>
      <c r="H12" s="12">
        <v>0</v>
      </c>
      <c r="I12" s="12">
        <f t="shared" si="8"/>
        <v>774.2</v>
      </c>
      <c r="J12" s="12">
        <f t="shared" si="9"/>
        <v>38.71</v>
      </c>
      <c r="K12" s="12">
        <f t="shared" si="0"/>
        <v>16.258200000000002</v>
      </c>
      <c r="L12" s="12">
        <f t="shared" si="10"/>
        <v>243.87300000000002</v>
      </c>
      <c r="M12" s="12">
        <f t="shared" si="11"/>
        <v>0</v>
      </c>
      <c r="N12" s="10">
        <v>0</v>
      </c>
      <c r="O12" s="10">
        <v>0</v>
      </c>
      <c r="P12" s="10">
        <v>61</v>
      </c>
      <c r="Q12" s="10">
        <v>10</v>
      </c>
      <c r="R12" s="10">
        <v>0</v>
      </c>
      <c r="S12" s="10">
        <v>0</v>
      </c>
      <c r="T12" s="10">
        <v>686</v>
      </c>
      <c r="U12" s="40">
        <v>21.25</v>
      </c>
      <c r="V12" s="10">
        <v>10</v>
      </c>
      <c r="W12" s="12">
        <v>146.4</v>
      </c>
      <c r="X12" s="11">
        <f t="shared" si="12"/>
        <v>7894.1911999999993</v>
      </c>
      <c r="Y12" s="10">
        <v>400</v>
      </c>
      <c r="Z12" s="12">
        <f t="shared" si="1"/>
        <v>197.35478000000001</v>
      </c>
      <c r="AA12" s="12">
        <f t="shared" si="2"/>
        <v>197.35478000000001</v>
      </c>
      <c r="AB12" s="11">
        <f t="shared" si="3"/>
        <v>8688.9007599999986</v>
      </c>
      <c r="AC12" s="12">
        <f t="shared" si="4"/>
        <v>394.70956000000001</v>
      </c>
      <c r="AD12" s="13">
        <f t="shared" si="5"/>
        <v>8688.9007599999986</v>
      </c>
      <c r="AE12" s="1"/>
    </row>
    <row r="13" spans="1:33" ht="30" customHeight="1" x14ac:dyDescent="0.25">
      <c r="A13" s="10" t="s">
        <v>33</v>
      </c>
      <c r="B13" s="10">
        <v>1388</v>
      </c>
      <c r="C13" s="10" t="s">
        <v>71</v>
      </c>
      <c r="D13" s="10">
        <v>5530</v>
      </c>
      <c r="E13" s="11">
        <v>80</v>
      </c>
      <c r="F13" s="11">
        <f>D13+E13</f>
        <v>5610</v>
      </c>
      <c r="G13" s="11">
        <f>D13*5%</f>
        <v>276.5</v>
      </c>
      <c r="H13" s="12">
        <v>0</v>
      </c>
      <c r="I13" s="12">
        <f>D13*0.14</f>
        <v>774.2</v>
      </c>
      <c r="J13" s="12">
        <f>(G13+H13)*14%</f>
        <v>38.71</v>
      </c>
      <c r="K13" s="12">
        <f>(I13+J13)*2%</f>
        <v>16.258200000000002</v>
      </c>
      <c r="L13" s="12">
        <f>(J13+I13)*30%</f>
        <v>243.87300000000002</v>
      </c>
      <c r="M13" s="12">
        <f>(I13+J13)*0%</f>
        <v>0</v>
      </c>
      <c r="N13" s="10">
        <v>0</v>
      </c>
      <c r="O13" s="10">
        <v>17</v>
      </c>
      <c r="P13" s="10">
        <v>61</v>
      </c>
      <c r="Q13" s="10">
        <v>10</v>
      </c>
      <c r="R13" s="10">
        <v>45</v>
      </c>
      <c r="S13" s="10">
        <v>60</v>
      </c>
      <c r="T13" s="10">
        <v>686</v>
      </c>
      <c r="U13" s="40">
        <v>0</v>
      </c>
      <c r="V13" s="10">
        <v>10</v>
      </c>
      <c r="W13" s="12">
        <v>146.4</v>
      </c>
      <c r="X13" s="11">
        <f t="shared" si="12"/>
        <v>7994.9411999999993</v>
      </c>
      <c r="Y13" s="10">
        <v>400</v>
      </c>
      <c r="Z13" s="12">
        <f t="shared" si="1"/>
        <v>199.87352999999999</v>
      </c>
      <c r="AA13" s="12">
        <f t="shared" si="2"/>
        <v>199.87352999999999</v>
      </c>
      <c r="AB13" s="11">
        <f t="shared" si="3"/>
        <v>8794.6882600000008</v>
      </c>
      <c r="AC13" s="12">
        <f t="shared" si="4"/>
        <v>399.74705999999998</v>
      </c>
      <c r="AD13" s="13">
        <f t="shared" si="5"/>
        <v>8794.688259999999</v>
      </c>
      <c r="AE13" s="1"/>
    </row>
    <row r="14" spans="1:33" ht="30" customHeight="1" x14ac:dyDescent="0.25">
      <c r="A14" s="10" t="s">
        <v>72</v>
      </c>
      <c r="B14" s="10">
        <v>3412</v>
      </c>
      <c r="C14" s="10" t="s">
        <v>86</v>
      </c>
      <c r="D14" s="10">
        <v>5530</v>
      </c>
      <c r="E14" s="11">
        <v>220</v>
      </c>
      <c r="F14" s="11">
        <f t="shared" ref="F14:F15" si="49">D14+E14</f>
        <v>5750</v>
      </c>
      <c r="G14" s="11">
        <f t="shared" si="7"/>
        <v>276.5</v>
      </c>
      <c r="H14" s="12">
        <v>597.29</v>
      </c>
      <c r="I14" s="12">
        <f t="shared" ref="I14:I15" si="50">D14*0.14</f>
        <v>774.2</v>
      </c>
      <c r="J14" s="12">
        <f t="shared" ref="J14:J15" si="51">(G14+H14)*14%</f>
        <v>122.3306</v>
      </c>
      <c r="K14" s="12">
        <f t="shared" ref="K14:K15" si="52">(I14+J14)*2%</f>
        <v>17.930612</v>
      </c>
      <c r="L14" s="12">
        <f t="shared" ref="L14:L15" si="53">(J14+I14)*30%</f>
        <v>268.95918</v>
      </c>
      <c r="M14" s="12">
        <f t="shared" ref="M14:M15" si="54">(I14+J14)*0%</f>
        <v>0</v>
      </c>
      <c r="N14" s="10">
        <v>0</v>
      </c>
      <c r="O14" s="10">
        <v>0</v>
      </c>
      <c r="P14" s="10">
        <v>61</v>
      </c>
      <c r="Q14" s="10">
        <v>10</v>
      </c>
      <c r="R14" s="10">
        <v>0</v>
      </c>
      <c r="S14" s="10">
        <v>0</v>
      </c>
      <c r="T14" s="10">
        <v>686</v>
      </c>
      <c r="U14" s="40">
        <v>21.25</v>
      </c>
      <c r="V14" s="10">
        <v>10</v>
      </c>
      <c r="W14" s="12">
        <v>146.4</v>
      </c>
      <c r="X14" s="11">
        <f t="shared" si="12"/>
        <v>8741.8603920000005</v>
      </c>
      <c r="Y14" s="10">
        <v>400</v>
      </c>
      <c r="Z14" s="12">
        <f t="shared" si="1"/>
        <v>218.54650980000002</v>
      </c>
      <c r="AA14" s="12">
        <f t="shared" si="2"/>
        <v>218.54650980000002</v>
      </c>
      <c r="AB14" s="11">
        <f t="shared" si="3"/>
        <v>9578.9534116000013</v>
      </c>
      <c r="AC14" s="12">
        <f t="shared" si="4"/>
        <v>437.09301960000005</v>
      </c>
      <c r="AD14" s="13">
        <f t="shared" si="5"/>
        <v>9578.9534116000013</v>
      </c>
      <c r="AE14" s="1"/>
    </row>
    <row r="15" spans="1:33" s="50" customFormat="1" ht="30" customHeight="1" x14ac:dyDescent="0.25">
      <c r="A15" s="45" t="s">
        <v>99</v>
      </c>
      <c r="B15" s="45">
        <v>1101</v>
      </c>
      <c r="C15" s="45" t="s">
        <v>86</v>
      </c>
      <c r="D15" s="45">
        <v>5530</v>
      </c>
      <c r="E15" s="46">
        <v>220</v>
      </c>
      <c r="F15" s="46">
        <f t="shared" si="49"/>
        <v>5750</v>
      </c>
      <c r="G15" s="46">
        <f t="shared" si="7"/>
        <v>276.5</v>
      </c>
      <c r="H15" s="47">
        <v>0</v>
      </c>
      <c r="I15" s="47">
        <f t="shared" si="50"/>
        <v>774.2</v>
      </c>
      <c r="J15" s="47">
        <f t="shared" si="51"/>
        <v>38.71</v>
      </c>
      <c r="K15" s="47">
        <f t="shared" si="52"/>
        <v>16.258200000000002</v>
      </c>
      <c r="L15" s="47">
        <f t="shared" si="53"/>
        <v>243.87300000000002</v>
      </c>
      <c r="M15" s="47">
        <f t="shared" si="54"/>
        <v>0</v>
      </c>
      <c r="N15" s="45">
        <v>0</v>
      </c>
      <c r="O15" s="45">
        <v>0</v>
      </c>
      <c r="P15" s="45">
        <v>61</v>
      </c>
      <c r="Q15" s="45">
        <v>10</v>
      </c>
      <c r="R15" s="45">
        <v>0</v>
      </c>
      <c r="S15" s="45">
        <v>0</v>
      </c>
      <c r="T15" s="45">
        <v>686</v>
      </c>
      <c r="U15" s="45">
        <v>0</v>
      </c>
      <c r="V15" s="45">
        <v>10</v>
      </c>
      <c r="W15" s="47">
        <v>146.4</v>
      </c>
      <c r="X15" s="46">
        <f t="shared" ref="X15" si="55" xml:space="preserve"> SUM(F15:W15)</f>
        <v>8012.9411999999993</v>
      </c>
      <c r="Y15" s="45">
        <v>400</v>
      </c>
      <c r="Z15" s="47">
        <f t="shared" si="1"/>
        <v>200.32353000000001</v>
      </c>
      <c r="AA15" s="47">
        <f t="shared" si="2"/>
        <v>200.32353000000001</v>
      </c>
      <c r="AB15" s="46">
        <f t="shared" si="3"/>
        <v>8813.5882599999986</v>
      </c>
      <c r="AC15" s="47">
        <f t="shared" si="4"/>
        <v>400.64706000000001</v>
      </c>
      <c r="AD15" s="48">
        <f t="shared" si="5"/>
        <v>8813.5882599999986</v>
      </c>
      <c r="AE15" s="49"/>
    </row>
    <row r="16" spans="1:33" ht="30" customHeight="1" x14ac:dyDescent="0.25">
      <c r="A16" s="10" t="s">
        <v>72</v>
      </c>
      <c r="B16" s="10">
        <v>3412</v>
      </c>
      <c r="C16" s="10" t="s">
        <v>71</v>
      </c>
      <c r="D16" s="10">
        <v>5530</v>
      </c>
      <c r="E16" s="11">
        <v>80</v>
      </c>
      <c r="F16" s="11">
        <f t="shared" ref="F16:F19" si="56">D16+E16</f>
        <v>5610</v>
      </c>
      <c r="G16" s="11">
        <f t="shared" ref="G16:G19" si="57">D16*5%</f>
        <v>276.5</v>
      </c>
      <c r="H16" s="12">
        <v>597.29</v>
      </c>
      <c r="I16" s="12">
        <f t="shared" ref="I16:I19" si="58">D16*0.14</f>
        <v>774.2</v>
      </c>
      <c r="J16" s="12">
        <f t="shared" ref="J16:J19" si="59">(G16+H16)*14%</f>
        <v>122.3306</v>
      </c>
      <c r="K16" s="12">
        <f t="shared" ref="K16:K19" si="60">(I16+J16)*2%</f>
        <v>17.930612</v>
      </c>
      <c r="L16" s="12">
        <f t="shared" ref="L16:L19" si="61">(J16+I16)*30%</f>
        <v>268.95918</v>
      </c>
      <c r="M16" s="12">
        <f t="shared" ref="M16:M19" si="62">(I16+J16)*0%</f>
        <v>0</v>
      </c>
      <c r="N16" s="10">
        <v>0</v>
      </c>
      <c r="O16" s="10">
        <v>17</v>
      </c>
      <c r="P16" s="10">
        <v>61</v>
      </c>
      <c r="Q16" s="10">
        <v>10</v>
      </c>
      <c r="R16" s="10">
        <v>0</v>
      </c>
      <c r="S16" s="10">
        <v>60</v>
      </c>
      <c r="T16" s="10">
        <v>686</v>
      </c>
      <c r="U16" s="40">
        <f>140</f>
        <v>140</v>
      </c>
      <c r="V16" s="10">
        <v>10</v>
      </c>
      <c r="W16" s="12">
        <v>146.4</v>
      </c>
      <c r="X16" s="11">
        <f t="shared" si="12"/>
        <v>8797.6103920000005</v>
      </c>
      <c r="Y16" s="10">
        <v>400</v>
      </c>
      <c r="Z16" s="12">
        <f t="shared" si="1"/>
        <v>219.94025980000004</v>
      </c>
      <c r="AA16" s="12">
        <f t="shared" si="2"/>
        <v>219.94025980000004</v>
      </c>
      <c r="AB16" s="11">
        <f t="shared" si="3"/>
        <v>9637.4909115999999</v>
      </c>
      <c r="AC16" s="12">
        <f t="shared" si="4"/>
        <v>439.88051960000007</v>
      </c>
      <c r="AD16" s="13">
        <f t="shared" si="5"/>
        <v>9637.4909115999999</v>
      </c>
      <c r="AE16" s="1"/>
    </row>
    <row r="17" spans="1:31" ht="30" customHeight="1" x14ac:dyDescent="0.25">
      <c r="A17" s="10" t="s">
        <v>63</v>
      </c>
      <c r="B17" s="10">
        <v>2303</v>
      </c>
      <c r="C17" s="10" t="s">
        <v>65</v>
      </c>
      <c r="D17" s="10">
        <v>5130</v>
      </c>
      <c r="E17" s="11">
        <v>0</v>
      </c>
      <c r="F17" s="11">
        <f>D17+E17</f>
        <v>5130</v>
      </c>
      <c r="G17" s="11">
        <f>D17*5%</f>
        <v>256.5</v>
      </c>
      <c r="H17" s="12">
        <v>0</v>
      </c>
      <c r="I17" s="12">
        <f>D17*0.14</f>
        <v>718.2</v>
      </c>
      <c r="J17" s="12">
        <f>(G17+H17)*14%</f>
        <v>35.910000000000004</v>
      </c>
      <c r="K17" s="12">
        <f>(I17+J17)*2%</f>
        <v>15.0822</v>
      </c>
      <c r="L17" s="12">
        <f>(J17+I17)*30%</f>
        <v>226.233</v>
      </c>
      <c r="M17" s="12">
        <f>(I17+J17)*0%</f>
        <v>0</v>
      </c>
      <c r="N17" s="10">
        <v>0</v>
      </c>
      <c r="O17" s="10">
        <v>0</v>
      </c>
      <c r="P17" s="10">
        <v>61</v>
      </c>
      <c r="Q17" s="10">
        <v>10</v>
      </c>
      <c r="R17" s="10">
        <v>0</v>
      </c>
      <c r="S17" s="10">
        <v>0</v>
      </c>
      <c r="T17" s="10">
        <v>686</v>
      </c>
      <c r="U17" s="40">
        <v>161.25</v>
      </c>
      <c r="V17" s="10">
        <v>10</v>
      </c>
      <c r="W17" s="12">
        <v>146.4</v>
      </c>
      <c r="X17" s="11">
        <f t="shared" si="12"/>
        <v>7456.5751999999993</v>
      </c>
      <c r="Y17" s="10">
        <v>400</v>
      </c>
      <c r="Z17" s="12">
        <f>X17*2.5%</f>
        <v>186.41437999999999</v>
      </c>
      <c r="AA17" s="12">
        <f t="shared" si="2"/>
        <v>186.41437999999999</v>
      </c>
      <c r="AB17" s="11">
        <f t="shared" si="3"/>
        <v>8229.4039599999996</v>
      </c>
      <c r="AC17" s="12">
        <f t="shared" si="4"/>
        <v>372.82875999999999</v>
      </c>
      <c r="AD17" s="13">
        <f t="shared" si="5"/>
        <v>8229.4039599999996</v>
      </c>
      <c r="AE17" s="1"/>
    </row>
    <row r="18" spans="1:31" s="54" customFormat="1" ht="30" customHeight="1" x14ac:dyDescent="0.25">
      <c r="A18" s="37" t="s">
        <v>87</v>
      </c>
      <c r="B18" s="37">
        <v>1304</v>
      </c>
      <c r="C18" s="37" t="s">
        <v>81</v>
      </c>
      <c r="D18" s="37">
        <v>5130</v>
      </c>
      <c r="E18" s="22">
        <v>80</v>
      </c>
      <c r="F18" s="22">
        <f t="shared" si="56"/>
        <v>5210</v>
      </c>
      <c r="G18" s="22">
        <f t="shared" si="57"/>
        <v>256.5</v>
      </c>
      <c r="H18" s="51">
        <f>F18*0.51%</f>
        <v>26.571000000000002</v>
      </c>
      <c r="I18" s="51">
        <f t="shared" si="58"/>
        <v>718.2</v>
      </c>
      <c r="J18" s="51">
        <f t="shared" si="59"/>
        <v>39.629940000000005</v>
      </c>
      <c r="K18" s="51">
        <f t="shared" si="60"/>
        <v>15.156598800000001</v>
      </c>
      <c r="L18" s="51">
        <f t="shared" si="61"/>
        <v>227.34898200000001</v>
      </c>
      <c r="M18" s="51">
        <f t="shared" si="62"/>
        <v>0</v>
      </c>
      <c r="N18" s="37">
        <v>0</v>
      </c>
      <c r="O18" s="37">
        <v>17</v>
      </c>
      <c r="P18" s="37">
        <v>61</v>
      </c>
      <c r="Q18" s="37">
        <v>10</v>
      </c>
      <c r="R18" s="37">
        <v>0</v>
      </c>
      <c r="S18" s="37">
        <v>60</v>
      </c>
      <c r="T18" s="37">
        <v>686</v>
      </c>
      <c r="U18" s="52">
        <v>0</v>
      </c>
      <c r="V18" s="37">
        <v>10</v>
      </c>
      <c r="W18" s="51">
        <v>146.4</v>
      </c>
      <c r="X18" s="22">
        <f t="shared" si="12"/>
        <v>7483.8065207999998</v>
      </c>
      <c r="Y18" s="37">
        <v>400</v>
      </c>
      <c r="Z18" s="51">
        <f>X18*2.5%</f>
        <v>187.09516302</v>
      </c>
      <c r="AA18" s="51">
        <f t="shared" si="2"/>
        <v>187.09516302</v>
      </c>
      <c r="AB18" s="22">
        <f t="shared" si="3"/>
        <v>8257.9968468400002</v>
      </c>
      <c r="AC18" s="51">
        <f t="shared" si="4"/>
        <v>374.19032604</v>
      </c>
      <c r="AD18" s="22">
        <f t="shared" si="5"/>
        <v>8257.9968468400002</v>
      </c>
      <c r="AE18" s="53"/>
    </row>
    <row r="19" spans="1:31" s="50" customFormat="1" ht="30" customHeight="1" x14ac:dyDescent="0.25">
      <c r="A19" s="45" t="s">
        <v>99</v>
      </c>
      <c r="B19" s="45">
        <v>1101</v>
      </c>
      <c r="C19" s="45" t="s">
        <v>38</v>
      </c>
      <c r="D19" s="45">
        <v>5130</v>
      </c>
      <c r="E19" s="46">
        <v>220</v>
      </c>
      <c r="F19" s="46">
        <f t="shared" si="56"/>
        <v>5350</v>
      </c>
      <c r="G19" s="46">
        <f t="shared" si="57"/>
        <v>256.5</v>
      </c>
      <c r="H19" s="47">
        <v>0</v>
      </c>
      <c r="I19" s="47">
        <f t="shared" si="58"/>
        <v>718.2</v>
      </c>
      <c r="J19" s="47">
        <f t="shared" si="59"/>
        <v>35.910000000000004</v>
      </c>
      <c r="K19" s="47">
        <f t="shared" si="60"/>
        <v>15.0822</v>
      </c>
      <c r="L19" s="47">
        <f t="shared" si="61"/>
        <v>226.233</v>
      </c>
      <c r="M19" s="47">
        <f t="shared" si="62"/>
        <v>0</v>
      </c>
      <c r="N19" s="45">
        <v>0</v>
      </c>
      <c r="O19" s="45">
        <v>0</v>
      </c>
      <c r="P19" s="45">
        <v>61</v>
      </c>
      <c r="Q19" s="45">
        <v>10</v>
      </c>
      <c r="R19" s="45">
        <v>0</v>
      </c>
      <c r="S19" s="45">
        <v>0</v>
      </c>
      <c r="T19" s="45">
        <v>686</v>
      </c>
      <c r="U19" s="45">
        <v>0</v>
      </c>
      <c r="V19" s="45">
        <v>10</v>
      </c>
      <c r="W19" s="47">
        <v>146.4</v>
      </c>
      <c r="X19" s="46">
        <f t="shared" si="12"/>
        <v>7515.3251999999993</v>
      </c>
      <c r="Y19" s="45">
        <v>400</v>
      </c>
      <c r="Z19" s="47">
        <f t="shared" ref="Z19" si="63">X19*2.5%</f>
        <v>187.88312999999999</v>
      </c>
      <c r="AA19" s="47">
        <f t="shared" ref="AA19" si="64">X19*2.5%</f>
        <v>187.88312999999999</v>
      </c>
      <c r="AB19" s="46">
        <f t="shared" ref="AB19" si="65">X19+Y19+Z19+AA19</f>
        <v>8291.0914599999996</v>
      </c>
      <c r="AC19" s="47">
        <f t="shared" ref="AC19" si="66">X19*5%</f>
        <v>375.76625999999999</v>
      </c>
      <c r="AD19" s="48">
        <f t="shared" ref="AD19" si="67">X19+Y19+AC19</f>
        <v>8291.0914599999996</v>
      </c>
      <c r="AE19" s="49"/>
    </row>
    <row r="20" spans="1:31" s="50" customFormat="1" ht="30" customHeight="1" x14ac:dyDescent="0.25">
      <c r="A20" s="45" t="s">
        <v>99</v>
      </c>
      <c r="B20" s="45">
        <v>1101</v>
      </c>
      <c r="C20" s="45" t="s">
        <v>97</v>
      </c>
      <c r="D20" s="45">
        <v>5130</v>
      </c>
      <c r="E20" s="46">
        <v>80</v>
      </c>
      <c r="F20" s="46">
        <f t="shared" ref="F20" si="68">D20+E20</f>
        <v>5210</v>
      </c>
      <c r="G20" s="46">
        <f t="shared" ref="G20" si="69">D20*5%</f>
        <v>256.5</v>
      </c>
      <c r="H20" s="47">
        <v>0</v>
      </c>
      <c r="I20" s="47">
        <f t="shared" ref="I20" si="70">D20*0.14</f>
        <v>718.2</v>
      </c>
      <c r="J20" s="47">
        <f t="shared" ref="J20" si="71">(G20+H20)*14%</f>
        <v>35.910000000000004</v>
      </c>
      <c r="K20" s="47">
        <f t="shared" ref="K20" si="72">(I20+J20)*2%</f>
        <v>15.0822</v>
      </c>
      <c r="L20" s="47">
        <f t="shared" ref="L20" si="73">(J20+I20)*30%</f>
        <v>226.233</v>
      </c>
      <c r="M20" s="47">
        <f t="shared" ref="M20" si="74">(I20+J20)*0%</f>
        <v>0</v>
      </c>
      <c r="N20" s="45">
        <v>0</v>
      </c>
      <c r="O20" s="45">
        <v>0</v>
      </c>
      <c r="P20" s="45">
        <v>61</v>
      </c>
      <c r="Q20" s="45">
        <v>10</v>
      </c>
      <c r="R20" s="45">
        <v>0</v>
      </c>
      <c r="S20" s="45">
        <v>0</v>
      </c>
      <c r="T20" s="45">
        <v>686</v>
      </c>
      <c r="U20" s="45">
        <v>140</v>
      </c>
      <c r="V20" s="45">
        <v>10</v>
      </c>
      <c r="W20" s="47">
        <v>146.4</v>
      </c>
      <c r="X20" s="46">
        <f t="shared" ref="X20" si="75" xml:space="preserve"> SUM(F20:W20)</f>
        <v>7515.3251999999993</v>
      </c>
      <c r="Y20" s="45">
        <v>400</v>
      </c>
      <c r="Z20" s="47">
        <f t="shared" ref="Z20" si="76">X20*2.5%</f>
        <v>187.88312999999999</v>
      </c>
      <c r="AA20" s="47">
        <f t="shared" ref="AA20" si="77">X20*2.5%</f>
        <v>187.88312999999999</v>
      </c>
      <c r="AB20" s="46">
        <f t="shared" ref="AB20" si="78">X20+Y20+Z20+AA20</f>
        <v>8291.0914599999996</v>
      </c>
      <c r="AC20" s="47">
        <f t="shared" ref="AC20" si="79">X20*5%</f>
        <v>375.76625999999999</v>
      </c>
      <c r="AD20" s="48">
        <f t="shared" ref="AD20" si="80">X20+Y20+AC20</f>
        <v>8291.0914599999996</v>
      </c>
      <c r="AE20" s="49"/>
    </row>
    <row r="21" spans="1:31" s="33" customFormat="1" ht="30" customHeight="1" x14ac:dyDescent="0.25">
      <c r="A21" s="14" t="s">
        <v>62</v>
      </c>
      <c r="B21" s="14">
        <v>1106</v>
      </c>
      <c r="C21" s="14" t="s">
        <v>38</v>
      </c>
      <c r="D21" s="14">
        <v>5130</v>
      </c>
      <c r="E21" s="15">
        <v>220</v>
      </c>
      <c r="F21" s="15">
        <f t="shared" ref="F21" si="81">D21+E21</f>
        <v>5350</v>
      </c>
      <c r="G21" s="15">
        <f t="shared" ref="G21" si="82">D21*5%</f>
        <v>256.5</v>
      </c>
      <c r="H21" s="16">
        <v>0</v>
      </c>
      <c r="I21" s="16">
        <f t="shared" ref="I21" si="83">D21*0.14</f>
        <v>718.2</v>
      </c>
      <c r="J21" s="16">
        <f t="shared" ref="J21" si="84">(G21+H21)*14%</f>
        <v>35.910000000000004</v>
      </c>
      <c r="K21" s="16">
        <f t="shared" ref="K21" si="85">(I21+J21)*2%</f>
        <v>15.0822</v>
      </c>
      <c r="L21" s="16">
        <f t="shared" ref="L21" si="86">(J21+I21)*30%</f>
        <v>226.233</v>
      </c>
      <c r="M21" s="16">
        <f t="shared" ref="M21" si="87">(I21+J21)*0%</f>
        <v>0</v>
      </c>
      <c r="N21" s="14">
        <v>0</v>
      </c>
      <c r="O21" s="14">
        <v>0</v>
      </c>
      <c r="P21" s="14">
        <v>61</v>
      </c>
      <c r="Q21" s="14">
        <v>10</v>
      </c>
      <c r="R21" s="14">
        <v>0</v>
      </c>
      <c r="S21" s="14">
        <v>60</v>
      </c>
      <c r="T21" s="14">
        <v>686</v>
      </c>
      <c r="U21" s="40">
        <v>21.25</v>
      </c>
      <c r="V21" s="14">
        <v>10</v>
      </c>
      <c r="W21" s="16">
        <v>146.4</v>
      </c>
      <c r="X21" s="15">
        <f t="shared" ref="X21" si="88" xml:space="preserve"> SUM(F21:W21)</f>
        <v>7596.5751999999993</v>
      </c>
      <c r="Y21" s="14">
        <v>400</v>
      </c>
      <c r="Z21" s="16">
        <f t="shared" ref="Z21" si="89">X21*2.5%</f>
        <v>189.91437999999999</v>
      </c>
      <c r="AA21" s="16">
        <f t="shared" ref="AA21" si="90">X21*2.5%</f>
        <v>189.91437999999999</v>
      </c>
      <c r="AB21" s="15">
        <f t="shared" ref="AB21" si="91">X21+Y21+Z21+AA21</f>
        <v>8376.4039599999996</v>
      </c>
      <c r="AC21" s="16">
        <f t="shared" ref="AC21" si="92">X21*5%</f>
        <v>379.82875999999999</v>
      </c>
      <c r="AD21" s="22">
        <f t="shared" ref="AD21" si="93">X21+Y21+AC21</f>
        <v>8376.4039599999996</v>
      </c>
      <c r="AE21" s="17"/>
    </row>
    <row r="22" spans="1:31" ht="30" customHeight="1" x14ac:dyDescent="0.25">
      <c r="A22" s="10" t="s">
        <v>33</v>
      </c>
      <c r="B22" s="10">
        <v>1388</v>
      </c>
      <c r="C22" s="10" t="s">
        <v>38</v>
      </c>
      <c r="D22" s="10">
        <v>5130</v>
      </c>
      <c r="E22" s="11">
        <v>220</v>
      </c>
      <c r="F22" s="11">
        <f t="shared" ref="F22:F62" si="94">D22+E22</f>
        <v>5350</v>
      </c>
      <c r="G22" s="11">
        <f t="shared" si="7"/>
        <v>256.5</v>
      </c>
      <c r="H22" s="12">
        <v>0</v>
      </c>
      <c r="I22" s="12">
        <f t="shared" si="8"/>
        <v>718.2</v>
      </c>
      <c r="J22" s="12">
        <f t="shared" si="9"/>
        <v>35.910000000000004</v>
      </c>
      <c r="K22" s="12">
        <f t="shared" si="0"/>
        <v>15.0822</v>
      </c>
      <c r="L22" s="12">
        <f t="shared" si="10"/>
        <v>226.233</v>
      </c>
      <c r="M22" s="12">
        <f t="shared" si="11"/>
        <v>0</v>
      </c>
      <c r="N22" s="10">
        <v>0</v>
      </c>
      <c r="O22" s="10">
        <v>0</v>
      </c>
      <c r="P22" s="10">
        <v>61</v>
      </c>
      <c r="Q22" s="10">
        <v>10</v>
      </c>
      <c r="R22" s="10">
        <v>45</v>
      </c>
      <c r="S22" s="10">
        <v>60</v>
      </c>
      <c r="T22" s="10">
        <v>686</v>
      </c>
      <c r="U22" s="40">
        <v>0</v>
      </c>
      <c r="V22" s="10">
        <v>10</v>
      </c>
      <c r="W22" s="12">
        <v>146.4</v>
      </c>
      <c r="X22" s="11">
        <f t="shared" si="12"/>
        <v>7620.3251999999993</v>
      </c>
      <c r="Y22" s="10">
        <v>400</v>
      </c>
      <c r="Z22" s="12">
        <f t="shared" si="1"/>
        <v>190.50812999999999</v>
      </c>
      <c r="AA22" s="12">
        <f t="shared" si="2"/>
        <v>190.50812999999999</v>
      </c>
      <c r="AB22" s="11">
        <f t="shared" si="3"/>
        <v>8401.3414599999996</v>
      </c>
      <c r="AC22" s="12">
        <f t="shared" si="4"/>
        <v>381.01625999999999</v>
      </c>
      <c r="AD22" s="13">
        <f t="shared" si="5"/>
        <v>8401.3414599999996</v>
      </c>
      <c r="AE22" s="1"/>
    </row>
    <row r="23" spans="1:31" ht="30" customHeight="1" x14ac:dyDescent="0.25">
      <c r="A23" s="10" t="s">
        <v>34</v>
      </c>
      <c r="B23" s="10">
        <v>3403</v>
      </c>
      <c r="C23" s="10" t="s">
        <v>38</v>
      </c>
      <c r="D23" s="10">
        <v>5130</v>
      </c>
      <c r="E23" s="11">
        <v>220</v>
      </c>
      <c r="F23" s="11">
        <f t="shared" si="94"/>
        <v>5350</v>
      </c>
      <c r="G23" s="11">
        <f t="shared" si="7"/>
        <v>256.5</v>
      </c>
      <c r="H23" s="12">
        <f>F22*3.42%</f>
        <v>182.97</v>
      </c>
      <c r="I23" s="12">
        <f t="shared" si="8"/>
        <v>718.2</v>
      </c>
      <c r="J23" s="12">
        <f t="shared" si="9"/>
        <v>61.525800000000011</v>
      </c>
      <c r="K23" s="12">
        <f t="shared" si="0"/>
        <v>15.594516</v>
      </c>
      <c r="L23" s="12">
        <f t="shared" si="10"/>
        <v>233.91774000000001</v>
      </c>
      <c r="M23" s="12">
        <f t="shared" si="11"/>
        <v>0</v>
      </c>
      <c r="N23" s="10">
        <v>0</v>
      </c>
      <c r="O23" s="10">
        <v>0</v>
      </c>
      <c r="P23" s="10">
        <v>61</v>
      </c>
      <c r="Q23" s="10">
        <v>10</v>
      </c>
      <c r="R23" s="10">
        <v>0</v>
      </c>
      <c r="S23" s="10">
        <v>0</v>
      </c>
      <c r="T23" s="10">
        <v>686</v>
      </c>
      <c r="U23" s="40">
        <v>0</v>
      </c>
      <c r="V23" s="10">
        <v>10</v>
      </c>
      <c r="W23" s="12">
        <v>146.4</v>
      </c>
      <c r="X23" s="11">
        <f t="shared" si="12"/>
        <v>7732.108056</v>
      </c>
      <c r="Y23" s="10">
        <v>400</v>
      </c>
      <c r="Z23" s="12">
        <f t="shared" si="1"/>
        <v>193.30270140000002</v>
      </c>
      <c r="AA23" s="12">
        <f t="shared" si="2"/>
        <v>193.30270140000002</v>
      </c>
      <c r="AB23" s="11">
        <f t="shared" si="3"/>
        <v>8518.7134588000008</v>
      </c>
      <c r="AC23" s="12">
        <f t="shared" si="4"/>
        <v>386.60540280000004</v>
      </c>
      <c r="AD23" s="13">
        <f t="shared" si="5"/>
        <v>8518.7134588000008</v>
      </c>
      <c r="AE23" s="1"/>
    </row>
    <row r="24" spans="1:31" ht="30" customHeight="1" x14ac:dyDescent="0.25">
      <c r="A24" s="10" t="s">
        <v>76</v>
      </c>
      <c r="B24" s="10">
        <v>3407</v>
      </c>
      <c r="C24" s="10" t="s">
        <v>38</v>
      </c>
      <c r="D24" s="10">
        <v>5130</v>
      </c>
      <c r="E24" s="11">
        <v>220</v>
      </c>
      <c r="F24" s="11">
        <f t="shared" si="94"/>
        <v>5350</v>
      </c>
      <c r="G24" s="11">
        <f t="shared" si="7"/>
        <v>256.5</v>
      </c>
      <c r="H24" s="12">
        <v>0</v>
      </c>
      <c r="I24" s="12">
        <f t="shared" si="8"/>
        <v>718.2</v>
      </c>
      <c r="J24" s="12">
        <f t="shared" si="9"/>
        <v>35.910000000000004</v>
      </c>
      <c r="K24" s="12">
        <f t="shared" si="0"/>
        <v>15.0822</v>
      </c>
      <c r="L24" s="12">
        <f t="shared" si="10"/>
        <v>226.233</v>
      </c>
      <c r="M24" s="12">
        <f t="shared" si="11"/>
        <v>0</v>
      </c>
      <c r="N24" s="10">
        <v>0</v>
      </c>
      <c r="O24" s="10">
        <v>0</v>
      </c>
      <c r="P24" s="10">
        <v>61</v>
      </c>
      <c r="Q24" s="10">
        <v>10</v>
      </c>
      <c r="R24" s="10">
        <v>0</v>
      </c>
      <c r="S24" s="10">
        <v>0</v>
      </c>
      <c r="T24" s="10">
        <v>686</v>
      </c>
      <c r="U24" s="40">
        <v>0</v>
      </c>
      <c r="V24" s="10">
        <v>10</v>
      </c>
      <c r="W24" s="12">
        <v>146.4</v>
      </c>
      <c r="X24" s="11">
        <f t="shared" si="12"/>
        <v>7515.3251999999993</v>
      </c>
      <c r="Y24" s="10">
        <v>400</v>
      </c>
      <c r="Z24" s="12">
        <f t="shared" si="1"/>
        <v>187.88312999999999</v>
      </c>
      <c r="AA24" s="12">
        <f t="shared" si="2"/>
        <v>187.88312999999999</v>
      </c>
      <c r="AB24" s="11">
        <f t="shared" si="3"/>
        <v>8291.0914599999996</v>
      </c>
      <c r="AC24" s="12">
        <f t="shared" si="4"/>
        <v>375.76625999999999</v>
      </c>
      <c r="AD24" s="13">
        <f t="shared" si="5"/>
        <v>8291.0914599999996</v>
      </c>
      <c r="AE24" s="1"/>
    </row>
    <row r="25" spans="1:31" ht="30" customHeight="1" x14ac:dyDescent="0.25">
      <c r="A25" s="10" t="s">
        <v>108</v>
      </c>
      <c r="B25" s="10">
        <v>2101</v>
      </c>
      <c r="C25" s="10" t="s">
        <v>38</v>
      </c>
      <c r="D25" s="10">
        <v>5130</v>
      </c>
      <c r="E25" s="11">
        <v>220</v>
      </c>
      <c r="F25" s="11">
        <f t="shared" ref="F25" si="95">D25+E25</f>
        <v>5350</v>
      </c>
      <c r="G25" s="11">
        <f t="shared" ref="G25" si="96">D25*5%</f>
        <v>256.5</v>
      </c>
      <c r="H25" s="12">
        <v>0</v>
      </c>
      <c r="I25" s="12">
        <f t="shared" ref="I25" si="97">D25*0.14</f>
        <v>718.2</v>
      </c>
      <c r="J25" s="12">
        <f t="shared" ref="J25" si="98">(G25+H25)*14%</f>
        <v>35.910000000000004</v>
      </c>
      <c r="K25" s="12">
        <f t="shared" ref="K25" si="99">(I25+J25)*2%</f>
        <v>15.0822</v>
      </c>
      <c r="L25" s="12">
        <f t="shared" ref="L25" si="100">(J25+I25)*30%</f>
        <v>226.233</v>
      </c>
      <c r="M25" s="12">
        <f t="shared" ref="M25" si="101">(I25+J25)*0%</f>
        <v>0</v>
      </c>
      <c r="N25" s="10">
        <v>0</v>
      </c>
      <c r="O25" s="10">
        <v>0</v>
      </c>
      <c r="P25" s="10">
        <v>61</v>
      </c>
      <c r="Q25" s="10">
        <v>10</v>
      </c>
      <c r="R25" s="10">
        <v>0</v>
      </c>
      <c r="S25" s="10">
        <v>0</v>
      </c>
      <c r="T25" s="10">
        <v>686</v>
      </c>
      <c r="U25" s="40">
        <v>0</v>
      </c>
      <c r="V25" s="10">
        <v>10</v>
      </c>
      <c r="W25" s="12">
        <v>146.4</v>
      </c>
      <c r="X25" s="11">
        <f t="shared" ref="X25" si="102" xml:space="preserve"> SUM(F25:W25)</f>
        <v>7515.3251999999993</v>
      </c>
      <c r="Y25" s="10">
        <v>400</v>
      </c>
      <c r="Z25" s="12">
        <f t="shared" ref="Z25" si="103">X25*2.5%</f>
        <v>187.88312999999999</v>
      </c>
      <c r="AA25" s="12">
        <f t="shared" ref="AA25" si="104">X25*2.5%</f>
        <v>187.88312999999999</v>
      </c>
      <c r="AB25" s="11">
        <f t="shared" ref="AB25" si="105">X25+Y25+Z25+AA25</f>
        <v>8291.0914599999996</v>
      </c>
      <c r="AC25" s="12">
        <f t="shared" ref="AC25" si="106">X25*5%</f>
        <v>375.76625999999999</v>
      </c>
      <c r="AD25" s="13">
        <f t="shared" ref="AD25" si="107">X25+Y25+AC25</f>
        <v>8291.0914599999996</v>
      </c>
      <c r="AE25" s="1"/>
    </row>
    <row r="26" spans="1:31" ht="30" customHeight="1" x14ac:dyDescent="0.25">
      <c r="A26" s="10" t="s">
        <v>74</v>
      </c>
      <c r="B26" s="10">
        <v>2204</v>
      </c>
      <c r="C26" s="10" t="s">
        <v>38</v>
      </c>
      <c r="D26" s="10">
        <v>5130</v>
      </c>
      <c r="E26" s="11">
        <v>220</v>
      </c>
      <c r="F26" s="11">
        <f t="shared" ref="F26:F27" si="108">D26+E26</f>
        <v>5350</v>
      </c>
      <c r="G26" s="11">
        <f t="shared" si="7"/>
        <v>256.5</v>
      </c>
      <c r="H26" s="12">
        <v>0</v>
      </c>
      <c r="I26" s="12">
        <f t="shared" ref="I26:I27" si="109">D26*0.14</f>
        <v>718.2</v>
      </c>
      <c r="J26" s="12">
        <f t="shared" si="9"/>
        <v>35.910000000000004</v>
      </c>
      <c r="K26" s="12">
        <f t="shared" ref="K26:K27" si="110">(I26+J26)*2%</f>
        <v>15.0822</v>
      </c>
      <c r="L26" s="12">
        <f t="shared" ref="L26:L27" si="111">(J26+I26)*30%</f>
        <v>226.233</v>
      </c>
      <c r="M26" s="12">
        <f t="shared" ref="M26:M27" si="112">(I26+J26)*0%</f>
        <v>0</v>
      </c>
      <c r="N26" s="10">
        <v>0</v>
      </c>
      <c r="O26" s="10">
        <v>0</v>
      </c>
      <c r="P26" s="10">
        <v>61</v>
      </c>
      <c r="Q26" s="10">
        <v>10</v>
      </c>
      <c r="R26" s="10">
        <v>0</v>
      </c>
      <c r="S26" s="10">
        <v>0</v>
      </c>
      <c r="T26" s="10">
        <v>686</v>
      </c>
      <c r="U26" s="40">
        <v>0</v>
      </c>
      <c r="V26" s="10">
        <v>10</v>
      </c>
      <c r="W26" s="12">
        <v>146.4</v>
      </c>
      <c r="X26" s="11">
        <f t="shared" si="12"/>
        <v>7515.3251999999993</v>
      </c>
      <c r="Y26" s="10">
        <v>400</v>
      </c>
      <c r="Z26" s="12">
        <f t="shared" si="1"/>
        <v>187.88312999999999</v>
      </c>
      <c r="AA26" s="12">
        <f t="shared" si="2"/>
        <v>187.88312999999999</v>
      </c>
      <c r="AB26" s="11">
        <f t="shared" si="3"/>
        <v>8291.0914599999996</v>
      </c>
      <c r="AC26" s="12">
        <f t="shared" si="4"/>
        <v>375.76625999999999</v>
      </c>
      <c r="AD26" s="13">
        <f t="shared" si="5"/>
        <v>8291.0914599999996</v>
      </c>
      <c r="AE26" s="1"/>
    </row>
    <row r="27" spans="1:31" ht="30" customHeight="1" x14ac:dyDescent="0.25">
      <c r="A27" s="10" t="s">
        <v>35</v>
      </c>
      <c r="B27" s="10">
        <v>3407</v>
      </c>
      <c r="C27" s="10" t="s">
        <v>38</v>
      </c>
      <c r="D27" s="10">
        <v>5130</v>
      </c>
      <c r="E27" s="11">
        <v>220</v>
      </c>
      <c r="F27" s="11">
        <f t="shared" si="108"/>
        <v>5350</v>
      </c>
      <c r="G27" s="11">
        <f t="shared" ref="G27" si="113">D27*5%</f>
        <v>256.5</v>
      </c>
      <c r="H27" s="12">
        <v>0</v>
      </c>
      <c r="I27" s="12">
        <f t="shared" si="109"/>
        <v>718.2</v>
      </c>
      <c r="J27" s="12">
        <f t="shared" ref="J27" si="114">(G27+H27)*14%</f>
        <v>35.910000000000004</v>
      </c>
      <c r="K27" s="12">
        <f t="shared" si="110"/>
        <v>15.0822</v>
      </c>
      <c r="L27" s="12">
        <f t="shared" si="111"/>
        <v>226.233</v>
      </c>
      <c r="M27" s="12">
        <f t="shared" si="112"/>
        <v>0</v>
      </c>
      <c r="N27" s="10">
        <v>0</v>
      </c>
      <c r="O27" s="10">
        <v>0</v>
      </c>
      <c r="P27" s="10">
        <v>61</v>
      </c>
      <c r="Q27" s="10">
        <v>10</v>
      </c>
      <c r="R27" s="10">
        <v>0</v>
      </c>
      <c r="S27" s="10">
        <v>0</v>
      </c>
      <c r="T27" s="10">
        <v>686</v>
      </c>
      <c r="U27" s="40">
        <v>0</v>
      </c>
      <c r="V27" s="10">
        <v>10</v>
      </c>
      <c r="W27" s="12">
        <v>146.4</v>
      </c>
      <c r="X27" s="11">
        <f t="shared" si="12"/>
        <v>7515.3251999999993</v>
      </c>
      <c r="Y27" s="10">
        <v>400</v>
      </c>
      <c r="Z27" s="12">
        <f t="shared" si="1"/>
        <v>187.88312999999999</v>
      </c>
      <c r="AA27" s="12">
        <f t="shared" si="2"/>
        <v>187.88312999999999</v>
      </c>
      <c r="AB27" s="11">
        <f t="shared" si="3"/>
        <v>8291.0914599999996</v>
      </c>
      <c r="AC27" s="12">
        <f t="shared" si="4"/>
        <v>375.76625999999999</v>
      </c>
      <c r="AD27" s="13">
        <f t="shared" si="5"/>
        <v>8291.0914599999996</v>
      </c>
      <c r="AE27" s="1"/>
    </row>
    <row r="28" spans="1:31" ht="30" customHeight="1" x14ac:dyDescent="0.25">
      <c r="A28" s="10" t="s">
        <v>41</v>
      </c>
      <c r="B28" s="10">
        <v>3411</v>
      </c>
      <c r="C28" s="10" t="s">
        <v>38</v>
      </c>
      <c r="D28" s="10">
        <v>5130</v>
      </c>
      <c r="E28" s="11">
        <v>220</v>
      </c>
      <c r="F28" s="11">
        <f>D28+E28</f>
        <v>5350</v>
      </c>
      <c r="G28" s="11">
        <f>D28*5%</f>
        <v>256.5</v>
      </c>
      <c r="H28" s="12">
        <v>0</v>
      </c>
      <c r="I28" s="12">
        <f>D28*0.14</f>
        <v>718.2</v>
      </c>
      <c r="J28" s="12">
        <f>(G28+H28)*14%</f>
        <v>35.910000000000004</v>
      </c>
      <c r="K28" s="12">
        <f>(I28+J28)*2%</f>
        <v>15.0822</v>
      </c>
      <c r="L28" s="12">
        <f>(J28+I28)*30%</f>
        <v>226.233</v>
      </c>
      <c r="M28" s="12">
        <f>(I28+J28)*0%</f>
        <v>0</v>
      </c>
      <c r="N28" s="10">
        <v>0</v>
      </c>
      <c r="O28" s="10">
        <v>0</v>
      </c>
      <c r="P28" s="10">
        <v>61</v>
      </c>
      <c r="Q28" s="10">
        <v>10</v>
      </c>
      <c r="R28" s="10">
        <v>0</v>
      </c>
      <c r="S28" s="10">
        <v>60</v>
      </c>
      <c r="T28" s="10">
        <v>686</v>
      </c>
      <c r="U28" s="40">
        <v>0</v>
      </c>
      <c r="V28" s="10">
        <v>10</v>
      </c>
      <c r="W28" s="12">
        <v>146.4</v>
      </c>
      <c r="X28" s="11">
        <f t="shared" si="12"/>
        <v>7575.3251999999993</v>
      </c>
      <c r="Y28" s="10">
        <v>400</v>
      </c>
      <c r="Z28" s="12">
        <f t="shared" si="1"/>
        <v>189.38312999999999</v>
      </c>
      <c r="AA28" s="12">
        <f t="shared" si="2"/>
        <v>189.38312999999999</v>
      </c>
      <c r="AB28" s="11">
        <f t="shared" si="3"/>
        <v>8354.0914599999996</v>
      </c>
      <c r="AC28" s="12">
        <f t="shared" si="4"/>
        <v>378.76625999999999</v>
      </c>
      <c r="AD28" s="13">
        <f t="shared" si="5"/>
        <v>8354.0914599999996</v>
      </c>
      <c r="AE28" s="1"/>
    </row>
    <row r="29" spans="1:31" s="33" customFormat="1" ht="30" customHeight="1" x14ac:dyDescent="0.25">
      <c r="A29" s="14" t="s">
        <v>36</v>
      </c>
      <c r="B29" s="14">
        <v>1190</v>
      </c>
      <c r="C29" s="10" t="s">
        <v>38</v>
      </c>
      <c r="D29" s="10">
        <v>5130</v>
      </c>
      <c r="E29" s="15">
        <v>220</v>
      </c>
      <c r="F29" s="15">
        <f t="shared" si="94"/>
        <v>5350</v>
      </c>
      <c r="G29" s="11">
        <f t="shared" si="7"/>
        <v>256.5</v>
      </c>
      <c r="H29" s="12">
        <v>0</v>
      </c>
      <c r="I29" s="16">
        <f t="shared" si="8"/>
        <v>718.2</v>
      </c>
      <c r="J29" s="16">
        <f t="shared" si="9"/>
        <v>35.910000000000004</v>
      </c>
      <c r="K29" s="16">
        <f t="shared" si="0"/>
        <v>15.0822</v>
      </c>
      <c r="L29" s="16">
        <f t="shared" si="10"/>
        <v>226.233</v>
      </c>
      <c r="M29" s="16">
        <f t="shared" si="11"/>
        <v>0</v>
      </c>
      <c r="N29" s="14">
        <v>0</v>
      </c>
      <c r="O29" s="14">
        <v>0</v>
      </c>
      <c r="P29" s="10">
        <v>61</v>
      </c>
      <c r="Q29" s="14">
        <v>10</v>
      </c>
      <c r="R29" s="14">
        <v>83</v>
      </c>
      <c r="S29" s="14">
        <v>0</v>
      </c>
      <c r="T29" s="10">
        <v>686</v>
      </c>
      <c r="U29" s="40">
        <v>0</v>
      </c>
      <c r="V29" s="10">
        <v>10</v>
      </c>
      <c r="W29" s="12">
        <v>146.4</v>
      </c>
      <c r="X29" s="11">
        <f t="shared" si="12"/>
        <v>7598.3251999999993</v>
      </c>
      <c r="Y29" s="14">
        <v>400</v>
      </c>
      <c r="Z29" s="16">
        <f t="shared" si="1"/>
        <v>189.95812999999998</v>
      </c>
      <c r="AA29" s="16">
        <f t="shared" si="2"/>
        <v>189.95812999999998</v>
      </c>
      <c r="AB29" s="15">
        <f t="shared" si="3"/>
        <v>8378.2414599999993</v>
      </c>
      <c r="AC29" s="16">
        <f t="shared" si="4"/>
        <v>379.91625999999997</v>
      </c>
      <c r="AD29" s="22">
        <f t="shared" si="5"/>
        <v>8378.2414599999993</v>
      </c>
      <c r="AE29" s="17"/>
    </row>
    <row r="30" spans="1:31" s="33" customFormat="1" ht="30" customHeight="1" x14ac:dyDescent="0.25">
      <c r="A30" s="14" t="s">
        <v>36</v>
      </c>
      <c r="B30" s="14">
        <v>1190</v>
      </c>
      <c r="C30" s="14" t="s">
        <v>97</v>
      </c>
      <c r="D30" s="10">
        <v>5130</v>
      </c>
      <c r="E30" s="15">
        <v>80</v>
      </c>
      <c r="F30" s="15">
        <f t="shared" ref="F30:F36" si="115">D30+E30</f>
        <v>5210</v>
      </c>
      <c r="G30" s="11">
        <f t="shared" si="7"/>
        <v>256.5</v>
      </c>
      <c r="H30" s="16">
        <v>0</v>
      </c>
      <c r="I30" s="16">
        <f>D30*0.14</f>
        <v>718.2</v>
      </c>
      <c r="J30" s="16">
        <f t="shared" si="9"/>
        <v>35.910000000000004</v>
      </c>
      <c r="K30" s="16">
        <f t="shared" si="0"/>
        <v>15.0822</v>
      </c>
      <c r="L30" s="16">
        <f t="shared" si="10"/>
        <v>226.233</v>
      </c>
      <c r="M30" s="16">
        <f t="shared" si="11"/>
        <v>0</v>
      </c>
      <c r="N30" s="14">
        <v>0</v>
      </c>
      <c r="O30" s="14">
        <v>0</v>
      </c>
      <c r="P30" s="10">
        <v>61</v>
      </c>
      <c r="Q30" s="14">
        <v>10</v>
      </c>
      <c r="R30" s="14">
        <v>83</v>
      </c>
      <c r="S30" s="14">
        <v>0</v>
      </c>
      <c r="T30" s="10">
        <v>686</v>
      </c>
      <c r="U30" s="40">
        <v>140</v>
      </c>
      <c r="V30" s="10">
        <v>10</v>
      </c>
      <c r="W30" s="12">
        <v>146.4</v>
      </c>
      <c r="X30" s="11">
        <f t="shared" si="12"/>
        <v>7598.3251999999993</v>
      </c>
      <c r="Y30" s="14">
        <v>400</v>
      </c>
      <c r="Z30" s="16">
        <f t="shared" si="1"/>
        <v>189.95812999999998</v>
      </c>
      <c r="AA30" s="16">
        <f t="shared" si="2"/>
        <v>189.95812999999998</v>
      </c>
      <c r="AB30" s="15">
        <f t="shared" si="3"/>
        <v>8378.2414599999993</v>
      </c>
      <c r="AC30" s="16">
        <f t="shared" si="4"/>
        <v>379.91625999999997</v>
      </c>
      <c r="AD30" s="22">
        <f t="shared" si="5"/>
        <v>8378.2414599999993</v>
      </c>
      <c r="AE30" s="17"/>
    </row>
    <row r="31" spans="1:31" s="33" customFormat="1" ht="30" customHeight="1" x14ac:dyDescent="0.25">
      <c r="A31" s="14" t="s">
        <v>37</v>
      </c>
      <c r="B31" s="14">
        <v>1104</v>
      </c>
      <c r="C31" s="14" t="s">
        <v>38</v>
      </c>
      <c r="D31" s="10">
        <v>5130</v>
      </c>
      <c r="E31" s="15">
        <v>220</v>
      </c>
      <c r="F31" s="15">
        <f t="shared" si="115"/>
        <v>5350</v>
      </c>
      <c r="G31" s="11">
        <f t="shared" si="7"/>
        <v>256.5</v>
      </c>
      <c r="H31" s="16">
        <v>0</v>
      </c>
      <c r="I31" s="16">
        <f>D31*0.14</f>
        <v>718.2</v>
      </c>
      <c r="J31" s="16">
        <f t="shared" si="9"/>
        <v>35.910000000000004</v>
      </c>
      <c r="K31" s="16">
        <f t="shared" si="0"/>
        <v>15.0822</v>
      </c>
      <c r="L31" s="16">
        <f t="shared" si="10"/>
        <v>226.233</v>
      </c>
      <c r="M31" s="16">
        <f t="shared" si="11"/>
        <v>0</v>
      </c>
      <c r="N31" s="14">
        <v>0</v>
      </c>
      <c r="O31" s="14">
        <v>0</v>
      </c>
      <c r="P31" s="10">
        <v>61</v>
      </c>
      <c r="Q31" s="14">
        <v>10</v>
      </c>
      <c r="R31" s="14">
        <v>0</v>
      </c>
      <c r="S31" s="14">
        <v>0</v>
      </c>
      <c r="T31" s="10">
        <v>686</v>
      </c>
      <c r="U31" s="40">
        <v>0</v>
      </c>
      <c r="V31" s="10">
        <v>10</v>
      </c>
      <c r="W31" s="12">
        <v>146.4</v>
      </c>
      <c r="X31" s="11">
        <f t="shared" si="12"/>
        <v>7515.3251999999993</v>
      </c>
      <c r="Y31" s="14">
        <v>400</v>
      </c>
      <c r="Z31" s="16">
        <f t="shared" si="1"/>
        <v>187.88312999999999</v>
      </c>
      <c r="AA31" s="16">
        <f t="shared" si="2"/>
        <v>187.88312999999999</v>
      </c>
      <c r="AB31" s="15">
        <f t="shared" si="3"/>
        <v>8291.0914599999996</v>
      </c>
      <c r="AC31" s="16">
        <f t="shared" si="4"/>
        <v>375.76625999999999</v>
      </c>
      <c r="AD31" s="22">
        <f t="shared" si="5"/>
        <v>8291.0914599999996</v>
      </c>
      <c r="AE31" s="17"/>
    </row>
    <row r="32" spans="1:31" s="33" customFormat="1" ht="30" customHeight="1" x14ac:dyDescent="0.25">
      <c r="A32" s="14" t="s">
        <v>37</v>
      </c>
      <c r="B32" s="14">
        <v>1104</v>
      </c>
      <c r="C32" s="14" t="s">
        <v>97</v>
      </c>
      <c r="D32" s="10">
        <v>5130</v>
      </c>
      <c r="E32" s="15">
        <v>80</v>
      </c>
      <c r="F32" s="15">
        <f t="shared" si="115"/>
        <v>5210</v>
      </c>
      <c r="G32" s="11">
        <f t="shared" si="7"/>
        <v>256.5</v>
      </c>
      <c r="H32" s="16">
        <f>F32*6.86%</f>
        <v>357.40600000000006</v>
      </c>
      <c r="I32" s="16">
        <f>D32*0.14</f>
        <v>718.2</v>
      </c>
      <c r="J32" s="16">
        <f t="shared" si="9"/>
        <v>85.946840000000023</v>
      </c>
      <c r="K32" s="16">
        <f t="shared" si="0"/>
        <v>16.082936800000002</v>
      </c>
      <c r="L32" s="16">
        <f t="shared" si="10"/>
        <v>241.24405200000001</v>
      </c>
      <c r="M32" s="16">
        <f t="shared" si="11"/>
        <v>0</v>
      </c>
      <c r="N32" s="14">
        <v>0</v>
      </c>
      <c r="O32" s="14">
        <v>0</v>
      </c>
      <c r="P32" s="10">
        <v>61</v>
      </c>
      <c r="Q32" s="14">
        <v>10</v>
      </c>
      <c r="R32" s="14">
        <v>0</v>
      </c>
      <c r="S32" s="14">
        <v>0</v>
      </c>
      <c r="T32" s="10">
        <v>686</v>
      </c>
      <c r="U32" s="40">
        <v>140</v>
      </c>
      <c r="V32" s="10">
        <v>10</v>
      </c>
      <c r="W32" s="12">
        <v>146.4</v>
      </c>
      <c r="X32" s="11">
        <f t="shared" si="12"/>
        <v>7938.7798287999994</v>
      </c>
      <c r="Y32" s="14">
        <v>400</v>
      </c>
      <c r="Z32" s="16">
        <f t="shared" si="1"/>
        <v>198.46949572</v>
      </c>
      <c r="AA32" s="16">
        <f t="shared" si="2"/>
        <v>198.46949572</v>
      </c>
      <c r="AB32" s="15">
        <f t="shared" si="3"/>
        <v>8735.7188202400012</v>
      </c>
      <c r="AC32" s="16">
        <f t="shared" si="4"/>
        <v>396.93899144</v>
      </c>
      <c r="AD32" s="22">
        <f t="shared" si="5"/>
        <v>8735.7188202399993</v>
      </c>
      <c r="AE32" s="17"/>
    </row>
    <row r="33" spans="1:31" s="33" customFormat="1" ht="30" customHeight="1" x14ac:dyDescent="0.25">
      <c r="A33" s="14" t="s">
        <v>83</v>
      </c>
      <c r="B33" s="14">
        <v>2110</v>
      </c>
      <c r="C33" s="14" t="s">
        <v>38</v>
      </c>
      <c r="D33" s="14">
        <v>5130</v>
      </c>
      <c r="E33" s="16">
        <v>220</v>
      </c>
      <c r="F33" s="15">
        <f t="shared" si="115"/>
        <v>5350</v>
      </c>
      <c r="G33" s="15">
        <f t="shared" ref="G33" si="116">D33*5%</f>
        <v>256.5</v>
      </c>
      <c r="H33" s="16">
        <f>F33*3.94%</f>
        <v>210.79</v>
      </c>
      <c r="I33" s="16">
        <f t="shared" ref="I33:I36" si="117">D33*0.14</f>
        <v>718.2</v>
      </c>
      <c r="J33" s="16">
        <f t="shared" ref="J33" si="118">(G33+H33)*14%</f>
        <v>65.420600000000007</v>
      </c>
      <c r="K33" s="16">
        <f t="shared" ref="K33" si="119">(I33+J33)*2%</f>
        <v>15.672412000000001</v>
      </c>
      <c r="L33" s="16">
        <f t="shared" ref="L33:L38" si="120">(J33+I33)*30%</f>
        <v>235.08618000000001</v>
      </c>
      <c r="M33" s="16">
        <f t="shared" ref="M33" si="121">(I33+J33)*0%</f>
        <v>0</v>
      </c>
      <c r="N33" s="14">
        <v>0</v>
      </c>
      <c r="O33" s="14">
        <v>0</v>
      </c>
      <c r="P33" s="14">
        <v>61</v>
      </c>
      <c r="Q33" s="14">
        <v>10</v>
      </c>
      <c r="R33" s="14">
        <v>0</v>
      </c>
      <c r="S33" s="14">
        <v>0</v>
      </c>
      <c r="T33" s="14">
        <v>686</v>
      </c>
      <c r="U33" s="40">
        <v>0</v>
      </c>
      <c r="V33" s="14">
        <v>10</v>
      </c>
      <c r="W33" s="16">
        <v>146.4</v>
      </c>
      <c r="X33" s="15">
        <f t="shared" si="12"/>
        <v>7765.0691919999999</v>
      </c>
      <c r="Y33" s="14">
        <v>400</v>
      </c>
      <c r="Z33" s="16">
        <f t="shared" si="1"/>
        <v>194.12672980000002</v>
      </c>
      <c r="AA33" s="16">
        <f t="shared" si="2"/>
        <v>194.12672980000002</v>
      </c>
      <c r="AB33" s="15">
        <f t="shared" si="3"/>
        <v>8553.3226515999995</v>
      </c>
      <c r="AC33" s="16">
        <f t="shared" si="4"/>
        <v>388.25345960000004</v>
      </c>
      <c r="AD33" s="22">
        <f t="shared" si="5"/>
        <v>8553.3226515999995</v>
      </c>
      <c r="AE33" s="17"/>
    </row>
    <row r="34" spans="1:31" ht="30" customHeight="1" x14ac:dyDescent="0.25">
      <c r="A34" s="10" t="s">
        <v>64</v>
      </c>
      <c r="B34" s="10">
        <v>1107</v>
      </c>
      <c r="C34" s="10" t="s">
        <v>38</v>
      </c>
      <c r="D34" s="10">
        <v>5130</v>
      </c>
      <c r="E34" s="12">
        <v>220</v>
      </c>
      <c r="F34" s="11">
        <f>D34+E34</f>
        <v>5350</v>
      </c>
      <c r="G34" s="11">
        <f t="shared" ref="G34" si="122">D34*5%</f>
        <v>256.5</v>
      </c>
      <c r="H34" s="12">
        <v>0</v>
      </c>
      <c r="I34" s="12">
        <f>D34*0.14</f>
        <v>718.2</v>
      </c>
      <c r="J34" s="12">
        <f t="shared" ref="J34" si="123">(G34+H34)*14%</f>
        <v>35.910000000000004</v>
      </c>
      <c r="K34" s="12">
        <f t="shared" ref="K34" si="124">(I34+J34)*2%</f>
        <v>15.0822</v>
      </c>
      <c r="L34" s="12">
        <f t="shared" si="120"/>
        <v>226.233</v>
      </c>
      <c r="M34" s="12">
        <f t="shared" ref="M34" si="125">(I34+J34)*0%</f>
        <v>0</v>
      </c>
      <c r="N34" s="10">
        <v>0</v>
      </c>
      <c r="O34" s="10">
        <v>0</v>
      </c>
      <c r="P34" s="10">
        <v>61</v>
      </c>
      <c r="Q34" s="10">
        <v>10</v>
      </c>
      <c r="R34" s="10">
        <v>0</v>
      </c>
      <c r="S34" s="10">
        <v>0</v>
      </c>
      <c r="T34" s="10">
        <v>686</v>
      </c>
      <c r="U34" s="40">
        <v>21.25</v>
      </c>
      <c r="V34" s="10">
        <v>10</v>
      </c>
      <c r="W34" s="12">
        <v>146.4</v>
      </c>
      <c r="X34" s="11">
        <f t="shared" si="12"/>
        <v>7536.5751999999993</v>
      </c>
      <c r="Y34" s="10">
        <v>400</v>
      </c>
      <c r="Z34" s="12">
        <f>X34*2.5%</f>
        <v>188.41437999999999</v>
      </c>
      <c r="AA34" s="12">
        <f>X34*2.5%</f>
        <v>188.41437999999999</v>
      </c>
      <c r="AB34" s="11">
        <f>X34+Y34+Z34+AA34</f>
        <v>8313.4039599999996</v>
      </c>
      <c r="AC34" s="12">
        <f>X34*5%</f>
        <v>376.82875999999999</v>
      </c>
      <c r="AD34" s="13">
        <f>X34+Y34+AC34</f>
        <v>8313.4039599999996</v>
      </c>
      <c r="AE34" s="1"/>
    </row>
    <row r="35" spans="1:31" ht="30" customHeight="1" x14ac:dyDescent="0.25">
      <c r="A35" s="10" t="s">
        <v>40</v>
      </c>
      <c r="B35" s="10">
        <v>3206</v>
      </c>
      <c r="C35" s="10" t="s">
        <v>75</v>
      </c>
      <c r="D35" s="10">
        <v>4580</v>
      </c>
      <c r="E35" s="11">
        <v>0</v>
      </c>
      <c r="F35" s="11">
        <f t="shared" si="115"/>
        <v>4580</v>
      </c>
      <c r="G35" s="11">
        <f>D35*5%</f>
        <v>229</v>
      </c>
      <c r="H35" s="12">
        <v>0</v>
      </c>
      <c r="I35" s="12">
        <f t="shared" si="117"/>
        <v>641.20000000000005</v>
      </c>
      <c r="J35" s="12">
        <f>(G35+H35)*14%</f>
        <v>32.06</v>
      </c>
      <c r="K35" s="12">
        <f>(I35+J35)*2%</f>
        <v>13.465199999999999</v>
      </c>
      <c r="L35" s="12">
        <f t="shared" si="120"/>
        <v>201.97799999999998</v>
      </c>
      <c r="M35" s="12">
        <f>(I35+J35)*0%</f>
        <v>0</v>
      </c>
      <c r="N35" s="10">
        <v>0</v>
      </c>
      <c r="O35" s="10">
        <v>0</v>
      </c>
      <c r="P35" s="10">
        <v>61</v>
      </c>
      <c r="Q35" s="10">
        <v>10</v>
      </c>
      <c r="R35" s="10">
        <v>0</v>
      </c>
      <c r="S35" s="10">
        <v>0</v>
      </c>
      <c r="T35" s="10">
        <v>686</v>
      </c>
      <c r="U35" s="40">
        <v>0</v>
      </c>
      <c r="V35" s="10">
        <v>10</v>
      </c>
      <c r="W35" s="12">
        <v>146.4</v>
      </c>
      <c r="X35" s="11">
        <f t="shared" si="12"/>
        <v>6611.1031999999996</v>
      </c>
      <c r="Y35" s="10">
        <v>400</v>
      </c>
      <c r="Z35" s="12">
        <f t="shared" si="1"/>
        <v>165.27758</v>
      </c>
      <c r="AA35" s="12">
        <f t="shared" si="2"/>
        <v>165.27758</v>
      </c>
      <c r="AB35" s="11">
        <f t="shared" si="3"/>
        <v>7341.6583599999994</v>
      </c>
      <c r="AC35" s="12">
        <f t="shared" si="4"/>
        <v>330.55516</v>
      </c>
      <c r="AD35" s="13">
        <f t="shared" si="5"/>
        <v>7341.6583599999994</v>
      </c>
      <c r="AE35" s="1"/>
    </row>
    <row r="36" spans="1:31" ht="30" customHeight="1" x14ac:dyDescent="0.25">
      <c r="A36" s="10" t="s">
        <v>43</v>
      </c>
      <c r="B36" s="10">
        <v>3406</v>
      </c>
      <c r="C36" s="10" t="s">
        <v>75</v>
      </c>
      <c r="D36" s="10">
        <v>4580</v>
      </c>
      <c r="E36" s="11">
        <v>0</v>
      </c>
      <c r="F36" s="11">
        <f t="shared" si="115"/>
        <v>4580</v>
      </c>
      <c r="G36" s="11">
        <f>D36*5%</f>
        <v>229</v>
      </c>
      <c r="H36" s="12">
        <v>0</v>
      </c>
      <c r="I36" s="12">
        <f t="shared" si="117"/>
        <v>641.20000000000005</v>
      </c>
      <c r="J36" s="12">
        <f>(G36+H36)*14%</f>
        <v>32.06</v>
      </c>
      <c r="K36" s="12">
        <f>(I36+J36)*2%</f>
        <v>13.465199999999999</v>
      </c>
      <c r="L36" s="12">
        <f t="shared" si="120"/>
        <v>201.97799999999998</v>
      </c>
      <c r="M36" s="12">
        <f>(I36+J36)*0%</f>
        <v>0</v>
      </c>
      <c r="N36" s="10">
        <v>0</v>
      </c>
      <c r="O36" s="10">
        <v>0</v>
      </c>
      <c r="P36" s="10">
        <v>61</v>
      </c>
      <c r="Q36" s="10">
        <v>10</v>
      </c>
      <c r="R36" s="10">
        <v>0</v>
      </c>
      <c r="S36" s="10">
        <v>0</v>
      </c>
      <c r="T36" s="10">
        <v>686</v>
      </c>
      <c r="U36" s="40">
        <v>0</v>
      </c>
      <c r="V36" s="10">
        <v>10</v>
      </c>
      <c r="W36" s="12">
        <v>146.4</v>
      </c>
      <c r="X36" s="11">
        <f t="shared" si="12"/>
        <v>6611.1031999999996</v>
      </c>
      <c r="Y36" s="10">
        <v>400</v>
      </c>
      <c r="Z36" s="12">
        <f t="shared" si="1"/>
        <v>165.27758</v>
      </c>
      <c r="AA36" s="12">
        <f t="shared" si="2"/>
        <v>165.27758</v>
      </c>
      <c r="AB36" s="11">
        <f t="shared" si="3"/>
        <v>7341.6583599999994</v>
      </c>
      <c r="AC36" s="12">
        <f t="shared" si="4"/>
        <v>330.55516</v>
      </c>
      <c r="AD36" s="13">
        <f t="shared" si="5"/>
        <v>7341.6583599999994</v>
      </c>
      <c r="AE36" s="1"/>
    </row>
    <row r="37" spans="1:31" ht="30" customHeight="1" x14ac:dyDescent="0.25">
      <c r="A37" s="10" t="s">
        <v>64</v>
      </c>
      <c r="B37" s="10">
        <v>1107</v>
      </c>
      <c r="C37" s="10" t="s">
        <v>102</v>
      </c>
      <c r="D37" s="10">
        <v>4580</v>
      </c>
      <c r="E37" s="12">
        <v>80</v>
      </c>
      <c r="F37" s="11">
        <f>D37+E37</f>
        <v>4660</v>
      </c>
      <c r="G37" s="11">
        <f t="shared" ref="G37:G39" si="126">D37*5%</f>
        <v>229</v>
      </c>
      <c r="H37" s="12">
        <v>0</v>
      </c>
      <c r="I37" s="12">
        <f>D37*0.14</f>
        <v>641.20000000000005</v>
      </c>
      <c r="J37" s="12">
        <f>(G37+H37)*14%</f>
        <v>32.06</v>
      </c>
      <c r="K37" s="12">
        <f>(I37+J37)*2%</f>
        <v>13.465199999999999</v>
      </c>
      <c r="L37" s="12">
        <f t="shared" si="120"/>
        <v>201.97799999999998</v>
      </c>
      <c r="M37" s="12">
        <f>(I37+J37)*0%</f>
        <v>0</v>
      </c>
      <c r="N37" s="10">
        <v>0</v>
      </c>
      <c r="O37" s="10">
        <v>0</v>
      </c>
      <c r="P37" s="10">
        <v>61</v>
      </c>
      <c r="Q37" s="10">
        <v>10</v>
      </c>
      <c r="R37" s="10">
        <v>0</v>
      </c>
      <c r="S37" s="10">
        <v>60</v>
      </c>
      <c r="T37" s="10">
        <v>686</v>
      </c>
      <c r="U37" s="40">
        <v>0</v>
      </c>
      <c r="V37" s="10">
        <v>10</v>
      </c>
      <c r="W37" s="12">
        <v>146.4</v>
      </c>
      <c r="X37" s="11">
        <f xml:space="preserve"> SUM(F37:W37)</f>
        <v>6751.1031999999996</v>
      </c>
      <c r="Y37" s="10">
        <v>400</v>
      </c>
      <c r="Z37" s="12">
        <f t="shared" si="1"/>
        <v>168.77758</v>
      </c>
      <c r="AA37" s="12">
        <f t="shared" si="2"/>
        <v>168.77758</v>
      </c>
      <c r="AB37" s="11">
        <f t="shared" si="3"/>
        <v>7488.6583599999994</v>
      </c>
      <c r="AC37" s="12">
        <f t="shared" si="4"/>
        <v>337.55516</v>
      </c>
      <c r="AD37" s="13">
        <f t="shared" si="5"/>
        <v>7488.6583599999994</v>
      </c>
      <c r="AE37" s="1"/>
    </row>
    <row r="38" spans="1:31" ht="30" customHeight="1" x14ac:dyDescent="0.25">
      <c r="A38" s="10" t="s">
        <v>104</v>
      </c>
      <c r="B38" s="10">
        <v>1106</v>
      </c>
      <c r="C38" s="10" t="s">
        <v>102</v>
      </c>
      <c r="D38" s="10">
        <v>4580</v>
      </c>
      <c r="E38" s="12">
        <v>80</v>
      </c>
      <c r="F38" s="11">
        <f>D38+E38</f>
        <v>4660</v>
      </c>
      <c r="G38" s="11">
        <f>D38*5%</f>
        <v>229</v>
      </c>
      <c r="H38" s="12">
        <f>F38*18.82%</f>
        <v>877.01200000000006</v>
      </c>
      <c r="I38" s="12">
        <f>D38*0.14</f>
        <v>641.20000000000005</v>
      </c>
      <c r="J38" s="12">
        <f>(G38+H38)*14%</f>
        <v>154.84168000000003</v>
      </c>
      <c r="K38" s="12">
        <f>(I38+J38)*2%</f>
        <v>15.920833600000002</v>
      </c>
      <c r="L38" s="12">
        <f t="shared" si="120"/>
        <v>238.81250399999999</v>
      </c>
      <c r="M38" s="12">
        <f>(I38+J38)*0%</f>
        <v>0</v>
      </c>
      <c r="N38" s="10">
        <v>0</v>
      </c>
      <c r="O38" s="10">
        <v>0</v>
      </c>
      <c r="P38" s="10">
        <v>61</v>
      </c>
      <c r="Q38" s="10">
        <v>10</v>
      </c>
      <c r="R38" s="10">
        <v>0</v>
      </c>
      <c r="S38" s="10">
        <v>60</v>
      </c>
      <c r="T38" s="10">
        <v>686</v>
      </c>
      <c r="U38" s="40">
        <v>0</v>
      </c>
      <c r="V38" s="10">
        <v>10</v>
      </c>
      <c r="W38" s="12">
        <v>146.4</v>
      </c>
      <c r="X38" s="11">
        <f t="shared" ref="X38" si="127" xml:space="preserve"> SUM(F38:W38)</f>
        <v>7790.1870175999993</v>
      </c>
      <c r="Y38" s="10">
        <v>400</v>
      </c>
      <c r="Z38" s="12">
        <f t="shared" ref="Z38" si="128">X38*2.5%</f>
        <v>194.75467544</v>
      </c>
      <c r="AA38" s="12">
        <f t="shared" ref="AA38" si="129">X38*2.5%</f>
        <v>194.75467544</v>
      </c>
      <c r="AB38" s="11">
        <f t="shared" ref="AB38" si="130">X38+Y38+Z38+AA38</f>
        <v>8579.6963684799975</v>
      </c>
      <c r="AC38" s="12">
        <f t="shared" ref="AC38" si="131">X38*5%</f>
        <v>389.50935088</v>
      </c>
      <c r="AD38" s="13">
        <f t="shared" ref="AD38" si="132">X38+Y38+AC38</f>
        <v>8579.6963684799994</v>
      </c>
      <c r="AE38" s="1"/>
    </row>
    <row r="39" spans="1:31" s="33" customFormat="1" ht="30" customHeight="1" x14ac:dyDescent="0.25">
      <c r="A39" s="14" t="s">
        <v>70</v>
      </c>
      <c r="B39" s="14">
        <v>2207</v>
      </c>
      <c r="C39" s="14" t="s">
        <v>102</v>
      </c>
      <c r="D39" s="14">
        <v>4580</v>
      </c>
      <c r="E39" s="15">
        <v>80</v>
      </c>
      <c r="F39" s="15">
        <f t="shared" ref="F39" si="133">D39+E39</f>
        <v>4660</v>
      </c>
      <c r="G39" s="15">
        <f t="shared" si="126"/>
        <v>229</v>
      </c>
      <c r="H39" s="16">
        <v>0</v>
      </c>
      <c r="I39" s="16">
        <f t="shared" ref="I39" si="134">D39*0.14</f>
        <v>641.20000000000005</v>
      </c>
      <c r="J39" s="16">
        <f t="shared" ref="J39" si="135">(G39+H39)*14%</f>
        <v>32.06</v>
      </c>
      <c r="K39" s="16">
        <f t="shared" ref="K39" si="136">(I39+J39)*2%</f>
        <v>13.465199999999999</v>
      </c>
      <c r="L39" s="16">
        <f t="shared" ref="L39" si="137">(J39+I39)*30%</f>
        <v>201.97799999999998</v>
      </c>
      <c r="M39" s="16">
        <f t="shared" ref="M39" si="138">(I39+J39)*0%</f>
        <v>0</v>
      </c>
      <c r="N39" s="14">
        <v>0</v>
      </c>
      <c r="O39" s="14">
        <v>0</v>
      </c>
      <c r="P39" s="14">
        <v>61</v>
      </c>
      <c r="Q39" s="14">
        <v>10</v>
      </c>
      <c r="R39" s="14">
        <v>0</v>
      </c>
      <c r="S39" s="14">
        <v>0</v>
      </c>
      <c r="T39" s="14">
        <v>686</v>
      </c>
      <c r="U39" s="14">
        <v>0</v>
      </c>
      <c r="V39" s="14">
        <v>10</v>
      </c>
      <c r="W39" s="16">
        <v>146.4</v>
      </c>
      <c r="X39" s="15">
        <f t="shared" ref="X39" si="139" xml:space="preserve"> SUM(F39:W39)</f>
        <v>6691.1031999999996</v>
      </c>
      <c r="Y39" s="14">
        <v>400</v>
      </c>
      <c r="Z39" s="16">
        <f t="shared" ref="Z39" si="140">X39*2.5%</f>
        <v>167.27758</v>
      </c>
      <c r="AA39" s="16">
        <f t="shared" ref="AA39" si="141">X39*2.5%</f>
        <v>167.27758</v>
      </c>
      <c r="AB39" s="15">
        <f t="shared" ref="AB39" si="142">X39+Y39+Z39+AA39</f>
        <v>7425.6583599999994</v>
      </c>
      <c r="AC39" s="16">
        <f t="shared" ref="AC39" si="143">X39*5%</f>
        <v>334.55516</v>
      </c>
      <c r="AD39" s="22">
        <f t="shared" ref="AD39" si="144">X39+Y39+AC39</f>
        <v>7425.6583599999994</v>
      </c>
      <c r="AE39" s="17"/>
    </row>
    <row r="40" spans="1:31" s="17" customFormat="1" ht="30" customHeight="1" x14ac:dyDescent="0.25">
      <c r="A40" s="14" t="s">
        <v>78</v>
      </c>
      <c r="B40" s="14">
        <v>3402</v>
      </c>
      <c r="C40" s="14" t="s">
        <v>79</v>
      </c>
      <c r="D40" s="10">
        <v>4220</v>
      </c>
      <c r="E40" s="15">
        <v>0</v>
      </c>
      <c r="F40" s="15">
        <f t="shared" ref="F40" si="145">D40+E40</f>
        <v>4220</v>
      </c>
      <c r="G40" s="11">
        <f>D40*5%</f>
        <v>211</v>
      </c>
      <c r="H40" s="16">
        <f>F40*2.33%</f>
        <v>98.326000000000008</v>
      </c>
      <c r="I40" s="16">
        <f t="shared" ref="I40" si="146">F40*0.14</f>
        <v>590.80000000000007</v>
      </c>
      <c r="J40" s="12">
        <f t="shared" ref="J40" si="147">(G40+H40)*14%</f>
        <v>43.305640000000004</v>
      </c>
      <c r="K40" s="16">
        <f t="shared" ref="K40" si="148">(I40+J40)*2%</f>
        <v>12.682112800000002</v>
      </c>
      <c r="L40" s="16">
        <f t="shared" ref="L40" si="149">(I40+J40)*30%</f>
        <v>190.23169200000004</v>
      </c>
      <c r="M40" s="16">
        <v>0</v>
      </c>
      <c r="N40" s="14">
        <v>0</v>
      </c>
      <c r="O40" s="14">
        <v>0</v>
      </c>
      <c r="P40" s="14">
        <v>61</v>
      </c>
      <c r="Q40" s="14">
        <v>10</v>
      </c>
      <c r="R40" s="14">
        <v>0</v>
      </c>
      <c r="S40" s="14">
        <v>0</v>
      </c>
      <c r="T40" s="10">
        <v>686</v>
      </c>
      <c r="U40" s="40">
        <v>0</v>
      </c>
      <c r="V40" s="14">
        <v>10</v>
      </c>
      <c r="W40" s="12">
        <v>146.4</v>
      </c>
      <c r="X40" s="11">
        <f t="shared" si="12"/>
        <v>6279.7454447999999</v>
      </c>
      <c r="Y40" s="14">
        <v>400</v>
      </c>
      <c r="Z40" s="12">
        <f t="shared" si="1"/>
        <v>156.99363612000002</v>
      </c>
      <c r="AA40" s="12">
        <f t="shared" si="2"/>
        <v>156.99363612000002</v>
      </c>
      <c r="AB40" s="11">
        <f t="shared" si="3"/>
        <v>6993.7327170399994</v>
      </c>
      <c r="AC40" s="12">
        <f t="shared" si="4"/>
        <v>313.98727224000004</v>
      </c>
      <c r="AD40" s="13">
        <f t="shared" si="5"/>
        <v>6993.7327170400004</v>
      </c>
    </row>
    <row r="41" spans="1:31" ht="30" customHeight="1" x14ac:dyDescent="0.25">
      <c r="A41" s="10" t="s">
        <v>42</v>
      </c>
      <c r="B41" s="10">
        <v>3401</v>
      </c>
      <c r="C41" s="14" t="s">
        <v>79</v>
      </c>
      <c r="D41" s="10">
        <v>4220</v>
      </c>
      <c r="E41" s="11">
        <v>0</v>
      </c>
      <c r="F41" s="11">
        <f>D41+E41</f>
        <v>4220</v>
      </c>
      <c r="G41" s="11">
        <f>D41*5%</f>
        <v>211</v>
      </c>
      <c r="H41" s="12">
        <v>0</v>
      </c>
      <c r="I41" s="12">
        <f>D41*0.14</f>
        <v>590.80000000000007</v>
      </c>
      <c r="J41" s="12">
        <f>(G41+H41)*14%</f>
        <v>29.540000000000003</v>
      </c>
      <c r="K41" s="12">
        <f>(I41+J41)*2%</f>
        <v>12.4068</v>
      </c>
      <c r="L41" s="12">
        <f>(J41+I41)*30%</f>
        <v>186.102</v>
      </c>
      <c r="M41" s="12">
        <f>(I41+J41)*0%</f>
        <v>0</v>
      </c>
      <c r="N41" s="10">
        <v>0</v>
      </c>
      <c r="O41" s="10">
        <v>0</v>
      </c>
      <c r="P41" s="10">
        <v>61</v>
      </c>
      <c r="Q41" s="10">
        <v>10</v>
      </c>
      <c r="R41" s="10">
        <v>0</v>
      </c>
      <c r="S41" s="10">
        <v>0</v>
      </c>
      <c r="T41" s="10">
        <v>686</v>
      </c>
      <c r="U41" s="40">
        <v>0</v>
      </c>
      <c r="V41" s="10">
        <v>10</v>
      </c>
      <c r="W41" s="12">
        <v>146.4</v>
      </c>
      <c r="X41" s="11">
        <f t="shared" si="12"/>
        <v>6163.2487999999994</v>
      </c>
      <c r="Y41" s="10">
        <v>400</v>
      </c>
      <c r="Z41" s="12">
        <f t="shared" si="1"/>
        <v>154.08122</v>
      </c>
      <c r="AA41" s="12">
        <f t="shared" si="2"/>
        <v>154.08122</v>
      </c>
      <c r="AB41" s="11">
        <f t="shared" si="3"/>
        <v>6871.4112399999995</v>
      </c>
      <c r="AC41" s="12">
        <f t="shared" si="4"/>
        <v>308.16244</v>
      </c>
      <c r="AD41" s="13">
        <f t="shared" si="5"/>
        <v>6871.4112399999995</v>
      </c>
      <c r="AE41" s="1"/>
    </row>
    <row r="42" spans="1:31" ht="30" customHeight="1" x14ac:dyDescent="0.25">
      <c r="A42" s="10" t="s">
        <v>44</v>
      </c>
      <c r="B42" s="10">
        <v>1304</v>
      </c>
      <c r="C42" s="10" t="s">
        <v>98</v>
      </c>
      <c r="D42" s="10">
        <v>4220</v>
      </c>
      <c r="E42" s="11">
        <v>80</v>
      </c>
      <c r="F42" s="11">
        <f>D42+E42</f>
        <v>4300</v>
      </c>
      <c r="G42" s="11">
        <f>D42*5%</f>
        <v>211</v>
      </c>
      <c r="H42" s="12">
        <v>0</v>
      </c>
      <c r="I42" s="12">
        <f>D42*0.14</f>
        <v>590.80000000000007</v>
      </c>
      <c r="J42" s="12">
        <f>(G42+H42)*14%</f>
        <v>29.540000000000003</v>
      </c>
      <c r="K42" s="12">
        <f>(I42+J42)*2%</f>
        <v>12.4068</v>
      </c>
      <c r="L42" s="12">
        <f>(J42+I42)*30%</f>
        <v>186.102</v>
      </c>
      <c r="M42" s="12">
        <f>(I42+J42)*0%</f>
        <v>0</v>
      </c>
      <c r="N42" s="10">
        <v>0</v>
      </c>
      <c r="O42" s="34">
        <v>17</v>
      </c>
      <c r="P42" s="10">
        <v>61</v>
      </c>
      <c r="Q42" s="10">
        <v>10</v>
      </c>
      <c r="R42" s="10">
        <v>0</v>
      </c>
      <c r="S42" s="10">
        <v>0</v>
      </c>
      <c r="T42" s="10">
        <v>686</v>
      </c>
      <c r="U42" s="40">
        <v>0</v>
      </c>
      <c r="V42" s="10">
        <v>10</v>
      </c>
      <c r="W42" s="12">
        <v>146.4</v>
      </c>
      <c r="X42" s="11">
        <f xml:space="preserve"> SUM(F42:W42)</f>
        <v>6260.2487999999994</v>
      </c>
      <c r="Y42" s="10">
        <v>400</v>
      </c>
      <c r="Z42" s="12">
        <f>X42*2.5%</f>
        <v>156.50621999999998</v>
      </c>
      <c r="AA42" s="12">
        <f>X42*2.5%</f>
        <v>156.50621999999998</v>
      </c>
      <c r="AB42" s="11">
        <f>X42+Y42+Z42+AA42</f>
        <v>6973.2612399999998</v>
      </c>
      <c r="AC42" s="12">
        <f>X42*5%</f>
        <v>313.01243999999997</v>
      </c>
      <c r="AD42" s="13">
        <f>X42+Y42+AC42</f>
        <v>6973.2612399999998</v>
      </c>
      <c r="AE42" s="1"/>
    </row>
    <row r="43" spans="1:31" s="33" customFormat="1" ht="30" customHeight="1" x14ac:dyDescent="0.25">
      <c r="A43" s="14" t="s">
        <v>100</v>
      </c>
      <c r="B43" s="14">
        <v>2107</v>
      </c>
      <c r="C43" s="14" t="s">
        <v>101</v>
      </c>
      <c r="D43" s="14">
        <v>4220</v>
      </c>
      <c r="E43" s="15">
        <v>220</v>
      </c>
      <c r="F43" s="15">
        <f>D43+E43</f>
        <v>4440</v>
      </c>
      <c r="G43" s="15">
        <f>D43*5%</f>
        <v>211</v>
      </c>
      <c r="H43" s="16">
        <v>0</v>
      </c>
      <c r="I43" s="16">
        <f>D43*0.14</f>
        <v>590.80000000000007</v>
      </c>
      <c r="J43" s="16">
        <f>(G43+H43)*14%</f>
        <v>29.540000000000003</v>
      </c>
      <c r="K43" s="16">
        <f>(I43+J43)*2%</f>
        <v>12.4068</v>
      </c>
      <c r="L43" s="16">
        <f>(J43+I43)*30%</f>
        <v>186.102</v>
      </c>
      <c r="M43" s="16">
        <f>(I43+J43)*0%</f>
        <v>0</v>
      </c>
      <c r="N43" s="14">
        <v>0</v>
      </c>
      <c r="O43" s="37">
        <v>0</v>
      </c>
      <c r="P43" s="14">
        <v>61</v>
      </c>
      <c r="Q43" s="14">
        <v>10</v>
      </c>
      <c r="R43" s="14">
        <v>0</v>
      </c>
      <c r="S43" s="14">
        <v>0</v>
      </c>
      <c r="T43" s="14">
        <v>686</v>
      </c>
      <c r="U43" s="14">
        <v>0</v>
      </c>
      <c r="V43" s="14">
        <v>10</v>
      </c>
      <c r="W43" s="16">
        <v>146.4</v>
      </c>
      <c r="X43" s="15">
        <f xml:space="preserve"> SUM(F43:W43)</f>
        <v>6383.2487999999994</v>
      </c>
      <c r="Y43" s="14">
        <v>400</v>
      </c>
      <c r="Z43" s="16">
        <f>X43*2.5%</f>
        <v>159.58122</v>
      </c>
      <c r="AA43" s="16">
        <f>X43*2.5%</f>
        <v>159.58122</v>
      </c>
      <c r="AB43" s="15">
        <f>X43+Y43+Z43+AA43</f>
        <v>7102.4112399999995</v>
      </c>
      <c r="AC43" s="16">
        <f>X43*5%</f>
        <v>319.16244</v>
      </c>
      <c r="AD43" s="22">
        <f>X43+Y43+AC43</f>
        <v>7102.4112399999995</v>
      </c>
      <c r="AE43" s="17"/>
    </row>
    <row r="44" spans="1:31" ht="30" customHeight="1" x14ac:dyDescent="0.25">
      <c r="A44" s="1" t="s">
        <v>39</v>
      </c>
      <c r="B44" s="10">
        <v>2102</v>
      </c>
      <c r="C44" s="10" t="s">
        <v>89</v>
      </c>
      <c r="D44" s="10">
        <v>4080</v>
      </c>
      <c r="E44" s="11">
        <v>0</v>
      </c>
      <c r="F44" s="11">
        <f>D44+E44</f>
        <v>4080</v>
      </c>
      <c r="G44" s="11">
        <f>D44*5%</f>
        <v>204</v>
      </c>
      <c r="H44" s="12">
        <v>0</v>
      </c>
      <c r="I44" s="12">
        <f>D44*0.14</f>
        <v>571.20000000000005</v>
      </c>
      <c r="J44" s="12">
        <f>(G44+H44)*14%</f>
        <v>28.560000000000002</v>
      </c>
      <c r="K44" s="12">
        <f>(I44+J44)*2%</f>
        <v>11.995200000000001</v>
      </c>
      <c r="L44" s="12">
        <f>(J44+I44)*30%</f>
        <v>179.928</v>
      </c>
      <c r="M44" s="12">
        <f>(I44+J44)*0%</f>
        <v>0</v>
      </c>
      <c r="N44" s="10">
        <v>0</v>
      </c>
      <c r="O44" s="10">
        <v>0</v>
      </c>
      <c r="P44" s="10">
        <v>61</v>
      </c>
      <c r="Q44" s="10">
        <v>10</v>
      </c>
      <c r="R44" s="10">
        <v>0</v>
      </c>
      <c r="S44" s="10">
        <v>0</v>
      </c>
      <c r="T44" s="10">
        <v>686</v>
      </c>
      <c r="U44" s="40">
        <v>0</v>
      </c>
      <c r="V44" s="10">
        <v>10</v>
      </c>
      <c r="W44" s="12">
        <v>146.4</v>
      </c>
      <c r="X44" s="11">
        <f t="shared" si="12"/>
        <v>5989.0832</v>
      </c>
      <c r="Y44" s="10">
        <v>400</v>
      </c>
      <c r="Z44" s="12">
        <f t="shared" si="1"/>
        <v>149.72708</v>
      </c>
      <c r="AA44" s="12">
        <f t="shared" si="2"/>
        <v>149.72708</v>
      </c>
      <c r="AB44" s="11">
        <f t="shared" si="3"/>
        <v>6688.5373599999994</v>
      </c>
      <c r="AC44" s="12">
        <f t="shared" si="4"/>
        <v>299.45416</v>
      </c>
      <c r="AD44" s="13">
        <f t="shared" si="5"/>
        <v>6688.5373600000003</v>
      </c>
      <c r="AE44" s="1"/>
    </row>
    <row r="45" spans="1:31" ht="30" customHeight="1" x14ac:dyDescent="0.25">
      <c r="A45" s="10" t="s">
        <v>46</v>
      </c>
      <c r="B45" s="10">
        <v>3103</v>
      </c>
      <c r="C45" s="10" t="s">
        <v>45</v>
      </c>
      <c r="D45" s="10">
        <v>4080</v>
      </c>
      <c r="E45" s="11">
        <v>80</v>
      </c>
      <c r="F45" s="11">
        <f t="shared" si="94"/>
        <v>4160</v>
      </c>
      <c r="G45" s="11">
        <f t="shared" si="7"/>
        <v>204</v>
      </c>
      <c r="H45" s="12">
        <v>0</v>
      </c>
      <c r="I45" s="12">
        <f t="shared" si="8"/>
        <v>571.20000000000005</v>
      </c>
      <c r="J45" s="12">
        <f t="shared" si="9"/>
        <v>28.560000000000002</v>
      </c>
      <c r="K45" s="12">
        <f t="shared" si="0"/>
        <v>11.995200000000001</v>
      </c>
      <c r="L45" s="12">
        <f t="shared" si="10"/>
        <v>179.928</v>
      </c>
      <c r="M45" s="12">
        <f t="shared" si="11"/>
        <v>0</v>
      </c>
      <c r="N45" s="10">
        <v>0</v>
      </c>
      <c r="O45" s="10">
        <v>0</v>
      </c>
      <c r="P45" s="10">
        <v>61</v>
      </c>
      <c r="Q45" s="10">
        <v>10</v>
      </c>
      <c r="R45" s="10">
        <v>0</v>
      </c>
      <c r="S45" s="10">
        <v>60</v>
      </c>
      <c r="T45" s="10">
        <v>686</v>
      </c>
      <c r="U45" s="40">
        <v>0</v>
      </c>
      <c r="V45" s="10">
        <v>10</v>
      </c>
      <c r="W45" s="12">
        <v>146.4</v>
      </c>
      <c r="X45" s="11">
        <f t="shared" si="12"/>
        <v>6129.0832</v>
      </c>
      <c r="Y45" s="10">
        <v>400</v>
      </c>
      <c r="Z45" s="12">
        <f t="shared" si="1"/>
        <v>153.22708</v>
      </c>
      <c r="AA45" s="12">
        <f t="shared" si="2"/>
        <v>153.22708</v>
      </c>
      <c r="AB45" s="11">
        <f t="shared" si="3"/>
        <v>6835.5373599999994</v>
      </c>
      <c r="AC45" s="12">
        <f t="shared" si="4"/>
        <v>306.45416</v>
      </c>
      <c r="AD45" s="13">
        <f t="shared" si="5"/>
        <v>6835.5373600000003</v>
      </c>
      <c r="AE45" s="1"/>
    </row>
    <row r="46" spans="1:31" ht="30" customHeight="1" x14ac:dyDescent="0.25">
      <c r="A46" s="10" t="s">
        <v>77</v>
      </c>
      <c r="B46" s="10">
        <v>3212</v>
      </c>
      <c r="C46" s="10" t="s">
        <v>45</v>
      </c>
      <c r="D46" s="10">
        <v>4080</v>
      </c>
      <c r="E46" s="11">
        <v>80</v>
      </c>
      <c r="F46" s="11">
        <f>D46+E46</f>
        <v>4160</v>
      </c>
      <c r="G46" s="11">
        <f>D46*5%</f>
        <v>204</v>
      </c>
      <c r="H46" s="12">
        <v>0</v>
      </c>
      <c r="I46" s="12">
        <f>D46*0.14</f>
        <v>571.20000000000005</v>
      </c>
      <c r="J46" s="12">
        <f>(G46+H46)*14%</f>
        <v>28.560000000000002</v>
      </c>
      <c r="K46" s="12">
        <f>(I46+J46)*2%</f>
        <v>11.995200000000001</v>
      </c>
      <c r="L46" s="12">
        <f>(J46+I46)*30%</f>
        <v>179.928</v>
      </c>
      <c r="M46" s="12">
        <f>(I46+J46)*0%</f>
        <v>0</v>
      </c>
      <c r="N46" s="10">
        <v>0</v>
      </c>
      <c r="O46" s="10">
        <v>0</v>
      </c>
      <c r="P46" s="10">
        <v>61</v>
      </c>
      <c r="Q46" s="10">
        <v>10</v>
      </c>
      <c r="R46" s="10">
        <v>0</v>
      </c>
      <c r="S46" s="10">
        <v>60</v>
      </c>
      <c r="T46" s="10">
        <v>686</v>
      </c>
      <c r="U46" s="40">
        <v>0</v>
      </c>
      <c r="V46" s="10">
        <v>10</v>
      </c>
      <c r="W46" s="12">
        <v>146.4</v>
      </c>
      <c r="X46" s="11">
        <f t="shared" si="12"/>
        <v>6129.0832</v>
      </c>
      <c r="Y46" s="10">
        <v>400</v>
      </c>
      <c r="Z46" s="12">
        <f t="shared" si="1"/>
        <v>153.22708</v>
      </c>
      <c r="AA46" s="12">
        <f t="shared" si="2"/>
        <v>153.22708</v>
      </c>
      <c r="AB46" s="11">
        <f t="shared" si="3"/>
        <v>6835.5373599999994</v>
      </c>
      <c r="AC46" s="12">
        <f t="shared" si="4"/>
        <v>306.45416</v>
      </c>
      <c r="AD46" s="13">
        <f t="shared" si="5"/>
        <v>6835.5373600000003</v>
      </c>
      <c r="AE46" s="1"/>
    </row>
    <row r="47" spans="1:31" ht="30" customHeight="1" x14ac:dyDescent="0.25">
      <c r="A47" s="10" t="s">
        <v>82</v>
      </c>
      <c r="B47" s="10">
        <v>3201</v>
      </c>
      <c r="C47" s="10" t="s">
        <v>45</v>
      </c>
      <c r="D47" s="10">
        <v>4080</v>
      </c>
      <c r="E47" s="12">
        <v>80</v>
      </c>
      <c r="F47" s="11">
        <f>D47+E47</f>
        <v>4160</v>
      </c>
      <c r="G47" s="11">
        <f t="shared" ref="G47" si="150">D47*5%</f>
        <v>204</v>
      </c>
      <c r="H47" s="12">
        <v>0</v>
      </c>
      <c r="I47" s="12">
        <f>D47*0.14</f>
        <v>571.20000000000005</v>
      </c>
      <c r="J47" s="12">
        <f t="shared" ref="J47" si="151">(G47+H47)*14%</f>
        <v>28.560000000000002</v>
      </c>
      <c r="K47" s="12">
        <f t="shared" ref="K47" si="152">(I47+J47)*2%</f>
        <v>11.995200000000001</v>
      </c>
      <c r="L47" s="12">
        <f>(J47+I47)*30%</f>
        <v>179.928</v>
      </c>
      <c r="M47" s="12">
        <f t="shared" ref="M47" si="153">(I47+J47)*0%</f>
        <v>0</v>
      </c>
      <c r="N47" s="10">
        <v>0</v>
      </c>
      <c r="O47" s="10">
        <v>17</v>
      </c>
      <c r="P47" s="10">
        <v>61</v>
      </c>
      <c r="Q47" s="10">
        <v>10</v>
      </c>
      <c r="R47" s="10">
        <v>0</v>
      </c>
      <c r="S47" s="10">
        <v>0</v>
      </c>
      <c r="T47" s="10">
        <v>686</v>
      </c>
      <c r="U47" s="40">
        <v>0</v>
      </c>
      <c r="V47" s="10">
        <v>10</v>
      </c>
      <c r="W47" s="12">
        <v>146.4</v>
      </c>
      <c r="X47" s="11">
        <f t="shared" si="12"/>
        <v>6086.0832</v>
      </c>
      <c r="Y47" s="10">
        <v>400</v>
      </c>
      <c r="Z47" s="12">
        <f t="shared" si="1"/>
        <v>152.15208000000001</v>
      </c>
      <c r="AA47" s="12">
        <f t="shared" si="2"/>
        <v>152.15208000000001</v>
      </c>
      <c r="AB47" s="11">
        <f t="shared" si="3"/>
        <v>6790.3873599999997</v>
      </c>
      <c r="AC47" s="12">
        <f t="shared" si="4"/>
        <v>304.30416000000002</v>
      </c>
      <c r="AD47" s="13">
        <f t="shared" si="5"/>
        <v>6790.3873599999997</v>
      </c>
      <c r="AE47" s="1"/>
    </row>
    <row r="48" spans="1:31" ht="30" customHeight="1" x14ac:dyDescent="0.25">
      <c r="A48" s="10" t="s">
        <v>77</v>
      </c>
      <c r="B48" s="10">
        <v>3212</v>
      </c>
      <c r="C48" s="10" t="s">
        <v>45</v>
      </c>
      <c r="D48" s="10">
        <v>4080</v>
      </c>
      <c r="E48" s="11">
        <v>80</v>
      </c>
      <c r="F48" s="11">
        <f>D48+E48</f>
        <v>4160</v>
      </c>
      <c r="G48" s="11">
        <f>D48*5%</f>
        <v>204</v>
      </c>
      <c r="H48" s="12">
        <v>0</v>
      </c>
      <c r="I48" s="12">
        <f>D48*0.14</f>
        <v>571.20000000000005</v>
      </c>
      <c r="J48" s="12">
        <f>(G48+H48)*14%</f>
        <v>28.560000000000002</v>
      </c>
      <c r="K48" s="12">
        <f>(I48+J48)*2%</f>
        <v>11.995200000000001</v>
      </c>
      <c r="L48" s="12">
        <f>(J48+I48)*30%</f>
        <v>179.928</v>
      </c>
      <c r="M48" s="12">
        <f>(I48+J48)*0%</f>
        <v>0</v>
      </c>
      <c r="N48" s="10">
        <v>0</v>
      </c>
      <c r="O48" s="10">
        <v>0</v>
      </c>
      <c r="P48" s="10">
        <v>61</v>
      </c>
      <c r="Q48" s="10">
        <v>10</v>
      </c>
      <c r="R48" s="10">
        <v>0</v>
      </c>
      <c r="S48" s="10">
        <v>60</v>
      </c>
      <c r="T48" s="10">
        <v>686</v>
      </c>
      <c r="U48" s="40">
        <v>0</v>
      </c>
      <c r="V48" s="10">
        <v>10</v>
      </c>
      <c r="W48" s="12">
        <v>146.4</v>
      </c>
      <c r="X48" s="11">
        <f t="shared" si="12"/>
        <v>6129.0832</v>
      </c>
      <c r="Y48" s="10">
        <v>400</v>
      </c>
      <c r="Z48" s="12">
        <f t="shared" si="1"/>
        <v>153.22708</v>
      </c>
      <c r="AA48" s="12">
        <f t="shared" si="2"/>
        <v>153.22708</v>
      </c>
      <c r="AB48" s="11">
        <f t="shared" si="3"/>
        <v>6835.5373599999994</v>
      </c>
      <c r="AC48" s="12">
        <f t="shared" si="4"/>
        <v>306.45416</v>
      </c>
      <c r="AD48" s="13">
        <f t="shared" si="5"/>
        <v>6835.5373600000003</v>
      </c>
      <c r="AE48" s="1"/>
    </row>
    <row r="49" spans="1:31" ht="30" customHeight="1" x14ac:dyDescent="0.25">
      <c r="A49" s="10" t="s">
        <v>82</v>
      </c>
      <c r="B49" s="10">
        <v>3201</v>
      </c>
      <c r="C49" s="10" t="s">
        <v>45</v>
      </c>
      <c r="D49" s="10">
        <v>4080</v>
      </c>
      <c r="E49" s="12">
        <v>80</v>
      </c>
      <c r="F49" s="11">
        <f>D49+E49</f>
        <v>4160</v>
      </c>
      <c r="G49" s="11">
        <f>D49*5%</f>
        <v>204</v>
      </c>
      <c r="H49" s="12">
        <v>0</v>
      </c>
      <c r="I49" s="12">
        <f>D49*0.14</f>
        <v>571.20000000000005</v>
      </c>
      <c r="J49" s="12">
        <f>(G49+H49)*14%</f>
        <v>28.560000000000002</v>
      </c>
      <c r="K49" s="12">
        <f>(I49+J49)*2%</f>
        <v>11.995200000000001</v>
      </c>
      <c r="L49" s="12">
        <f>(J49+I49)*30%</f>
        <v>179.928</v>
      </c>
      <c r="M49" s="12">
        <f>(I49+J49)*0%</f>
        <v>0</v>
      </c>
      <c r="N49" s="10">
        <v>0</v>
      </c>
      <c r="O49" s="10">
        <v>17</v>
      </c>
      <c r="P49" s="10">
        <v>61</v>
      </c>
      <c r="Q49" s="10">
        <v>10</v>
      </c>
      <c r="R49" s="10">
        <v>0</v>
      </c>
      <c r="S49" s="10">
        <v>0</v>
      </c>
      <c r="T49" s="10">
        <v>686</v>
      </c>
      <c r="U49" s="40">
        <v>0</v>
      </c>
      <c r="V49" s="10">
        <v>10</v>
      </c>
      <c r="W49" s="12">
        <v>146.4</v>
      </c>
      <c r="X49" s="11">
        <f t="shared" si="12"/>
        <v>6086.0832</v>
      </c>
      <c r="Y49" s="10">
        <v>400</v>
      </c>
      <c r="Z49" s="12">
        <f t="shared" si="1"/>
        <v>152.15208000000001</v>
      </c>
      <c r="AA49" s="12">
        <f t="shared" si="2"/>
        <v>152.15208000000001</v>
      </c>
      <c r="AB49" s="11">
        <f t="shared" si="3"/>
        <v>6790.3873599999997</v>
      </c>
      <c r="AC49" s="12">
        <f t="shared" si="4"/>
        <v>304.30416000000002</v>
      </c>
      <c r="AD49" s="13">
        <f t="shared" si="5"/>
        <v>6790.3873599999997</v>
      </c>
      <c r="AE49" s="1"/>
    </row>
    <row r="50" spans="1:31" ht="30" customHeight="1" x14ac:dyDescent="0.25">
      <c r="A50" s="10" t="s">
        <v>84</v>
      </c>
      <c r="B50" s="10">
        <v>2107</v>
      </c>
      <c r="C50" s="10" t="s">
        <v>67</v>
      </c>
      <c r="D50" s="10">
        <v>3540</v>
      </c>
      <c r="E50" s="11">
        <v>80</v>
      </c>
      <c r="F50" s="11">
        <f>D50+E50</f>
        <v>3620</v>
      </c>
      <c r="G50" s="11">
        <f>D50*5%</f>
        <v>177</v>
      </c>
      <c r="H50" s="12">
        <v>0</v>
      </c>
      <c r="I50" s="12">
        <f>D50*0.14</f>
        <v>495.6</v>
      </c>
      <c r="J50" s="12">
        <f>(G50+H50)*14%</f>
        <v>24.78</v>
      </c>
      <c r="K50" s="12">
        <f>(I50+J50)*2%</f>
        <v>10.4076</v>
      </c>
      <c r="L50" s="12">
        <f>(J50+I50)*30%</f>
        <v>156.114</v>
      </c>
      <c r="M50" s="12">
        <f>(I50+J50)*0%</f>
        <v>0</v>
      </c>
      <c r="N50" s="10">
        <v>0</v>
      </c>
      <c r="O50" s="10">
        <v>0</v>
      </c>
      <c r="P50" s="10">
        <v>61</v>
      </c>
      <c r="Q50" s="10">
        <v>10</v>
      </c>
      <c r="R50" s="10">
        <v>0</v>
      </c>
      <c r="S50" s="10">
        <v>0</v>
      </c>
      <c r="T50" s="10">
        <v>686</v>
      </c>
      <c r="U50" s="40">
        <v>0</v>
      </c>
      <c r="V50" s="10">
        <v>10</v>
      </c>
      <c r="W50" s="12">
        <v>146.4</v>
      </c>
      <c r="X50" s="11">
        <f t="shared" si="12"/>
        <v>5397.3015999999989</v>
      </c>
      <c r="Y50" s="10">
        <v>400</v>
      </c>
      <c r="Z50" s="12">
        <f t="shared" si="1"/>
        <v>134.93253999999999</v>
      </c>
      <c r="AA50" s="12">
        <f t="shared" si="2"/>
        <v>134.93253999999999</v>
      </c>
      <c r="AB50" s="11">
        <f t="shared" si="3"/>
        <v>6067.1666799999985</v>
      </c>
      <c r="AC50" s="12">
        <f t="shared" si="4"/>
        <v>269.86507999999998</v>
      </c>
      <c r="AD50" s="13">
        <f t="shared" si="5"/>
        <v>6067.1666799999985</v>
      </c>
      <c r="AE50" s="1"/>
    </row>
    <row r="51" spans="1:31" ht="30" customHeight="1" x14ac:dyDescent="0.25">
      <c r="A51" s="10" t="s">
        <v>66</v>
      </c>
      <c r="B51" s="10">
        <v>2306</v>
      </c>
      <c r="C51" s="10" t="s">
        <v>67</v>
      </c>
      <c r="D51" s="10">
        <v>3540</v>
      </c>
      <c r="E51" s="11">
        <v>80</v>
      </c>
      <c r="F51" s="11">
        <f t="shared" si="94"/>
        <v>3620</v>
      </c>
      <c r="G51" s="11">
        <f t="shared" si="7"/>
        <v>177</v>
      </c>
      <c r="H51" s="12">
        <v>0</v>
      </c>
      <c r="I51" s="12">
        <f t="shared" si="8"/>
        <v>495.6</v>
      </c>
      <c r="J51" s="12">
        <f t="shared" si="9"/>
        <v>24.78</v>
      </c>
      <c r="K51" s="12">
        <f t="shared" si="0"/>
        <v>10.4076</v>
      </c>
      <c r="L51" s="12">
        <f t="shared" si="10"/>
        <v>156.114</v>
      </c>
      <c r="M51" s="12">
        <f t="shared" si="11"/>
        <v>0</v>
      </c>
      <c r="N51" s="10">
        <v>0</v>
      </c>
      <c r="O51" s="10">
        <v>0</v>
      </c>
      <c r="P51" s="10">
        <v>61</v>
      </c>
      <c r="Q51" s="10">
        <v>10</v>
      </c>
      <c r="R51" s="10">
        <v>0</v>
      </c>
      <c r="S51" s="10">
        <v>0</v>
      </c>
      <c r="T51" s="10">
        <v>686</v>
      </c>
      <c r="U51" s="40">
        <v>21.25</v>
      </c>
      <c r="V51" s="10">
        <v>10</v>
      </c>
      <c r="W51" s="12">
        <v>146.4</v>
      </c>
      <c r="X51" s="11">
        <f t="shared" si="12"/>
        <v>5418.5515999999989</v>
      </c>
      <c r="Y51" s="10">
        <v>400</v>
      </c>
      <c r="Z51" s="12">
        <f t="shared" si="1"/>
        <v>135.46378999999999</v>
      </c>
      <c r="AA51" s="12">
        <f t="shared" si="2"/>
        <v>135.46378999999999</v>
      </c>
      <c r="AB51" s="11">
        <f t="shared" si="3"/>
        <v>6089.4791799999985</v>
      </c>
      <c r="AC51" s="12">
        <f t="shared" si="4"/>
        <v>270.92757999999998</v>
      </c>
      <c r="AD51" s="13">
        <f t="shared" si="5"/>
        <v>6089.4791799999985</v>
      </c>
      <c r="AE51" s="1"/>
    </row>
    <row r="52" spans="1:31" ht="30" customHeight="1" x14ac:dyDescent="0.25">
      <c r="A52" s="10" t="s">
        <v>70</v>
      </c>
      <c r="B52" s="10">
        <v>2207</v>
      </c>
      <c r="C52" s="10" t="s">
        <v>67</v>
      </c>
      <c r="D52" s="10">
        <v>3540</v>
      </c>
      <c r="E52" s="11">
        <v>80</v>
      </c>
      <c r="F52" s="11">
        <f t="shared" ref="F52" si="154">D52+E52</f>
        <v>3620</v>
      </c>
      <c r="G52" s="11">
        <f t="shared" si="7"/>
        <v>177</v>
      </c>
      <c r="H52" s="12">
        <v>0</v>
      </c>
      <c r="I52" s="12">
        <f t="shared" ref="I52" si="155">D52*0.14</f>
        <v>495.6</v>
      </c>
      <c r="J52" s="12">
        <f t="shared" ref="J52" si="156">(G52+H52)*14%</f>
        <v>24.78</v>
      </c>
      <c r="K52" s="12">
        <f t="shared" ref="K52" si="157">(I52+J52)*2%</f>
        <v>10.4076</v>
      </c>
      <c r="L52" s="12">
        <f t="shared" ref="L52" si="158">(J52+I52)*30%</f>
        <v>156.114</v>
      </c>
      <c r="M52" s="12">
        <f t="shared" ref="M52" si="159">(I52+J52)*0%</f>
        <v>0</v>
      </c>
      <c r="N52" s="10">
        <v>0</v>
      </c>
      <c r="O52" s="10">
        <v>0</v>
      </c>
      <c r="P52" s="10">
        <v>61</v>
      </c>
      <c r="Q52" s="10">
        <v>10</v>
      </c>
      <c r="R52" s="10">
        <v>0</v>
      </c>
      <c r="S52" s="10">
        <v>0</v>
      </c>
      <c r="T52" s="10">
        <v>686</v>
      </c>
      <c r="U52" s="40">
        <v>0</v>
      </c>
      <c r="V52" s="10">
        <v>10</v>
      </c>
      <c r="W52" s="12">
        <v>146.4</v>
      </c>
      <c r="X52" s="11">
        <f t="shared" si="12"/>
        <v>5397.3015999999989</v>
      </c>
      <c r="Y52" s="10">
        <v>400</v>
      </c>
      <c r="Z52" s="12">
        <f t="shared" si="1"/>
        <v>134.93253999999999</v>
      </c>
      <c r="AA52" s="12">
        <f t="shared" si="2"/>
        <v>134.93253999999999</v>
      </c>
      <c r="AB52" s="11">
        <f t="shared" si="3"/>
        <v>6067.1666799999985</v>
      </c>
      <c r="AC52" s="12">
        <f t="shared" si="4"/>
        <v>269.86507999999998</v>
      </c>
      <c r="AD52" s="13">
        <f t="shared" si="5"/>
        <v>6067.1666799999985</v>
      </c>
      <c r="AE52" s="1"/>
    </row>
    <row r="53" spans="1:31" ht="30" customHeight="1" x14ac:dyDescent="0.25">
      <c r="A53" s="10" t="s">
        <v>84</v>
      </c>
      <c r="B53" s="10">
        <v>2107</v>
      </c>
      <c r="C53" s="10" t="s">
        <v>67</v>
      </c>
      <c r="D53" s="10">
        <v>3540</v>
      </c>
      <c r="E53" s="11">
        <v>80</v>
      </c>
      <c r="F53" s="11">
        <f>D53+E53</f>
        <v>3620</v>
      </c>
      <c r="G53" s="11">
        <f>D53*5%</f>
        <v>177</v>
      </c>
      <c r="H53" s="12">
        <v>0</v>
      </c>
      <c r="I53" s="12">
        <f>D53*0.14</f>
        <v>495.6</v>
      </c>
      <c r="J53" s="12">
        <f>(G53+H53)*14%</f>
        <v>24.78</v>
      </c>
      <c r="K53" s="12">
        <f>(I53+J53)*2%</f>
        <v>10.4076</v>
      </c>
      <c r="L53" s="12">
        <f>(J53+I53)*30%</f>
        <v>156.114</v>
      </c>
      <c r="M53" s="12">
        <f>(I53+J53)*0%</f>
        <v>0</v>
      </c>
      <c r="N53" s="10">
        <v>0</v>
      </c>
      <c r="O53" s="10">
        <v>0</v>
      </c>
      <c r="P53" s="10">
        <v>61</v>
      </c>
      <c r="Q53" s="10">
        <v>10</v>
      </c>
      <c r="R53" s="10">
        <v>0</v>
      </c>
      <c r="S53" s="10">
        <v>0</v>
      </c>
      <c r="T53" s="10">
        <v>686</v>
      </c>
      <c r="U53" s="40">
        <v>0</v>
      </c>
      <c r="V53" s="10">
        <v>10</v>
      </c>
      <c r="W53" s="12">
        <v>146.4</v>
      </c>
      <c r="X53" s="11">
        <f t="shared" si="12"/>
        <v>5397.3015999999989</v>
      </c>
      <c r="Y53" s="10">
        <v>400</v>
      </c>
      <c r="Z53" s="12">
        <f t="shared" si="1"/>
        <v>134.93253999999999</v>
      </c>
      <c r="AA53" s="12">
        <f t="shared" si="2"/>
        <v>134.93253999999999</v>
      </c>
      <c r="AB53" s="11">
        <f t="shared" si="3"/>
        <v>6067.1666799999985</v>
      </c>
      <c r="AC53" s="12">
        <f t="shared" si="4"/>
        <v>269.86507999999998</v>
      </c>
      <c r="AD53" s="13">
        <f t="shared" si="5"/>
        <v>6067.1666799999985</v>
      </c>
      <c r="AE53" s="1"/>
    </row>
    <row r="54" spans="1:31" ht="30" customHeight="1" x14ac:dyDescent="0.25">
      <c r="A54" s="10" t="s">
        <v>46</v>
      </c>
      <c r="B54" s="10">
        <v>3133</v>
      </c>
      <c r="C54" s="10" t="s">
        <v>92</v>
      </c>
      <c r="D54" s="10">
        <v>2760</v>
      </c>
      <c r="E54" s="11">
        <v>0</v>
      </c>
      <c r="F54" s="11">
        <f t="shared" si="94"/>
        <v>2760</v>
      </c>
      <c r="G54" s="11">
        <f t="shared" si="7"/>
        <v>138</v>
      </c>
      <c r="H54" s="12">
        <v>0</v>
      </c>
      <c r="I54" s="12">
        <f t="shared" si="8"/>
        <v>386.40000000000003</v>
      </c>
      <c r="J54" s="12">
        <f t="shared" si="9"/>
        <v>19.32</v>
      </c>
      <c r="K54" s="12">
        <f t="shared" si="0"/>
        <v>8.1143999999999998</v>
      </c>
      <c r="L54" s="12">
        <f t="shared" si="10"/>
        <v>121.71600000000001</v>
      </c>
      <c r="M54" s="12">
        <f t="shared" si="11"/>
        <v>0</v>
      </c>
      <c r="N54" s="10">
        <v>0</v>
      </c>
      <c r="O54" s="10">
        <v>0</v>
      </c>
      <c r="P54" s="10">
        <v>61</v>
      </c>
      <c r="Q54" s="10">
        <v>10</v>
      </c>
      <c r="R54" s="10">
        <v>0</v>
      </c>
      <c r="S54" s="10">
        <v>0</v>
      </c>
      <c r="T54" s="10">
        <v>686</v>
      </c>
      <c r="U54" s="40">
        <v>21.25</v>
      </c>
      <c r="V54" s="10">
        <v>10</v>
      </c>
      <c r="W54" s="12">
        <v>146.4</v>
      </c>
      <c r="X54" s="11">
        <f t="shared" si="12"/>
        <v>4368.2003999999997</v>
      </c>
      <c r="Y54" s="10">
        <v>400</v>
      </c>
      <c r="Z54" s="12">
        <f t="shared" si="1"/>
        <v>109.20501</v>
      </c>
      <c r="AA54" s="12">
        <f t="shared" si="2"/>
        <v>109.20501</v>
      </c>
      <c r="AB54" s="11">
        <f t="shared" si="3"/>
        <v>4986.6104199999991</v>
      </c>
      <c r="AC54" s="12">
        <f t="shared" si="4"/>
        <v>218.41002</v>
      </c>
      <c r="AD54" s="13">
        <f t="shared" si="5"/>
        <v>4986.61042</v>
      </c>
      <c r="AE54" s="1"/>
    </row>
    <row r="55" spans="1:31" ht="30" customHeight="1" x14ac:dyDescent="0.25">
      <c r="A55" s="10" t="s">
        <v>48</v>
      </c>
      <c r="B55" s="10">
        <v>1388</v>
      </c>
      <c r="C55" s="10" t="s">
        <v>91</v>
      </c>
      <c r="D55" s="10">
        <v>2760</v>
      </c>
      <c r="E55" s="12">
        <v>80</v>
      </c>
      <c r="F55" s="11">
        <f t="shared" si="94"/>
        <v>2840</v>
      </c>
      <c r="G55" s="11">
        <f t="shared" si="7"/>
        <v>138</v>
      </c>
      <c r="H55" s="12">
        <v>0</v>
      </c>
      <c r="I55" s="12">
        <f t="shared" si="8"/>
        <v>386.40000000000003</v>
      </c>
      <c r="J55" s="12">
        <f t="shared" si="9"/>
        <v>19.32</v>
      </c>
      <c r="K55" s="12">
        <f t="shared" si="0"/>
        <v>8.1143999999999998</v>
      </c>
      <c r="L55" s="12">
        <f t="shared" si="10"/>
        <v>121.71600000000001</v>
      </c>
      <c r="M55" s="12">
        <f t="shared" si="11"/>
        <v>0</v>
      </c>
      <c r="N55" s="10">
        <v>0</v>
      </c>
      <c r="O55" s="10">
        <v>0</v>
      </c>
      <c r="P55" s="10">
        <v>61</v>
      </c>
      <c r="Q55" s="10">
        <v>10</v>
      </c>
      <c r="R55" s="10">
        <v>45</v>
      </c>
      <c r="S55" s="10">
        <v>60</v>
      </c>
      <c r="T55" s="10">
        <v>686</v>
      </c>
      <c r="U55" s="40">
        <v>0</v>
      </c>
      <c r="V55" s="10">
        <v>10</v>
      </c>
      <c r="W55" s="12">
        <v>146.4</v>
      </c>
      <c r="X55" s="11">
        <f t="shared" si="12"/>
        <v>4531.9503999999997</v>
      </c>
      <c r="Y55" s="10">
        <v>400</v>
      </c>
      <c r="Z55" s="12">
        <f t="shared" si="1"/>
        <v>113.29876</v>
      </c>
      <c r="AA55" s="12">
        <f t="shared" si="2"/>
        <v>113.29876</v>
      </c>
      <c r="AB55" s="11">
        <f t="shared" si="3"/>
        <v>5158.5479199999991</v>
      </c>
      <c r="AC55" s="12">
        <f t="shared" si="4"/>
        <v>226.59752</v>
      </c>
      <c r="AD55" s="13">
        <f t="shared" si="5"/>
        <v>5158.54792</v>
      </c>
      <c r="AE55" s="1"/>
    </row>
    <row r="56" spans="1:31" ht="30" customHeight="1" x14ac:dyDescent="0.25">
      <c r="A56" s="10" t="s">
        <v>36</v>
      </c>
      <c r="B56" s="10">
        <v>1190</v>
      </c>
      <c r="C56" s="10" t="s">
        <v>91</v>
      </c>
      <c r="D56" s="10">
        <v>2760</v>
      </c>
      <c r="E56" s="12">
        <v>80</v>
      </c>
      <c r="F56" s="11">
        <f t="shared" si="94"/>
        <v>2840</v>
      </c>
      <c r="G56" s="11">
        <f t="shared" si="7"/>
        <v>138</v>
      </c>
      <c r="H56" s="12">
        <f>F56*8.65%</f>
        <v>245.66000000000003</v>
      </c>
      <c r="I56" s="12">
        <f t="shared" si="8"/>
        <v>386.40000000000003</v>
      </c>
      <c r="J56" s="12">
        <f t="shared" si="9"/>
        <v>53.712400000000009</v>
      </c>
      <c r="K56" s="12">
        <f t="shared" si="0"/>
        <v>8.8022480000000005</v>
      </c>
      <c r="L56" s="12">
        <f t="shared" si="10"/>
        <v>132.03372000000002</v>
      </c>
      <c r="M56" s="12">
        <f t="shared" si="11"/>
        <v>0</v>
      </c>
      <c r="N56" s="10">
        <v>0</v>
      </c>
      <c r="O56" s="10">
        <v>0</v>
      </c>
      <c r="P56" s="10">
        <v>61</v>
      </c>
      <c r="Q56" s="10">
        <v>10</v>
      </c>
      <c r="R56" s="10">
        <v>83</v>
      </c>
      <c r="S56" s="10">
        <v>0</v>
      </c>
      <c r="T56" s="10">
        <v>686</v>
      </c>
      <c r="U56" s="40">
        <v>40</v>
      </c>
      <c r="V56" s="10">
        <v>10</v>
      </c>
      <c r="W56" s="12">
        <v>146.4</v>
      </c>
      <c r="X56" s="11">
        <f t="shared" si="12"/>
        <v>4841.0083679999989</v>
      </c>
      <c r="Y56" s="10">
        <v>400</v>
      </c>
      <c r="Z56" s="12">
        <f t="shared" si="1"/>
        <v>121.02520919999998</v>
      </c>
      <c r="AA56" s="12">
        <f t="shared" si="2"/>
        <v>121.02520919999998</v>
      </c>
      <c r="AB56" s="11">
        <f t="shared" si="3"/>
        <v>5483.058786399999</v>
      </c>
      <c r="AC56" s="12">
        <f t="shared" si="4"/>
        <v>242.05041839999996</v>
      </c>
      <c r="AD56" s="13">
        <f t="shared" si="5"/>
        <v>5483.058786399999</v>
      </c>
      <c r="AE56" s="1"/>
    </row>
    <row r="57" spans="1:31" ht="30" customHeight="1" x14ac:dyDescent="0.25">
      <c r="A57" s="10" t="s">
        <v>62</v>
      </c>
      <c r="B57" s="10">
        <v>1106</v>
      </c>
      <c r="C57" s="10" t="s">
        <v>91</v>
      </c>
      <c r="D57" s="10">
        <v>2760</v>
      </c>
      <c r="E57" s="12">
        <v>80</v>
      </c>
      <c r="F57" s="11">
        <f>D57+E57</f>
        <v>2840</v>
      </c>
      <c r="G57" s="11">
        <f t="shared" si="7"/>
        <v>138</v>
      </c>
      <c r="H57" s="12">
        <f>F57*19.84%</f>
        <v>563.45600000000002</v>
      </c>
      <c r="I57" s="12">
        <f>D57*0.14</f>
        <v>386.40000000000003</v>
      </c>
      <c r="J57" s="12">
        <f t="shared" ref="J57" si="160">(G57+H57)*14%</f>
        <v>98.203840000000014</v>
      </c>
      <c r="K57" s="12">
        <f t="shared" ref="K57" si="161">(I57+J57)*2%</f>
        <v>9.6920768000000006</v>
      </c>
      <c r="L57" s="12">
        <f>(J57+I57)*30%</f>
        <v>145.38115200000001</v>
      </c>
      <c r="M57" s="12">
        <f t="shared" ref="M57" si="162">(I57+J57)*0%</f>
        <v>0</v>
      </c>
      <c r="N57" s="10">
        <v>0</v>
      </c>
      <c r="O57" s="10">
        <v>0</v>
      </c>
      <c r="P57" s="10">
        <v>61</v>
      </c>
      <c r="Q57" s="10">
        <v>10</v>
      </c>
      <c r="R57" s="10">
        <v>0</v>
      </c>
      <c r="S57" s="10">
        <v>60</v>
      </c>
      <c r="T57" s="10">
        <v>686</v>
      </c>
      <c r="U57" s="40">
        <v>0</v>
      </c>
      <c r="V57" s="10">
        <v>10</v>
      </c>
      <c r="W57" s="12">
        <v>146.4</v>
      </c>
      <c r="X57" s="11">
        <f t="shared" si="12"/>
        <v>5154.5330688000004</v>
      </c>
      <c r="Y57" s="10">
        <v>400</v>
      </c>
      <c r="Z57" s="12">
        <f t="shared" si="1"/>
        <v>128.86332672</v>
      </c>
      <c r="AA57" s="12">
        <f t="shared" si="2"/>
        <v>128.86332672</v>
      </c>
      <c r="AB57" s="11">
        <f t="shared" si="3"/>
        <v>5812.2597222400009</v>
      </c>
      <c r="AC57" s="12">
        <f t="shared" si="4"/>
        <v>257.72665344000001</v>
      </c>
      <c r="AD57" s="13">
        <f t="shared" si="5"/>
        <v>5812.25972224</v>
      </c>
      <c r="AE57" s="1"/>
    </row>
    <row r="58" spans="1:31" ht="30" customHeight="1" x14ac:dyDescent="0.25">
      <c r="A58" s="10" t="s">
        <v>69</v>
      </c>
      <c r="B58" s="10">
        <v>2205</v>
      </c>
      <c r="C58" s="10" t="s">
        <v>91</v>
      </c>
      <c r="D58" s="10">
        <v>2760</v>
      </c>
      <c r="E58" s="12">
        <v>80</v>
      </c>
      <c r="F58" s="11">
        <f>D58+E58</f>
        <v>2840</v>
      </c>
      <c r="G58" s="11">
        <f t="shared" si="7"/>
        <v>138</v>
      </c>
      <c r="H58" s="12">
        <v>0</v>
      </c>
      <c r="I58" s="12">
        <f>D58*0.14</f>
        <v>386.40000000000003</v>
      </c>
      <c r="J58" s="12">
        <f t="shared" ref="J58" si="163">(G58+H58)*14%</f>
        <v>19.32</v>
      </c>
      <c r="K58" s="12">
        <f t="shared" ref="K58" si="164">(I58+J58)*2%</f>
        <v>8.1143999999999998</v>
      </c>
      <c r="L58" s="12">
        <f>(J58+I58)*30%</f>
        <v>121.71600000000001</v>
      </c>
      <c r="M58" s="12">
        <f t="shared" ref="M58" si="165">(I58+J58)*0%</f>
        <v>0</v>
      </c>
      <c r="N58" s="10">
        <v>0</v>
      </c>
      <c r="O58" s="10">
        <v>0</v>
      </c>
      <c r="P58" s="10">
        <v>61</v>
      </c>
      <c r="Q58" s="10">
        <v>10</v>
      </c>
      <c r="R58" s="10">
        <v>0</v>
      </c>
      <c r="S58" s="10">
        <v>0</v>
      </c>
      <c r="T58" s="10">
        <v>686</v>
      </c>
      <c r="U58" s="40">
        <v>21.25</v>
      </c>
      <c r="V58" s="10">
        <v>10</v>
      </c>
      <c r="W58" s="12">
        <v>146.4</v>
      </c>
      <c r="X58" s="11">
        <f t="shared" si="12"/>
        <v>4448.2003999999997</v>
      </c>
      <c r="Y58" s="10">
        <v>400</v>
      </c>
      <c r="Z58" s="12">
        <f t="shared" si="1"/>
        <v>111.20501</v>
      </c>
      <c r="AA58" s="12">
        <f t="shared" si="2"/>
        <v>111.20501</v>
      </c>
      <c r="AB58" s="11">
        <f t="shared" si="3"/>
        <v>5070.6104199999991</v>
      </c>
      <c r="AC58" s="12">
        <f t="shared" si="4"/>
        <v>222.41002</v>
      </c>
      <c r="AD58" s="13">
        <f t="shared" si="5"/>
        <v>5070.61042</v>
      </c>
      <c r="AE58" s="1"/>
    </row>
    <row r="59" spans="1:31" ht="30" customHeight="1" x14ac:dyDescent="0.25">
      <c r="A59" s="10" t="s">
        <v>73</v>
      </c>
      <c r="B59" s="10">
        <v>1288</v>
      </c>
      <c r="C59" s="10" t="s">
        <v>91</v>
      </c>
      <c r="D59" s="10">
        <v>2760</v>
      </c>
      <c r="E59" s="12">
        <v>80</v>
      </c>
      <c r="F59" s="11">
        <f>D59+E59</f>
        <v>2840</v>
      </c>
      <c r="G59" s="11">
        <f t="shared" ref="G59" si="166">D59*5%</f>
        <v>138</v>
      </c>
      <c r="H59" s="12">
        <v>0</v>
      </c>
      <c r="I59" s="12">
        <f>D59*0.14</f>
        <v>386.40000000000003</v>
      </c>
      <c r="J59" s="12">
        <f t="shared" ref="J59" si="167">(G59+H59)*14%</f>
        <v>19.32</v>
      </c>
      <c r="K59" s="12">
        <f t="shared" ref="K59" si="168">(I59+J59)*2%</f>
        <v>8.1143999999999998</v>
      </c>
      <c r="L59" s="12">
        <f>(J59+I59)*30%</f>
        <v>121.71600000000001</v>
      </c>
      <c r="M59" s="12">
        <f t="shared" ref="M59" si="169">(I59+J59)*0%</f>
        <v>0</v>
      </c>
      <c r="N59" s="10">
        <v>0</v>
      </c>
      <c r="O59" s="10">
        <v>0</v>
      </c>
      <c r="P59" s="10">
        <v>61</v>
      </c>
      <c r="Q59" s="10">
        <v>10</v>
      </c>
      <c r="R59" s="14">
        <v>60</v>
      </c>
      <c r="S59" s="10">
        <v>0</v>
      </c>
      <c r="T59" s="10">
        <v>686</v>
      </c>
      <c r="U59" s="40">
        <v>21.25</v>
      </c>
      <c r="V59" s="10">
        <v>10</v>
      </c>
      <c r="W59" s="12">
        <v>146.4</v>
      </c>
      <c r="X59" s="11">
        <f t="shared" si="12"/>
        <v>4508.2003999999997</v>
      </c>
      <c r="Y59" s="10">
        <v>400</v>
      </c>
      <c r="Z59" s="12">
        <f t="shared" si="1"/>
        <v>112.70501</v>
      </c>
      <c r="AA59" s="12">
        <f t="shared" si="2"/>
        <v>112.70501</v>
      </c>
      <c r="AB59" s="11">
        <f t="shared" si="3"/>
        <v>5133.6104199999991</v>
      </c>
      <c r="AC59" s="12">
        <f t="shared" si="4"/>
        <v>225.41002</v>
      </c>
      <c r="AD59" s="13">
        <f t="shared" si="5"/>
        <v>5133.61042</v>
      </c>
      <c r="AE59" s="1"/>
    </row>
    <row r="60" spans="1:31" ht="30" customHeight="1" x14ac:dyDescent="0.25">
      <c r="A60" s="10" t="s">
        <v>49</v>
      </c>
      <c r="B60" s="10">
        <v>1205</v>
      </c>
      <c r="C60" s="10" t="s">
        <v>93</v>
      </c>
      <c r="D60" s="10">
        <v>2020</v>
      </c>
      <c r="E60" s="12">
        <v>80</v>
      </c>
      <c r="F60" s="11">
        <f t="shared" si="94"/>
        <v>2100</v>
      </c>
      <c r="G60" s="11">
        <f t="shared" si="7"/>
        <v>101</v>
      </c>
      <c r="H60" s="12">
        <v>0</v>
      </c>
      <c r="I60" s="12">
        <f t="shared" si="8"/>
        <v>282.8</v>
      </c>
      <c r="J60" s="12">
        <f t="shared" si="9"/>
        <v>14.14</v>
      </c>
      <c r="K60" s="12">
        <f t="shared" si="0"/>
        <v>5.9387999999999996</v>
      </c>
      <c r="L60" s="12">
        <f t="shared" si="10"/>
        <v>89.081999999999994</v>
      </c>
      <c r="M60" s="12">
        <f t="shared" si="11"/>
        <v>0</v>
      </c>
      <c r="N60" s="10">
        <v>0</v>
      </c>
      <c r="O60" s="10">
        <v>0</v>
      </c>
      <c r="P60" s="10">
        <v>61</v>
      </c>
      <c r="Q60" s="10">
        <v>10</v>
      </c>
      <c r="R60" s="10">
        <v>0</v>
      </c>
      <c r="S60" s="10">
        <v>0</v>
      </c>
      <c r="T60" s="10">
        <v>686</v>
      </c>
      <c r="U60" s="40">
        <v>0</v>
      </c>
      <c r="V60" s="10">
        <v>10</v>
      </c>
      <c r="W60" s="12">
        <v>146.4</v>
      </c>
      <c r="X60" s="11">
        <f t="shared" si="12"/>
        <v>3506.3607999999999</v>
      </c>
      <c r="Y60" s="10">
        <v>400</v>
      </c>
      <c r="Z60" s="12">
        <f t="shared" si="1"/>
        <v>87.659019999999998</v>
      </c>
      <c r="AA60" s="12">
        <f t="shared" si="2"/>
        <v>87.659019999999998</v>
      </c>
      <c r="AB60" s="11">
        <f t="shared" si="3"/>
        <v>4081.67884</v>
      </c>
      <c r="AC60" s="12">
        <f t="shared" si="4"/>
        <v>175.31804</v>
      </c>
      <c r="AD60" s="13">
        <f t="shared" si="5"/>
        <v>4081.67884</v>
      </c>
      <c r="AE60" s="1"/>
    </row>
    <row r="61" spans="1:31" ht="30" customHeight="1" x14ac:dyDescent="0.25">
      <c r="A61" s="10" t="s">
        <v>49</v>
      </c>
      <c r="B61" s="10">
        <v>1205</v>
      </c>
      <c r="C61" s="10" t="s">
        <v>94</v>
      </c>
      <c r="D61" s="10">
        <v>2020</v>
      </c>
      <c r="E61" s="12">
        <v>440</v>
      </c>
      <c r="F61" s="11">
        <f t="shared" si="94"/>
        <v>2460</v>
      </c>
      <c r="G61" s="11">
        <f t="shared" si="7"/>
        <v>101</v>
      </c>
      <c r="H61" s="12">
        <v>0</v>
      </c>
      <c r="I61" s="12">
        <f>D61*0.14</f>
        <v>282.8</v>
      </c>
      <c r="J61" s="12">
        <f t="shared" si="9"/>
        <v>14.14</v>
      </c>
      <c r="K61" s="12">
        <f t="shared" si="0"/>
        <v>5.9387999999999996</v>
      </c>
      <c r="L61" s="12">
        <f>(J61+I61)*30%</f>
        <v>89.081999999999994</v>
      </c>
      <c r="M61" s="12">
        <f t="shared" si="11"/>
        <v>0</v>
      </c>
      <c r="N61" s="10">
        <v>0</v>
      </c>
      <c r="O61" s="10">
        <v>0</v>
      </c>
      <c r="P61" s="10">
        <v>61</v>
      </c>
      <c r="Q61" s="10">
        <v>10</v>
      </c>
      <c r="R61" s="10">
        <v>0</v>
      </c>
      <c r="S61" s="10">
        <v>0</v>
      </c>
      <c r="T61" s="10">
        <v>686</v>
      </c>
      <c r="U61" s="40">
        <v>0</v>
      </c>
      <c r="V61" s="10">
        <v>10</v>
      </c>
      <c r="W61" s="12">
        <v>146.4</v>
      </c>
      <c r="X61" s="11">
        <f t="shared" si="12"/>
        <v>3866.3607999999999</v>
      </c>
      <c r="Y61" s="10">
        <v>400</v>
      </c>
      <c r="Z61" s="12">
        <f t="shared" si="1"/>
        <v>96.659019999999998</v>
      </c>
      <c r="AA61" s="12">
        <f t="shared" si="2"/>
        <v>96.659019999999998</v>
      </c>
      <c r="AB61" s="11">
        <f t="shared" si="3"/>
        <v>4459.6788400000005</v>
      </c>
      <c r="AC61" s="12">
        <f t="shared" si="4"/>
        <v>193.31804</v>
      </c>
      <c r="AD61" s="13">
        <f t="shared" si="5"/>
        <v>4459.6788400000005</v>
      </c>
      <c r="AE61" s="1"/>
    </row>
    <row r="62" spans="1:31" ht="30" customHeight="1" x14ac:dyDescent="0.25">
      <c r="A62" s="10" t="s">
        <v>47</v>
      </c>
      <c r="B62" s="10">
        <v>1224</v>
      </c>
      <c r="C62" s="10" t="s">
        <v>80</v>
      </c>
      <c r="D62" s="10">
        <v>1880</v>
      </c>
      <c r="E62" s="12">
        <v>80</v>
      </c>
      <c r="F62" s="11">
        <f t="shared" si="94"/>
        <v>1960</v>
      </c>
      <c r="G62" s="11">
        <f t="shared" si="7"/>
        <v>94</v>
      </c>
      <c r="H62" s="12">
        <v>0</v>
      </c>
      <c r="I62" s="12">
        <f t="shared" si="8"/>
        <v>263.20000000000005</v>
      </c>
      <c r="J62" s="12">
        <f t="shared" si="9"/>
        <v>13.160000000000002</v>
      </c>
      <c r="K62" s="12">
        <f t="shared" si="0"/>
        <v>5.5272000000000014</v>
      </c>
      <c r="L62" s="12">
        <f t="shared" si="10"/>
        <v>82.908000000000015</v>
      </c>
      <c r="M62" s="12">
        <f t="shared" si="11"/>
        <v>0</v>
      </c>
      <c r="N62" s="10">
        <v>0</v>
      </c>
      <c r="O62" s="10">
        <v>17</v>
      </c>
      <c r="P62" s="10">
        <v>61</v>
      </c>
      <c r="Q62" s="10">
        <v>10</v>
      </c>
      <c r="R62" s="10">
        <v>0</v>
      </c>
      <c r="S62" s="10">
        <v>0</v>
      </c>
      <c r="T62" s="10">
        <v>686</v>
      </c>
      <c r="U62" s="40">
        <v>21.25</v>
      </c>
      <c r="V62" s="10">
        <v>10</v>
      </c>
      <c r="W62" s="12">
        <v>146.4</v>
      </c>
      <c r="X62" s="11">
        <f xml:space="preserve"> SUM(F62:W62)</f>
        <v>3370.4451999999997</v>
      </c>
      <c r="Y62" s="10">
        <v>400</v>
      </c>
      <c r="Z62" s="12">
        <f t="shared" si="1"/>
        <v>84.261129999999994</v>
      </c>
      <c r="AA62" s="12">
        <f t="shared" si="2"/>
        <v>84.261129999999994</v>
      </c>
      <c r="AB62" s="11">
        <f t="shared" si="3"/>
        <v>3938.9674599999994</v>
      </c>
      <c r="AC62" s="12">
        <f t="shared" si="4"/>
        <v>168.52225999999999</v>
      </c>
      <c r="AD62" s="13">
        <f t="shared" si="5"/>
        <v>3938.9674599999998</v>
      </c>
      <c r="AE62" s="1"/>
    </row>
    <row r="63" spans="1:31" ht="18" x14ac:dyDescent="0.25">
      <c r="A63" s="10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41"/>
      <c r="V63" s="18"/>
      <c r="W63" s="18"/>
      <c r="X63" s="18"/>
      <c r="Y63" s="18"/>
      <c r="Z63" s="18"/>
      <c r="AA63" s="18"/>
      <c r="AB63" s="18"/>
      <c r="AC63" s="18"/>
      <c r="AD63" s="18"/>
      <c r="AE63" s="19"/>
    </row>
    <row r="64" spans="1:31" ht="120.6" customHeight="1" x14ac:dyDescent="0.25">
      <c r="A64" s="6" t="s">
        <v>1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6" t="s">
        <v>7</v>
      </c>
      <c r="H64" s="7" t="s">
        <v>8</v>
      </c>
      <c r="I64" s="8" t="s">
        <v>50</v>
      </c>
      <c r="J64" s="7" t="s">
        <v>10</v>
      </c>
      <c r="K64" s="7" t="s">
        <v>51</v>
      </c>
      <c r="L64" s="7" t="s">
        <v>52</v>
      </c>
      <c r="M64" s="20" t="s">
        <v>13</v>
      </c>
      <c r="N64" s="7" t="s">
        <v>14</v>
      </c>
      <c r="O64" s="7" t="s">
        <v>15</v>
      </c>
      <c r="P64" s="7" t="s">
        <v>16</v>
      </c>
      <c r="Q64" s="7" t="s">
        <v>17</v>
      </c>
      <c r="R64" s="7" t="s">
        <v>18</v>
      </c>
      <c r="S64" s="7" t="s">
        <v>19</v>
      </c>
      <c r="T64" s="7" t="s">
        <v>20</v>
      </c>
      <c r="U64" s="42" t="s">
        <v>53</v>
      </c>
      <c r="V64" s="28" t="s">
        <v>68</v>
      </c>
      <c r="W64" s="28" t="s">
        <v>85</v>
      </c>
      <c r="X64" s="7" t="s">
        <v>22</v>
      </c>
      <c r="Y64" s="7" t="s">
        <v>23</v>
      </c>
      <c r="Z64" s="7" t="s">
        <v>24</v>
      </c>
      <c r="AA64" s="7" t="s">
        <v>25</v>
      </c>
      <c r="AB64" s="6" t="s">
        <v>26</v>
      </c>
      <c r="AC64" s="7" t="s">
        <v>27</v>
      </c>
      <c r="AD64" s="21" t="s">
        <v>28</v>
      </c>
      <c r="AE64" s="2"/>
    </row>
    <row r="65" spans="1:33" s="33" customFormat="1" ht="38.25" customHeight="1" x14ac:dyDescent="0.25">
      <c r="A65" s="14" t="s">
        <v>54</v>
      </c>
      <c r="B65" s="14">
        <v>2297</v>
      </c>
      <c r="C65" s="14" t="s">
        <v>55</v>
      </c>
      <c r="D65" s="14">
        <v>1000</v>
      </c>
      <c r="E65" s="14">
        <v>0</v>
      </c>
      <c r="F65" s="16">
        <f>D65+E65</f>
        <v>1000</v>
      </c>
      <c r="G65" s="15">
        <f t="shared" ref="G65:G72" si="170">D65*5%</f>
        <v>50</v>
      </c>
      <c r="H65" s="14">
        <v>0</v>
      </c>
      <c r="I65" s="16">
        <v>0</v>
      </c>
      <c r="J65" s="16">
        <v>0</v>
      </c>
      <c r="K65" s="16">
        <f t="shared" ref="K65:K72" si="171">(I65+J65)*2%</f>
        <v>0</v>
      </c>
      <c r="L65" s="16">
        <f t="shared" ref="L65:L72" si="172">(J65+I65)*30%</f>
        <v>0</v>
      </c>
      <c r="M65" s="16">
        <v>0</v>
      </c>
      <c r="N65" s="14">
        <v>0</v>
      </c>
      <c r="O65" s="14">
        <v>0</v>
      </c>
      <c r="P65" s="14">
        <v>0</v>
      </c>
      <c r="Q65" s="14">
        <v>10</v>
      </c>
      <c r="R65" s="14">
        <v>22.56</v>
      </c>
      <c r="S65" s="14">
        <v>0</v>
      </c>
      <c r="T65" s="14">
        <v>0</v>
      </c>
      <c r="U65" s="40">
        <v>21.25</v>
      </c>
      <c r="V65" s="14">
        <v>0</v>
      </c>
      <c r="W65" s="12">
        <v>146.4</v>
      </c>
      <c r="X65" s="15">
        <f xml:space="preserve"> SUM(F65:W65)</f>
        <v>1250.21</v>
      </c>
      <c r="Y65" s="14">
        <v>400</v>
      </c>
      <c r="Z65" s="16">
        <f t="shared" ref="Z65:Z72" si="173">X65*2.5%</f>
        <v>31.255250000000004</v>
      </c>
      <c r="AA65" s="16">
        <f t="shared" ref="AA65:AA72" si="174">X65*2.5%</f>
        <v>31.255250000000004</v>
      </c>
      <c r="AB65" s="15">
        <f t="shared" ref="AB65:AB72" si="175">X65+Y65+Z65+AA65</f>
        <v>1712.7204999999999</v>
      </c>
      <c r="AC65" s="16">
        <f t="shared" ref="AC65:AC72" si="176">X65*5%</f>
        <v>62.510500000000008</v>
      </c>
      <c r="AD65" s="22">
        <f t="shared" ref="AD65:AD72" si="177">X65+Y65+AC65</f>
        <v>1712.7205000000001</v>
      </c>
      <c r="AE65" s="17"/>
    </row>
    <row r="66" spans="1:33" s="33" customFormat="1" ht="26.25" customHeight="1" x14ac:dyDescent="0.25">
      <c r="A66" s="14" t="s">
        <v>54</v>
      </c>
      <c r="B66" s="14">
        <v>2297</v>
      </c>
      <c r="C66" s="14" t="s">
        <v>56</v>
      </c>
      <c r="D66" s="14">
        <v>650</v>
      </c>
      <c r="E66" s="14">
        <v>0</v>
      </c>
      <c r="F66" s="16">
        <f t="shared" ref="F66:F72" si="178">D66+E66</f>
        <v>650</v>
      </c>
      <c r="G66" s="15">
        <f t="shared" si="170"/>
        <v>32.5</v>
      </c>
      <c r="H66" s="16">
        <v>0</v>
      </c>
      <c r="I66" s="16">
        <v>0</v>
      </c>
      <c r="J66" s="16">
        <v>0</v>
      </c>
      <c r="K66" s="16">
        <f t="shared" si="171"/>
        <v>0</v>
      </c>
      <c r="L66" s="16">
        <f t="shared" si="172"/>
        <v>0</v>
      </c>
      <c r="M66" s="16">
        <v>0</v>
      </c>
      <c r="N66" s="14">
        <v>0</v>
      </c>
      <c r="O66" s="14">
        <v>0</v>
      </c>
      <c r="P66" s="14">
        <v>0</v>
      </c>
      <c r="Q66" s="14">
        <v>10</v>
      </c>
      <c r="R66" s="14">
        <v>22.56</v>
      </c>
      <c r="S66" s="14">
        <v>0</v>
      </c>
      <c r="T66" s="14">
        <v>0</v>
      </c>
      <c r="U66" s="40">
        <v>21.25</v>
      </c>
      <c r="V66" s="14">
        <v>0</v>
      </c>
      <c r="W66" s="12">
        <v>146.4</v>
      </c>
      <c r="X66" s="15">
        <f t="shared" ref="X66:X72" si="179" xml:space="preserve"> SUM(F66:W66)</f>
        <v>882.70999999999992</v>
      </c>
      <c r="Y66" s="14">
        <v>400</v>
      </c>
      <c r="Z66" s="16">
        <f t="shared" si="173"/>
        <v>22.06775</v>
      </c>
      <c r="AA66" s="16">
        <f t="shared" si="174"/>
        <v>22.06775</v>
      </c>
      <c r="AB66" s="15">
        <f t="shared" si="175"/>
        <v>1326.8454999999999</v>
      </c>
      <c r="AC66" s="16">
        <f t="shared" si="176"/>
        <v>44.1355</v>
      </c>
      <c r="AD66" s="22">
        <f t="shared" si="177"/>
        <v>1326.8455000000001</v>
      </c>
      <c r="AE66" s="17"/>
    </row>
    <row r="67" spans="1:33" s="33" customFormat="1" ht="32.25" customHeight="1" x14ac:dyDescent="0.25">
      <c r="A67" s="14" t="s">
        <v>57</v>
      </c>
      <c r="B67" s="14">
        <v>1394</v>
      </c>
      <c r="C67" s="14" t="s">
        <v>56</v>
      </c>
      <c r="D67" s="14">
        <v>650</v>
      </c>
      <c r="E67" s="14">
        <v>0</v>
      </c>
      <c r="F67" s="16">
        <f t="shared" si="178"/>
        <v>650</v>
      </c>
      <c r="G67" s="15">
        <f t="shared" si="170"/>
        <v>32.5</v>
      </c>
      <c r="H67" s="16">
        <v>0</v>
      </c>
      <c r="I67" s="16">
        <v>0</v>
      </c>
      <c r="J67" s="16">
        <v>0</v>
      </c>
      <c r="K67" s="16">
        <f t="shared" si="171"/>
        <v>0</v>
      </c>
      <c r="L67" s="16">
        <f t="shared" si="172"/>
        <v>0</v>
      </c>
      <c r="M67" s="16">
        <v>0</v>
      </c>
      <c r="N67" s="14">
        <v>0</v>
      </c>
      <c r="O67" s="14">
        <v>0</v>
      </c>
      <c r="P67" s="14">
        <v>0</v>
      </c>
      <c r="Q67" s="14">
        <v>10</v>
      </c>
      <c r="R67" s="14">
        <v>0</v>
      </c>
      <c r="S67" s="14">
        <v>0</v>
      </c>
      <c r="T67" s="14">
        <v>0</v>
      </c>
      <c r="U67" s="40">
        <v>21.25</v>
      </c>
      <c r="V67" s="14">
        <v>0</v>
      </c>
      <c r="W67" s="12">
        <v>146.4</v>
      </c>
      <c r="X67" s="15">
        <f t="shared" si="179"/>
        <v>860.15</v>
      </c>
      <c r="Y67" s="14">
        <v>400</v>
      </c>
      <c r="Z67" s="16">
        <f t="shared" si="173"/>
        <v>21.50375</v>
      </c>
      <c r="AA67" s="16">
        <f t="shared" si="174"/>
        <v>21.50375</v>
      </c>
      <c r="AB67" s="15">
        <f t="shared" si="175"/>
        <v>1303.1575000000003</v>
      </c>
      <c r="AC67" s="16">
        <f t="shared" si="176"/>
        <v>43.0075</v>
      </c>
      <c r="AD67" s="22">
        <f t="shared" si="177"/>
        <v>1303.1575</v>
      </c>
      <c r="AE67" s="17"/>
    </row>
    <row r="68" spans="1:33" s="33" customFormat="1" ht="39" customHeight="1" x14ac:dyDescent="0.25">
      <c r="A68" s="14" t="s">
        <v>58</v>
      </c>
      <c r="B68" s="14">
        <v>3297</v>
      </c>
      <c r="C68" s="14" t="s">
        <v>56</v>
      </c>
      <c r="D68" s="14">
        <v>650</v>
      </c>
      <c r="E68" s="14">
        <v>0</v>
      </c>
      <c r="F68" s="16">
        <f t="shared" si="178"/>
        <v>650</v>
      </c>
      <c r="G68" s="15">
        <f t="shared" si="170"/>
        <v>32.5</v>
      </c>
      <c r="H68" s="14">
        <v>0</v>
      </c>
      <c r="I68" s="16">
        <v>0</v>
      </c>
      <c r="J68" s="16">
        <v>0</v>
      </c>
      <c r="K68" s="16">
        <f t="shared" si="171"/>
        <v>0</v>
      </c>
      <c r="L68" s="16">
        <f t="shared" si="172"/>
        <v>0</v>
      </c>
      <c r="M68" s="16">
        <v>0</v>
      </c>
      <c r="N68" s="14">
        <v>0</v>
      </c>
      <c r="O68" s="14">
        <v>0</v>
      </c>
      <c r="P68" s="14">
        <v>0</v>
      </c>
      <c r="Q68" s="14">
        <v>10</v>
      </c>
      <c r="R68" s="14">
        <v>0</v>
      </c>
      <c r="S68" s="14">
        <v>0</v>
      </c>
      <c r="T68" s="14">
        <v>0</v>
      </c>
      <c r="U68" s="40">
        <v>0</v>
      </c>
      <c r="V68" s="14">
        <v>0</v>
      </c>
      <c r="W68" s="12">
        <v>146.4</v>
      </c>
      <c r="X68" s="15">
        <f t="shared" si="179"/>
        <v>838.9</v>
      </c>
      <c r="Y68" s="14">
        <v>400</v>
      </c>
      <c r="Z68" s="16">
        <f t="shared" si="173"/>
        <v>20.9725</v>
      </c>
      <c r="AA68" s="16">
        <f t="shared" si="174"/>
        <v>20.9725</v>
      </c>
      <c r="AB68" s="15">
        <f t="shared" si="175"/>
        <v>1280.8450000000003</v>
      </c>
      <c r="AC68" s="16">
        <f t="shared" si="176"/>
        <v>41.945</v>
      </c>
      <c r="AD68" s="22">
        <f t="shared" si="177"/>
        <v>1280.845</v>
      </c>
      <c r="AE68" s="17"/>
    </row>
    <row r="69" spans="1:33" s="33" customFormat="1" ht="41.25" customHeight="1" x14ac:dyDescent="0.25">
      <c r="A69" s="14" t="s">
        <v>59</v>
      </c>
      <c r="B69" s="14">
        <v>1394</v>
      </c>
      <c r="C69" s="14" t="s">
        <v>60</v>
      </c>
      <c r="D69" s="14">
        <v>550</v>
      </c>
      <c r="E69" s="14">
        <v>0</v>
      </c>
      <c r="F69" s="16">
        <f t="shared" si="178"/>
        <v>550</v>
      </c>
      <c r="G69" s="15">
        <f t="shared" si="170"/>
        <v>27.5</v>
      </c>
      <c r="H69" s="16">
        <v>0</v>
      </c>
      <c r="I69" s="16">
        <v>0</v>
      </c>
      <c r="J69" s="16">
        <v>0</v>
      </c>
      <c r="K69" s="16">
        <f t="shared" si="171"/>
        <v>0</v>
      </c>
      <c r="L69" s="16">
        <f t="shared" si="172"/>
        <v>0</v>
      </c>
      <c r="M69" s="16">
        <v>0</v>
      </c>
      <c r="N69" s="14">
        <v>0</v>
      </c>
      <c r="O69" s="14">
        <v>0</v>
      </c>
      <c r="P69" s="14">
        <v>0</v>
      </c>
      <c r="Q69" s="14">
        <v>10</v>
      </c>
      <c r="R69" s="14">
        <v>0</v>
      </c>
      <c r="S69" s="14">
        <v>0</v>
      </c>
      <c r="T69" s="14">
        <v>0</v>
      </c>
      <c r="U69" s="40">
        <v>21.25</v>
      </c>
      <c r="V69" s="14">
        <v>0</v>
      </c>
      <c r="W69" s="12">
        <v>146.4</v>
      </c>
      <c r="X69" s="15">
        <f t="shared" si="179"/>
        <v>755.15</v>
      </c>
      <c r="Y69" s="14">
        <v>400</v>
      </c>
      <c r="Z69" s="16">
        <f t="shared" si="173"/>
        <v>18.87875</v>
      </c>
      <c r="AA69" s="16">
        <f t="shared" si="174"/>
        <v>18.87875</v>
      </c>
      <c r="AB69" s="15">
        <f t="shared" si="175"/>
        <v>1192.9075000000003</v>
      </c>
      <c r="AC69" s="16">
        <f t="shared" si="176"/>
        <v>37.7575</v>
      </c>
      <c r="AD69" s="22">
        <f t="shared" si="177"/>
        <v>1192.9075</v>
      </c>
      <c r="AE69" s="17"/>
    </row>
    <row r="70" spans="1:33" s="33" customFormat="1" ht="42.75" customHeight="1" x14ac:dyDescent="0.25">
      <c r="A70" s="14" t="s">
        <v>58</v>
      </c>
      <c r="B70" s="14">
        <v>3297</v>
      </c>
      <c r="C70" s="14" t="s">
        <v>60</v>
      </c>
      <c r="D70" s="14">
        <v>550</v>
      </c>
      <c r="E70" s="14">
        <v>0</v>
      </c>
      <c r="F70" s="16">
        <f t="shared" si="178"/>
        <v>550</v>
      </c>
      <c r="G70" s="15">
        <f t="shared" si="170"/>
        <v>27.5</v>
      </c>
      <c r="H70" s="14">
        <v>0</v>
      </c>
      <c r="I70" s="16">
        <v>0</v>
      </c>
      <c r="J70" s="16">
        <v>0</v>
      </c>
      <c r="K70" s="16">
        <f t="shared" si="171"/>
        <v>0</v>
      </c>
      <c r="L70" s="16">
        <f t="shared" si="172"/>
        <v>0</v>
      </c>
      <c r="M70" s="16">
        <v>0</v>
      </c>
      <c r="N70" s="14">
        <v>0</v>
      </c>
      <c r="O70" s="14">
        <v>0</v>
      </c>
      <c r="P70" s="14">
        <v>0</v>
      </c>
      <c r="Q70" s="14">
        <v>10</v>
      </c>
      <c r="R70" s="14">
        <v>0</v>
      </c>
      <c r="S70" s="14">
        <v>0</v>
      </c>
      <c r="T70" s="14">
        <v>0</v>
      </c>
      <c r="U70" s="40"/>
      <c r="V70" s="14">
        <v>0</v>
      </c>
      <c r="W70" s="12">
        <v>146.4</v>
      </c>
      <c r="X70" s="15">
        <f t="shared" si="179"/>
        <v>733.9</v>
      </c>
      <c r="Y70" s="14">
        <v>400</v>
      </c>
      <c r="Z70" s="16">
        <f t="shared" si="173"/>
        <v>18.3475</v>
      </c>
      <c r="AA70" s="16">
        <f t="shared" si="174"/>
        <v>18.3475</v>
      </c>
      <c r="AB70" s="15">
        <f t="shared" si="175"/>
        <v>1170.5950000000003</v>
      </c>
      <c r="AC70" s="16">
        <f t="shared" si="176"/>
        <v>36.695</v>
      </c>
      <c r="AD70" s="22">
        <f t="shared" si="177"/>
        <v>1170.595</v>
      </c>
      <c r="AE70" s="17"/>
    </row>
    <row r="71" spans="1:33" s="33" customFormat="1" ht="28.5" customHeight="1" x14ac:dyDescent="0.25">
      <c r="A71" s="14" t="s">
        <v>54</v>
      </c>
      <c r="B71" s="14">
        <v>2297</v>
      </c>
      <c r="C71" s="14" t="s">
        <v>60</v>
      </c>
      <c r="D71" s="14">
        <v>550</v>
      </c>
      <c r="E71" s="16">
        <v>0</v>
      </c>
      <c r="F71" s="15">
        <f t="shared" si="178"/>
        <v>550</v>
      </c>
      <c r="G71" s="15">
        <f t="shared" si="170"/>
        <v>27.5</v>
      </c>
      <c r="H71" s="14"/>
      <c r="I71" s="16">
        <v>0</v>
      </c>
      <c r="J71" s="16">
        <v>0</v>
      </c>
      <c r="K71" s="16">
        <f t="shared" si="171"/>
        <v>0</v>
      </c>
      <c r="L71" s="16">
        <f t="shared" si="172"/>
        <v>0</v>
      </c>
      <c r="M71" s="16">
        <v>0</v>
      </c>
      <c r="N71" s="14">
        <v>0</v>
      </c>
      <c r="O71" s="14">
        <v>0</v>
      </c>
      <c r="P71" s="14">
        <v>0</v>
      </c>
      <c r="Q71" s="14">
        <v>10</v>
      </c>
      <c r="R71" s="14">
        <v>22.56</v>
      </c>
      <c r="S71" s="14">
        <v>0</v>
      </c>
      <c r="T71" s="14">
        <v>0</v>
      </c>
      <c r="U71" s="40">
        <v>21.25</v>
      </c>
      <c r="V71" s="14">
        <v>0</v>
      </c>
      <c r="W71" s="12">
        <v>146.4</v>
      </c>
      <c r="X71" s="15">
        <f t="shared" si="179"/>
        <v>777.70999999999992</v>
      </c>
      <c r="Y71" s="14">
        <v>400</v>
      </c>
      <c r="Z71" s="16">
        <f t="shared" si="173"/>
        <v>19.44275</v>
      </c>
      <c r="AA71" s="16">
        <f t="shared" si="174"/>
        <v>19.44275</v>
      </c>
      <c r="AB71" s="15">
        <f t="shared" si="175"/>
        <v>1216.5954999999999</v>
      </c>
      <c r="AC71" s="16">
        <f t="shared" si="176"/>
        <v>38.8855</v>
      </c>
      <c r="AD71" s="22">
        <f t="shared" si="177"/>
        <v>1216.5955000000001</v>
      </c>
      <c r="AE71" s="17"/>
    </row>
    <row r="72" spans="1:33" ht="27.75" customHeight="1" x14ac:dyDescent="0.25">
      <c r="A72" s="10" t="s">
        <v>47</v>
      </c>
      <c r="B72" s="10">
        <v>1224</v>
      </c>
      <c r="C72" s="23" t="s">
        <v>61</v>
      </c>
      <c r="D72" s="10">
        <v>400</v>
      </c>
      <c r="E72" s="10">
        <v>0</v>
      </c>
      <c r="F72" s="11">
        <f t="shared" si="178"/>
        <v>400</v>
      </c>
      <c r="G72" s="11">
        <f t="shared" si="170"/>
        <v>20</v>
      </c>
      <c r="H72" s="10">
        <v>0</v>
      </c>
      <c r="I72" s="12">
        <v>0</v>
      </c>
      <c r="J72" s="16">
        <v>0</v>
      </c>
      <c r="K72" s="16">
        <f t="shared" si="171"/>
        <v>0</v>
      </c>
      <c r="L72" s="16">
        <f t="shared" si="172"/>
        <v>0</v>
      </c>
      <c r="M72" s="16">
        <v>0</v>
      </c>
      <c r="N72" s="10">
        <v>0</v>
      </c>
      <c r="O72" s="10">
        <v>17</v>
      </c>
      <c r="P72" s="10">
        <v>61</v>
      </c>
      <c r="Q72" s="10">
        <v>10</v>
      </c>
      <c r="R72" s="10">
        <v>0</v>
      </c>
      <c r="S72" s="10">
        <v>0</v>
      </c>
      <c r="T72" s="10">
        <v>686</v>
      </c>
      <c r="U72" s="40">
        <v>21.25</v>
      </c>
      <c r="V72" s="10">
        <v>10</v>
      </c>
      <c r="W72" s="12">
        <v>146.4</v>
      </c>
      <c r="X72" s="15">
        <f t="shared" si="179"/>
        <v>1371.65</v>
      </c>
      <c r="Y72" s="10">
        <v>400</v>
      </c>
      <c r="Z72" s="12">
        <f t="shared" si="173"/>
        <v>34.291250000000005</v>
      </c>
      <c r="AA72" s="12">
        <f t="shared" si="174"/>
        <v>34.291250000000005</v>
      </c>
      <c r="AB72" s="11">
        <f t="shared" si="175"/>
        <v>1840.2325000000001</v>
      </c>
      <c r="AC72" s="12">
        <f t="shared" si="176"/>
        <v>68.58250000000001</v>
      </c>
      <c r="AD72" s="13">
        <f t="shared" si="177"/>
        <v>1840.2325000000001</v>
      </c>
      <c r="AE72" s="1"/>
    </row>
    <row r="73" spans="1:33" ht="26.25" x14ac:dyDescent="0.4">
      <c r="A73" s="24"/>
      <c r="B73" s="24"/>
      <c r="C73" s="24"/>
      <c r="D73" s="24"/>
      <c r="E73" s="24"/>
      <c r="F73" s="24"/>
      <c r="G73" s="25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43"/>
      <c r="V73" s="24"/>
      <c r="W73" s="24"/>
      <c r="X73" s="24"/>
      <c r="Y73" s="24"/>
      <c r="Z73" s="24"/>
      <c r="AA73" s="24"/>
      <c r="AB73" s="24"/>
      <c r="AC73" s="24"/>
      <c r="AD73" s="36"/>
      <c r="AE73" s="26"/>
    </row>
    <row r="74" spans="1:33" ht="18" x14ac:dyDescent="0.25">
      <c r="A74" s="1"/>
      <c r="B74" s="2"/>
      <c r="C74" s="2"/>
      <c r="D74" s="2"/>
      <c r="E74" s="1"/>
      <c r="F74" s="1"/>
      <c r="G74" s="1"/>
      <c r="H74" s="1"/>
      <c r="I74" s="1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38"/>
      <c r="V74" s="1"/>
      <c r="W74" s="1"/>
      <c r="X74" s="1"/>
      <c r="Y74" s="1"/>
      <c r="Z74" s="1"/>
      <c r="AA74" s="1"/>
      <c r="AB74" s="1"/>
      <c r="AC74" s="1"/>
      <c r="AD74" s="2"/>
      <c r="AE74" s="1"/>
      <c r="AF74" s="4"/>
    </row>
    <row r="75" spans="1:33" ht="18" x14ac:dyDescent="0.25">
      <c r="A75" s="1"/>
      <c r="B75" s="2"/>
      <c r="C75" s="2"/>
      <c r="D75" s="2"/>
      <c r="E75" s="1"/>
      <c r="F75" s="1"/>
      <c r="G75" s="1"/>
      <c r="H75" s="1"/>
      <c r="I75" s="1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38"/>
      <c r="V75" s="1"/>
      <c r="W75" s="1"/>
      <c r="X75" s="1"/>
      <c r="Y75" s="1"/>
      <c r="Z75" s="1"/>
      <c r="AA75" s="1"/>
      <c r="AB75" s="1"/>
      <c r="AC75" s="1"/>
      <c r="AD75" s="2"/>
      <c r="AE75" s="1"/>
      <c r="AF75" s="4"/>
    </row>
    <row r="76" spans="1:33" ht="18" x14ac:dyDescent="0.25">
      <c r="A76" s="1"/>
      <c r="B76" s="2"/>
      <c r="C76" s="2"/>
      <c r="D76" s="2"/>
      <c r="E76" s="1"/>
      <c r="F76" s="1"/>
      <c r="G76" s="1"/>
      <c r="H76" s="1"/>
      <c r="I76" s="1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38"/>
      <c r="V76" s="1"/>
      <c r="W76" s="1"/>
      <c r="X76" s="1"/>
      <c r="Y76" s="1"/>
      <c r="Z76" s="1"/>
      <c r="AA76" s="1"/>
      <c r="AB76" s="1"/>
      <c r="AC76" s="1"/>
      <c r="AD76" s="2"/>
      <c r="AE76" s="1"/>
      <c r="AF76" s="1"/>
      <c r="AG76" s="4"/>
    </row>
    <row r="77" spans="1:33" ht="18" x14ac:dyDescent="0.25">
      <c r="A77" s="1"/>
      <c r="B77" s="2"/>
      <c r="C77" s="2"/>
      <c r="D77" s="2"/>
      <c r="E77" s="1"/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38"/>
      <c r="V77" s="1"/>
      <c r="W77" s="1"/>
      <c r="X77" s="1"/>
      <c r="Y77" s="1"/>
      <c r="Z77" s="1"/>
      <c r="AA77" s="1"/>
      <c r="AB77" s="1"/>
      <c r="AC77" s="1"/>
      <c r="AD77" s="2"/>
      <c r="AE77" s="1"/>
      <c r="AF77" s="1"/>
      <c r="AG77" s="4"/>
    </row>
  </sheetData>
  <mergeCells count="1">
    <mergeCell ref="A3:AG4"/>
  </mergeCells>
  <pageMargins left="0.22" right="0.35" top="0.38" bottom="0.28000000000000003" header="0.3" footer="0.3"/>
  <pageSetup paperSize="9" scale="41" orientation="landscape" verticalDpi="0" r:id="rId1"/>
  <rowBreaks count="1" manualBreakCount="1">
    <brk id="62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2025-01-06T10:50:38Z</dcterms:modified>
</cp:coreProperties>
</file>