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avitha\D drive\coal prices\Help doc. dt. 01.11.2023\"/>
    </mc:Choice>
  </mc:AlternateContent>
  <bookViews>
    <workbookView xWindow="120" yWindow="90" windowWidth="15570" windowHeight="9015"/>
  </bookViews>
  <sheets>
    <sheet name="NEW PRICE LIST RAIL" sheetId="1" r:id="rId1"/>
    <sheet name="Sheet1" sheetId="2" state="hidden" r:id="rId2"/>
  </sheets>
  <definedNames>
    <definedName name="_xlnm._FilterDatabase" localSheetId="0" hidden="1">'NEW PRICE LIST RAIL'!$A$2:$AC$25</definedName>
    <definedName name="_xlnm.Print_Area" localSheetId="0">'NEW PRICE LIST RAIL'!$A$1:$AB$25</definedName>
  </definedNames>
  <calcPr calcId="152511"/>
</workbook>
</file>

<file path=xl/calcChain.xml><?xml version="1.0" encoding="utf-8"?>
<calcChain xmlns="http://schemas.openxmlformats.org/spreadsheetml/2006/main">
  <c r="L19" i="1" l="1"/>
  <c r="Q22" i="1"/>
  <c r="L22" i="1"/>
  <c r="G22" i="1"/>
  <c r="K22" i="1" s="1"/>
  <c r="E22" i="1"/>
  <c r="L7" i="1"/>
  <c r="L5" i="1"/>
  <c r="I5" i="1"/>
  <c r="E5" i="1"/>
  <c r="Q23" i="1"/>
  <c r="J22" i="1" l="1"/>
  <c r="U22" i="1" s="1"/>
  <c r="X22" i="1" s="1"/>
  <c r="Y22" i="1" s="1"/>
  <c r="W22" i="1"/>
  <c r="G5" i="1"/>
  <c r="L8" i="1"/>
  <c r="Z22" i="1" l="1"/>
  <c r="AA22" i="1" s="1"/>
  <c r="K5" i="1"/>
  <c r="J5" i="1"/>
  <c r="E11" i="1"/>
  <c r="L11" i="1"/>
  <c r="I11" i="1"/>
  <c r="E12" i="1"/>
  <c r="F12" i="1" s="1"/>
  <c r="I12" i="1" s="1"/>
  <c r="L10" i="1"/>
  <c r="U5" i="1" l="1"/>
  <c r="W5" i="1" s="1"/>
  <c r="G12" i="1"/>
  <c r="J12" i="1" s="1"/>
  <c r="G11" i="1"/>
  <c r="L23" i="1"/>
  <c r="E23" i="1"/>
  <c r="G23" i="1" s="1"/>
  <c r="K23" i="1" s="1"/>
  <c r="Q7" i="1"/>
  <c r="Q6" i="1"/>
  <c r="Q17" i="1"/>
  <c r="Q21" i="1"/>
  <c r="L6" i="1"/>
  <c r="E21" i="1"/>
  <c r="G21" i="1" s="1"/>
  <c r="K21" i="1" s="1"/>
  <c r="E15" i="1"/>
  <c r="G15" i="1" s="1"/>
  <c r="E17" i="1"/>
  <c r="I17" i="1"/>
  <c r="E4" i="1"/>
  <c r="G4" i="1" s="1"/>
  <c r="E6" i="1"/>
  <c r="G6" i="1" s="1"/>
  <c r="E7" i="1"/>
  <c r="G7" i="1" s="1"/>
  <c r="E8" i="1"/>
  <c r="E9" i="1"/>
  <c r="G9" i="1" s="1"/>
  <c r="E10" i="1"/>
  <c r="G10" i="1" s="1"/>
  <c r="E13" i="1"/>
  <c r="G13" i="1" s="1"/>
  <c r="E14" i="1"/>
  <c r="G14" i="1" s="1"/>
  <c r="E16" i="1"/>
  <c r="G16" i="1" s="1"/>
  <c r="E18" i="1"/>
  <c r="G18" i="1" s="1"/>
  <c r="E19" i="1"/>
  <c r="G19" i="1" s="1"/>
  <c r="E20" i="1"/>
  <c r="G20" i="1" s="1"/>
  <c r="J20" i="1" s="1"/>
  <c r="I13" i="1"/>
  <c r="E3" i="1"/>
  <c r="G3" i="1" s="1"/>
  <c r="I7" i="1"/>
  <c r="I3" i="1"/>
  <c r="I4" i="1"/>
  <c r="I9" i="1"/>
  <c r="I10" i="1"/>
  <c r="I14" i="1"/>
  <c r="I18" i="1"/>
  <c r="I19" i="1"/>
  <c r="F8" i="1" l="1"/>
  <c r="I8" i="1" s="1"/>
  <c r="K3" i="1"/>
  <c r="K14" i="1"/>
  <c r="K18" i="1"/>
  <c r="X5" i="1"/>
  <c r="Y5" i="1" s="1"/>
  <c r="Z5" i="1"/>
  <c r="AA5" i="1" s="1"/>
  <c r="K20" i="1"/>
  <c r="K4" i="1"/>
  <c r="K19" i="1"/>
  <c r="K7" i="1"/>
  <c r="K10" i="1"/>
  <c r="K12" i="1"/>
  <c r="U12" i="1" s="1"/>
  <c r="W12" i="1" s="1"/>
  <c r="J13" i="1"/>
  <c r="J18" i="1"/>
  <c r="J10" i="1"/>
  <c r="J9" i="1"/>
  <c r="J4" i="1"/>
  <c r="J7" i="1"/>
  <c r="J3" i="1"/>
  <c r="J14" i="1"/>
  <c r="J21" i="1"/>
  <c r="U21" i="1" s="1"/>
  <c r="K9" i="1"/>
  <c r="J11" i="1"/>
  <c r="K11" i="1"/>
  <c r="J19" i="1"/>
  <c r="J23" i="1"/>
  <c r="U23" i="1" s="1"/>
  <c r="K13" i="1"/>
  <c r="F16" i="1"/>
  <c r="G8" i="1"/>
  <c r="F6" i="1"/>
  <c r="F15" i="1"/>
  <c r="G17" i="1"/>
  <c r="U11" i="1" l="1"/>
  <c r="W11" i="1" s="1"/>
  <c r="Z12" i="1"/>
  <c r="AA12" i="1" s="1"/>
  <c r="X12" i="1"/>
  <c r="Y12" i="1" s="1"/>
  <c r="J17" i="1"/>
  <c r="K17" i="1"/>
  <c r="J8" i="1"/>
  <c r="K8" i="1"/>
  <c r="U10" i="1"/>
  <c r="U13" i="1"/>
  <c r="W13" i="1" s="1"/>
  <c r="U14" i="1"/>
  <c r="W14" i="1" s="1"/>
  <c r="U19" i="1"/>
  <c r="W19" i="1" s="1"/>
  <c r="U7" i="1"/>
  <c r="Z7" i="1" s="1"/>
  <c r="U20" i="1"/>
  <c r="X20" i="1" s="1"/>
  <c r="U9" i="1"/>
  <c r="W9" i="1" s="1"/>
  <c r="U4" i="1"/>
  <c r="X4" i="1" s="1"/>
  <c r="U18" i="1"/>
  <c r="W18" i="1" s="1"/>
  <c r="U3" i="1"/>
  <c r="Z3" i="1" s="1"/>
  <c r="AA3" i="1" s="1"/>
  <c r="W23" i="1"/>
  <c r="X23" i="1"/>
  <c r="Z23" i="1"/>
  <c r="AA23" i="1" s="1"/>
  <c r="I15" i="1"/>
  <c r="I6" i="1"/>
  <c r="I16" i="1"/>
  <c r="X21" i="1"/>
  <c r="W21" i="1"/>
  <c r="Z21" i="1"/>
  <c r="AA21" i="1" s="1"/>
  <c r="Z11" i="1" l="1"/>
  <c r="AA11" i="1" s="1"/>
  <c r="X11" i="1"/>
  <c r="Y11" i="1" s="1"/>
  <c r="U8" i="1"/>
  <c r="W8" i="1" s="1"/>
  <c r="J15" i="1"/>
  <c r="K15" i="1"/>
  <c r="J6" i="1"/>
  <c r="K6" i="1"/>
  <c r="J16" i="1"/>
  <c r="K16" i="1"/>
  <c r="U17" i="1"/>
  <c r="Z17" i="1" s="1"/>
  <c r="AA17" i="1" s="1"/>
  <c r="Y23" i="1"/>
  <c r="Z4" i="1"/>
  <c r="AA4" i="1" s="1"/>
  <c r="W4" i="1"/>
  <c r="Y4" i="1" s="1"/>
  <c r="X13" i="1"/>
  <c r="Y13" i="1" s="1"/>
  <c r="W3" i="1"/>
  <c r="Z19" i="1"/>
  <c r="AA19" i="1" s="1"/>
  <c r="X18" i="1"/>
  <c r="Y18" i="1" s="1"/>
  <c r="Z18" i="1"/>
  <c r="AA18" i="1" s="1"/>
  <c r="Z13" i="1"/>
  <c r="AA13" i="1" s="1"/>
  <c r="Y21" i="1"/>
  <c r="X3" i="1"/>
  <c r="Z9" i="1"/>
  <c r="AA9" i="1" s="1"/>
  <c r="X19" i="1"/>
  <c r="Y19" i="1" s="1"/>
  <c r="X9" i="1"/>
  <c r="Y9" i="1" s="1"/>
  <c r="X7" i="1"/>
  <c r="X14" i="1"/>
  <c r="Y14" i="1" s="1"/>
  <c r="W7" i="1"/>
  <c r="Z14" i="1"/>
  <c r="AA14" i="1" s="1"/>
  <c r="AA7" i="1"/>
  <c r="W20" i="1"/>
  <c r="Y20" i="1" s="1"/>
  <c r="Z20" i="1"/>
  <c r="AA20" i="1" s="1"/>
  <c r="Z10" i="1"/>
  <c r="AA10" i="1" s="1"/>
  <c r="W10" i="1"/>
  <c r="X10" i="1"/>
  <c r="U6" i="1" l="1"/>
  <c r="W6" i="1" s="1"/>
  <c r="U16" i="1"/>
  <c r="Z16" i="1" s="1"/>
  <c r="AA16" i="1" s="1"/>
  <c r="U15" i="1"/>
  <c r="W15" i="1" s="1"/>
  <c r="Z8" i="1"/>
  <c r="AA8" i="1" s="1"/>
  <c r="X8" i="1"/>
  <c r="Y8" i="1" s="1"/>
  <c r="Y3" i="1"/>
  <c r="Y7" i="1"/>
  <c r="X17" i="1"/>
  <c r="W17" i="1"/>
  <c r="Y10" i="1"/>
  <c r="X6" i="1" l="1"/>
  <c r="Y6" i="1" s="1"/>
  <c r="Z6" i="1"/>
  <c r="AA6" i="1" s="1"/>
  <c r="X15" i="1"/>
  <c r="Y15" i="1" s="1"/>
  <c r="W16" i="1"/>
  <c r="Z15" i="1"/>
  <c r="AA15" i="1" s="1"/>
  <c r="X16" i="1"/>
  <c r="Y17" i="1"/>
  <c r="Y16" i="1" l="1"/>
</calcChain>
</file>

<file path=xl/sharedStrings.xml><?xml version="1.0" encoding="utf-8"?>
<sst xmlns="http://schemas.openxmlformats.org/spreadsheetml/2006/main" count="93" uniqueCount="58">
  <si>
    <t>SED</t>
  </si>
  <si>
    <t xml:space="preserve">    STC</t>
  </si>
  <si>
    <t>FSC</t>
  </si>
  <si>
    <t>RCHP</t>
  </si>
  <si>
    <t>YLD CHP</t>
  </si>
  <si>
    <t>KCHP Iv Line</t>
  </si>
  <si>
    <t>GDK I CSP</t>
  </si>
  <si>
    <t>GDK OC 3 CHP</t>
  </si>
  <si>
    <t>RKP CSP</t>
  </si>
  <si>
    <t>SRP CSP</t>
  </si>
  <si>
    <t>FOREST PERMIT 
CHARGES</t>
  </si>
  <si>
    <t>G11 CRR</t>
  </si>
  <si>
    <t>BASIC TOTAL</t>
  </si>
  <si>
    <t>ENGINE
SHNTG CHGS+ ADDL.CR</t>
  </si>
  <si>
    <t>YLD CHP*</t>
  </si>
  <si>
    <t>GCV GR</t>
  </si>
  <si>
    <t>BASE PRICE</t>
  </si>
  <si>
    <t>SIZING CH.</t>
  </si>
  <si>
    <t>REBBENNA SDG</t>
  </si>
  <si>
    <t>2% on Royalty</t>
  </si>
  <si>
    <t>PWB +LIFTING CH.</t>
  </si>
  <si>
    <t>G10-CRR</t>
  </si>
  <si>
    <t>30% on Royalty towards DMTF</t>
  </si>
  <si>
    <t>KCHP IV Line</t>
  </si>
  <si>
    <t>G5-CRR</t>
  </si>
  <si>
    <t>ADDITIONAL PREMIUM IS CHARGED AS PER AUCTION OF LINKAGE.</t>
  </si>
  <si>
    <t>GDK 6 CHP</t>
  </si>
  <si>
    <t>TAXABLE AMOUNT</t>
  </si>
  <si>
    <t>GST COMPENSATION CESS</t>
  </si>
  <si>
    <t>CGST 2.5%</t>
  </si>
  <si>
    <t>SGST 2.5%</t>
  </si>
  <si>
    <t>TOTAL 
PRICE WITH GST 5%</t>
  </si>
  <si>
    <t>IGST 5%</t>
  </si>
  <si>
    <t>ROYALTY (14%)</t>
  </si>
  <si>
    <t>YLD TADIKALAPUDI SDG</t>
  </si>
  <si>
    <t xml:space="preserve">LAND ADJ. </t>
  </si>
  <si>
    <t>Corpus  of CMPS 1998 (Pension Fund)</t>
  </si>
  <si>
    <t>Sampling charges is levied if applicable.</t>
  </si>
  <si>
    <t>*Facility / sampling charges</t>
  </si>
  <si>
    <t>ROYALTY ON PREM</t>
  </si>
  <si>
    <t>Explosive Cost Adjustment</t>
  </si>
  <si>
    <t xml:space="preserve">JVR CHP </t>
  </si>
  <si>
    <t>G15-CRR</t>
  </si>
  <si>
    <t>JVR CHP (JVRB)</t>
  </si>
  <si>
    <t>G7-CRR</t>
  </si>
  <si>
    <t>G8-CRR</t>
  </si>
  <si>
    <t>G9-CRR</t>
  </si>
  <si>
    <t>KCHP II Line</t>
  </si>
  <si>
    <t>G13-CRR</t>
  </si>
  <si>
    <t>Additional shipping point charge/ COST PLUS PRICE/ premium price</t>
  </si>
  <si>
    <t>TOTAL PRICE
 WITH GST 5%</t>
  </si>
  <si>
    <t>YLD CHP- 20.19%</t>
  </si>
  <si>
    <t>CHP- Premium %</t>
  </si>
  <si>
    <t>GDK I CSP 28.09%</t>
  </si>
  <si>
    <t>GDK OC 3 CHP 1.91%</t>
  </si>
  <si>
    <t>GDK OC 3 CHP 3.56%</t>
  </si>
  <si>
    <t>KCHP IV Line 21.41%</t>
  </si>
  <si>
    <t>RAIL REVISED  PRICES FOR E-LINKAGE CUSTOMERS W.E.F 01.11.2023 (RS/T)- 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</si>
</sst>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vertical="center" wrapText="1"/>
    </xf>
    <xf numFmtId="4" fontId="3" fillId="0" borderId="1" xfId="0" applyNumberFormat="1" applyFont="1" applyBorder="1"/>
    <xf numFmtId="2" fontId="3" fillId="0" borderId="1" xfId="0" applyNumberFormat="1" applyFont="1" applyBorder="1"/>
    <xf numFmtId="4" fontId="2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3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4" fillId="0" borderId="1" xfId="0" applyNumberFormat="1" applyFont="1" applyBorder="1"/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/>
    <xf numFmtId="4" fontId="3" fillId="4" borderId="1" xfId="0" applyNumberFormat="1" applyFont="1" applyFill="1" applyBorder="1"/>
    <xf numFmtId="2" fontId="3" fillId="4" borderId="1" xfId="0" applyNumberFormat="1" applyFont="1" applyFill="1" applyBorder="1"/>
    <xf numFmtId="2" fontId="4" fillId="4" borderId="1" xfId="0" applyNumberFormat="1" applyFont="1" applyFill="1" applyBorder="1"/>
    <xf numFmtId="4" fontId="2" fillId="4" borderId="1" xfId="0" applyNumberFormat="1" applyFont="1" applyFill="1" applyBorder="1"/>
    <xf numFmtId="0" fontId="3" fillId="4" borderId="0" xfId="0" applyFont="1" applyFill="1"/>
    <xf numFmtId="0" fontId="3" fillId="2" borderId="2" xfId="0" applyFont="1" applyFill="1" applyBorder="1" applyAlignment="1"/>
    <xf numFmtId="0" fontId="3" fillId="2" borderId="0" xfId="0" applyFont="1" applyFill="1" applyBorder="1" applyAlignment="1"/>
    <xf numFmtId="0" fontId="2" fillId="0" borderId="3" xfId="0" applyFont="1" applyBorder="1" applyAlignment="1"/>
    <xf numFmtId="2" fontId="3" fillId="2" borderId="0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/>
    <xf numFmtId="4" fontId="3" fillId="0" borderId="0" xfId="0" applyNumberFormat="1" applyFont="1"/>
    <xf numFmtId="0" fontId="3" fillId="0" borderId="0" xfId="0" applyFont="1" applyBorder="1"/>
    <xf numFmtId="4" fontId="3" fillId="0" borderId="0" xfId="0" applyNumberFormat="1" applyFont="1" applyBorder="1"/>
    <xf numFmtId="2" fontId="3" fillId="0" borderId="0" xfId="0" applyNumberFormat="1" applyFont="1" applyBorder="1"/>
    <xf numFmtId="4" fontId="3" fillId="4" borderId="0" xfId="0" applyNumberFormat="1" applyFont="1" applyFill="1" applyBorder="1"/>
    <xf numFmtId="0" fontId="2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tabSelected="1" topLeftCell="A10" zoomScale="50" zoomScaleNormal="50" workbookViewId="0">
      <selection activeCell="L16" sqref="L16"/>
    </sheetView>
  </sheetViews>
  <sheetFormatPr defaultColWidth="15.42578125" defaultRowHeight="50.1" customHeight="1" x14ac:dyDescent="0.35"/>
  <cols>
    <col min="1" max="1" width="42.28515625" style="1" customWidth="1"/>
    <col min="2" max="2" width="21.28515625" style="1" customWidth="1"/>
    <col min="3" max="3" width="17.28515625" style="1" bestFit="1" customWidth="1"/>
    <col min="4" max="4" width="26.140625" style="1" bestFit="1" customWidth="1"/>
    <col min="5" max="5" width="20.85546875" style="1" customWidth="1"/>
    <col min="6" max="6" width="21" style="1" customWidth="1"/>
    <col min="7" max="7" width="19" style="1" hidden="1" customWidth="1"/>
    <col min="8" max="8" width="9.28515625" style="10" hidden="1" customWidth="1"/>
    <col min="9" max="9" width="15.42578125" style="10" hidden="1" customWidth="1"/>
    <col min="10" max="10" width="14" style="1" hidden="1" customWidth="1"/>
    <col min="11" max="11" width="21" style="1" customWidth="1"/>
    <col min="12" max="12" width="29.28515625" style="1" customWidth="1"/>
    <col min="13" max="13" width="18.140625" style="1" customWidth="1"/>
    <col min="14" max="14" width="18.140625" style="1" bestFit="1" customWidth="1"/>
    <col min="15" max="15" width="25.28515625" style="1" bestFit="1" customWidth="1"/>
    <col min="16" max="16" width="24.140625" style="1" customWidth="1"/>
    <col min="17" max="17" width="21.85546875" style="1" customWidth="1"/>
    <col min="18" max="18" width="13.85546875" style="1" bestFit="1" customWidth="1"/>
    <col min="19" max="19" width="21.85546875" style="1" customWidth="1"/>
    <col min="20" max="20" width="23" style="1" customWidth="1"/>
    <col min="21" max="21" width="22.140625" style="1" customWidth="1"/>
    <col min="22" max="22" width="25.85546875" style="1" customWidth="1"/>
    <col min="23" max="23" width="20.42578125" style="14" customWidth="1"/>
    <col min="24" max="24" width="19.85546875" style="14" customWidth="1"/>
    <col min="25" max="25" width="23.28515625" style="1" customWidth="1"/>
    <col min="26" max="26" width="14.42578125" style="14" bestFit="1" customWidth="1"/>
    <col min="27" max="27" width="24.85546875" style="1" customWidth="1"/>
    <col min="28" max="28" width="0.28515625" style="1" customWidth="1"/>
    <col min="29" max="16384" width="15.42578125" style="1"/>
  </cols>
  <sheetData>
    <row r="1" spans="1:28" s="28" customFormat="1" ht="50.1" customHeight="1" x14ac:dyDescent="0.4">
      <c r="A1" s="37" t="s">
        <v>57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1"/>
    </row>
    <row r="2" spans="1:28" s="8" customFormat="1" ht="145.5" customHeight="1" x14ac:dyDescent="0.2">
      <c r="A2" s="3" t="s">
        <v>52</v>
      </c>
      <c r="B2" s="7" t="s">
        <v>15</v>
      </c>
      <c r="C2" s="7" t="s">
        <v>16</v>
      </c>
      <c r="D2" s="7" t="s">
        <v>17</v>
      </c>
      <c r="E2" s="7" t="s">
        <v>12</v>
      </c>
      <c r="F2" s="7" t="s">
        <v>49</v>
      </c>
      <c r="G2" s="9" t="s">
        <v>33</v>
      </c>
      <c r="H2" s="7" t="s">
        <v>0</v>
      </c>
      <c r="I2" s="9" t="s">
        <v>39</v>
      </c>
      <c r="J2" s="7" t="s">
        <v>19</v>
      </c>
      <c r="K2" s="7" t="s">
        <v>22</v>
      </c>
      <c r="L2" s="7" t="s">
        <v>13</v>
      </c>
      <c r="M2" s="7" t="s">
        <v>35</v>
      </c>
      <c r="N2" s="7" t="s">
        <v>1</v>
      </c>
      <c r="O2" s="7" t="s">
        <v>10</v>
      </c>
      <c r="P2" s="7" t="s">
        <v>20</v>
      </c>
      <c r="Q2" s="7" t="s">
        <v>38</v>
      </c>
      <c r="R2" s="7" t="s">
        <v>2</v>
      </c>
      <c r="S2" s="17" t="s">
        <v>36</v>
      </c>
      <c r="T2" s="17" t="s">
        <v>40</v>
      </c>
      <c r="U2" s="3" t="s">
        <v>27</v>
      </c>
      <c r="V2" s="7" t="s">
        <v>28</v>
      </c>
      <c r="W2" s="11" t="s">
        <v>29</v>
      </c>
      <c r="X2" s="12" t="s">
        <v>30</v>
      </c>
      <c r="Y2" s="3" t="s">
        <v>31</v>
      </c>
      <c r="Z2" s="15" t="s">
        <v>32</v>
      </c>
      <c r="AA2" s="30" t="s">
        <v>50</v>
      </c>
    </row>
    <row r="3" spans="1:28" ht="50.1" customHeight="1" x14ac:dyDescent="0.4">
      <c r="A3" s="3" t="s">
        <v>3</v>
      </c>
      <c r="B3" s="4" t="s">
        <v>44</v>
      </c>
      <c r="C3" s="4">
        <v>5130</v>
      </c>
      <c r="D3" s="4">
        <v>80</v>
      </c>
      <c r="E3" s="4">
        <f>C3+D3</f>
        <v>5210</v>
      </c>
      <c r="F3" s="2">
        <v>0</v>
      </c>
      <c r="G3" s="5">
        <f>E3*0.14</f>
        <v>729.40000000000009</v>
      </c>
      <c r="H3" s="2">
        <v>0</v>
      </c>
      <c r="I3" s="5">
        <f>F3*0.14</f>
        <v>0</v>
      </c>
      <c r="J3" s="5">
        <f>(G3+I3)*2%</f>
        <v>14.588000000000003</v>
      </c>
      <c r="K3" s="5">
        <f>(G3+I3)*30%</f>
        <v>218.82000000000002</v>
      </c>
      <c r="L3" s="2">
        <v>50</v>
      </c>
      <c r="M3" s="2">
        <v>61</v>
      </c>
      <c r="N3" s="2">
        <v>83</v>
      </c>
      <c r="O3" s="2">
        <v>10</v>
      </c>
      <c r="P3" s="2">
        <v>60</v>
      </c>
      <c r="Q3" s="2">
        <v>12</v>
      </c>
      <c r="R3" s="2">
        <v>686</v>
      </c>
      <c r="S3" s="2">
        <v>10</v>
      </c>
      <c r="T3" s="5">
        <v>146.4</v>
      </c>
      <c r="U3" s="4">
        <f t="shared" ref="U3:U23" si="0">SUM(E3:T3)</f>
        <v>7291.2079999999987</v>
      </c>
      <c r="V3" s="2">
        <v>400</v>
      </c>
      <c r="W3" s="13">
        <f>U3*2.5%</f>
        <v>182.28019999999998</v>
      </c>
      <c r="X3" s="13">
        <f>U3*2.5%</f>
        <v>182.28019999999998</v>
      </c>
      <c r="Y3" s="6">
        <f>U3+V3+W3+X3</f>
        <v>8055.768399999999</v>
      </c>
      <c r="Z3" s="13">
        <f>U3*5%</f>
        <v>364.56039999999996</v>
      </c>
      <c r="AA3" s="6">
        <f>U3+V3+Z3</f>
        <v>8055.768399999999</v>
      </c>
      <c r="AB3" s="3" t="s">
        <v>3</v>
      </c>
    </row>
    <row r="4" spans="1:28" ht="50.1" customHeight="1" x14ac:dyDescent="0.4">
      <c r="A4" s="3" t="s">
        <v>3</v>
      </c>
      <c r="B4" s="4" t="s">
        <v>48</v>
      </c>
      <c r="C4" s="4">
        <v>2760</v>
      </c>
      <c r="D4" s="4">
        <v>80</v>
      </c>
      <c r="E4" s="4">
        <f t="shared" ref="E4:E22" si="1">C4+D4</f>
        <v>2840</v>
      </c>
      <c r="F4" s="2">
        <v>0</v>
      </c>
      <c r="G4" s="5">
        <f t="shared" ref="G4:G22" si="2">E4*0.14</f>
        <v>397.6</v>
      </c>
      <c r="H4" s="2">
        <v>0</v>
      </c>
      <c r="I4" s="5">
        <f t="shared" ref="I4:I19" si="3">F4*0.14</f>
        <v>0</v>
      </c>
      <c r="J4" s="5">
        <f t="shared" ref="J4:J23" si="4">(G4+I4)*2%</f>
        <v>7.9520000000000008</v>
      </c>
      <c r="K4" s="5">
        <f t="shared" ref="K4:K23" si="5">(G4+I4)*30%</f>
        <v>119.28</v>
      </c>
      <c r="L4" s="2">
        <v>50</v>
      </c>
      <c r="M4" s="2">
        <v>61</v>
      </c>
      <c r="N4" s="2">
        <v>83</v>
      </c>
      <c r="O4" s="2">
        <v>10</v>
      </c>
      <c r="P4" s="2">
        <v>60</v>
      </c>
      <c r="Q4" s="2">
        <v>12</v>
      </c>
      <c r="R4" s="2">
        <v>686</v>
      </c>
      <c r="S4" s="2">
        <v>10</v>
      </c>
      <c r="T4" s="5">
        <v>146.4</v>
      </c>
      <c r="U4" s="4">
        <f t="shared" si="0"/>
        <v>4483.232</v>
      </c>
      <c r="V4" s="2">
        <v>400</v>
      </c>
      <c r="W4" s="13">
        <f t="shared" ref="W4:W20" si="6">U4*2.5%</f>
        <v>112.08080000000001</v>
      </c>
      <c r="X4" s="13">
        <f t="shared" ref="X4:X20" si="7">U4*2.5%</f>
        <v>112.08080000000001</v>
      </c>
      <c r="Y4" s="6">
        <f t="shared" ref="Y4:Y20" si="8">U4+V4+W4+X4</f>
        <v>5107.3935999999994</v>
      </c>
      <c r="Z4" s="13">
        <f t="shared" ref="Z4:Z20" si="9">U4*5%</f>
        <v>224.16160000000002</v>
      </c>
      <c r="AA4" s="6">
        <f t="shared" ref="AA4:AA20" si="10">U4+V4+Z4</f>
        <v>5107.3936000000003</v>
      </c>
      <c r="AB4" s="3" t="s">
        <v>3</v>
      </c>
    </row>
    <row r="5" spans="1:28" ht="50.1" customHeight="1" x14ac:dyDescent="0.4">
      <c r="A5" s="3" t="s">
        <v>3</v>
      </c>
      <c r="B5" s="4" t="s">
        <v>11</v>
      </c>
      <c r="C5" s="4">
        <v>3540</v>
      </c>
      <c r="D5" s="4">
        <v>80</v>
      </c>
      <c r="E5" s="4">
        <f t="shared" ref="E5" si="11">C5+D5</f>
        <v>3620</v>
      </c>
      <c r="F5" s="2">
        <v>0</v>
      </c>
      <c r="G5" s="5">
        <f t="shared" ref="G5" si="12">E5*0.14</f>
        <v>506.80000000000007</v>
      </c>
      <c r="H5" s="2">
        <v>0</v>
      </c>
      <c r="I5" s="5">
        <f t="shared" ref="I5" si="13">F5*0.14</f>
        <v>0</v>
      </c>
      <c r="J5" s="5">
        <f t="shared" ref="J5" si="14">(G5+I5)*2%</f>
        <v>10.136000000000001</v>
      </c>
      <c r="K5" s="5">
        <f t="shared" ref="K5" si="15">(G5+I5)*30%</f>
        <v>152.04000000000002</v>
      </c>
      <c r="L5" s="2">
        <f>50+17</f>
        <v>67</v>
      </c>
      <c r="M5" s="2">
        <v>61</v>
      </c>
      <c r="N5" s="2">
        <v>83</v>
      </c>
      <c r="O5" s="2">
        <v>10</v>
      </c>
      <c r="P5" s="2">
        <v>60</v>
      </c>
      <c r="Q5" s="2">
        <v>12</v>
      </c>
      <c r="R5" s="2">
        <v>686</v>
      </c>
      <c r="S5" s="2">
        <v>10</v>
      </c>
      <c r="T5" s="5">
        <v>146.4</v>
      </c>
      <c r="U5" s="4">
        <f t="shared" si="0"/>
        <v>5424.3760000000002</v>
      </c>
      <c r="V5" s="2">
        <v>400</v>
      </c>
      <c r="W5" s="13">
        <f t="shared" ref="W5" si="16">U5*2.5%</f>
        <v>135.60940000000002</v>
      </c>
      <c r="X5" s="13">
        <f t="shared" ref="X5" si="17">U5*2.5%</f>
        <v>135.60940000000002</v>
      </c>
      <c r="Y5" s="6">
        <f t="shared" ref="Y5" si="18">U5+V5+W5+X5</f>
        <v>6095.5948000000008</v>
      </c>
      <c r="Z5" s="13">
        <f t="shared" ref="Z5" si="19">U5*5%</f>
        <v>271.21880000000004</v>
      </c>
      <c r="AA5" s="6">
        <f t="shared" ref="AA5" si="20">U5+V5+Z5</f>
        <v>6095.5947999999999</v>
      </c>
      <c r="AB5" s="3" t="s">
        <v>3</v>
      </c>
    </row>
    <row r="6" spans="1:28" ht="50.1" customHeight="1" x14ac:dyDescent="0.4">
      <c r="A6" s="3" t="s">
        <v>51</v>
      </c>
      <c r="B6" s="4" t="s">
        <v>48</v>
      </c>
      <c r="C6" s="4">
        <v>2760</v>
      </c>
      <c r="D6" s="4">
        <v>80</v>
      </c>
      <c r="E6" s="4">
        <f t="shared" si="1"/>
        <v>2840</v>
      </c>
      <c r="F6" s="2">
        <f>E6*20.19%</f>
        <v>573.39600000000007</v>
      </c>
      <c r="G6" s="5">
        <f t="shared" si="2"/>
        <v>397.6</v>
      </c>
      <c r="H6" s="2">
        <v>0</v>
      </c>
      <c r="I6" s="5">
        <f t="shared" si="3"/>
        <v>80.275440000000017</v>
      </c>
      <c r="J6" s="5">
        <f t="shared" si="4"/>
        <v>9.5575088000000008</v>
      </c>
      <c r="K6" s="5">
        <f t="shared" si="5"/>
        <v>143.36263199999999</v>
      </c>
      <c r="L6" s="2">
        <f>50+17</f>
        <v>67</v>
      </c>
      <c r="M6" s="2">
        <v>61</v>
      </c>
      <c r="N6" s="2">
        <v>230</v>
      </c>
      <c r="O6" s="2">
        <v>10</v>
      </c>
      <c r="P6" s="2">
        <v>0</v>
      </c>
      <c r="Q6" s="2">
        <f>170+12</f>
        <v>182</v>
      </c>
      <c r="R6" s="2">
        <v>686</v>
      </c>
      <c r="S6" s="2">
        <v>10</v>
      </c>
      <c r="T6" s="5">
        <v>146.4</v>
      </c>
      <c r="U6" s="4">
        <f t="shared" si="0"/>
        <v>5436.5915807999991</v>
      </c>
      <c r="V6" s="2">
        <v>400</v>
      </c>
      <c r="W6" s="13">
        <f t="shared" si="6"/>
        <v>135.91478951999997</v>
      </c>
      <c r="X6" s="13">
        <f t="shared" si="7"/>
        <v>135.91478951999997</v>
      </c>
      <c r="Y6" s="6">
        <f t="shared" si="8"/>
        <v>6108.4211598399997</v>
      </c>
      <c r="Z6" s="13">
        <f t="shared" si="9"/>
        <v>271.82957903999994</v>
      </c>
      <c r="AA6" s="6">
        <f t="shared" si="10"/>
        <v>6108.4211598399988</v>
      </c>
      <c r="AB6" s="3" t="s">
        <v>4</v>
      </c>
    </row>
    <row r="7" spans="1:28" s="25" customFormat="1" ht="50.1" customHeight="1" x14ac:dyDescent="0.4">
      <c r="A7" s="19" t="s">
        <v>4</v>
      </c>
      <c r="B7" s="4" t="s">
        <v>42</v>
      </c>
      <c r="C7" s="4">
        <v>2020</v>
      </c>
      <c r="D7" s="21">
        <v>80</v>
      </c>
      <c r="E7" s="21">
        <f t="shared" si="1"/>
        <v>2100</v>
      </c>
      <c r="F7" s="20">
        <v>0</v>
      </c>
      <c r="G7" s="22">
        <f t="shared" si="2"/>
        <v>294</v>
      </c>
      <c r="H7" s="20">
        <v>0</v>
      </c>
      <c r="I7" s="22">
        <f t="shared" si="3"/>
        <v>0</v>
      </c>
      <c r="J7" s="5">
        <f t="shared" si="4"/>
        <v>5.88</v>
      </c>
      <c r="K7" s="5">
        <f t="shared" si="5"/>
        <v>88.2</v>
      </c>
      <c r="L7" s="20">
        <f>50+17</f>
        <v>67</v>
      </c>
      <c r="M7" s="20">
        <v>61</v>
      </c>
      <c r="N7" s="20">
        <v>60</v>
      </c>
      <c r="O7" s="20">
        <v>10</v>
      </c>
      <c r="P7" s="20">
        <v>0</v>
      </c>
      <c r="Q7" s="20">
        <f>170+12</f>
        <v>182</v>
      </c>
      <c r="R7" s="2">
        <v>686</v>
      </c>
      <c r="S7" s="20">
        <v>10</v>
      </c>
      <c r="T7" s="5">
        <v>146.4</v>
      </c>
      <c r="U7" s="4">
        <f t="shared" si="0"/>
        <v>3710.48</v>
      </c>
      <c r="V7" s="20">
        <v>400</v>
      </c>
      <c r="W7" s="23">
        <f t="shared" si="6"/>
        <v>92.762</v>
      </c>
      <c r="X7" s="23">
        <f t="shared" si="7"/>
        <v>92.762</v>
      </c>
      <c r="Y7" s="24">
        <f t="shared" si="8"/>
        <v>4296.003999999999</v>
      </c>
      <c r="Z7" s="23">
        <f t="shared" si="9"/>
        <v>185.524</v>
      </c>
      <c r="AA7" s="24">
        <f t="shared" si="10"/>
        <v>4296.0039999999999</v>
      </c>
      <c r="AB7" s="19" t="s">
        <v>14</v>
      </c>
    </row>
    <row r="8" spans="1:28" s="25" customFormat="1" ht="50.1" customHeight="1" x14ac:dyDescent="0.4">
      <c r="A8" s="19" t="s">
        <v>56</v>
      </c>
      <c r="B8" s="4" t="s">
        <v>44</v>
      </c>
      <c r="C8" s="4">
        <v>5130</v>
      </c>
      <c r="D8" s="21">
        <v>80</v>
      </c>
      <c r="E8" s="21">
        <f t="shared" si="1"/>
        <v>5210</v>
      </c>
      <c r="F8" s="20">
        <f>E8*21.41%</f>
        <v>1115.461</v>
      </c>
      <c r="G8" s="22">
        <f t="shared" si="2"/>
        <v>729.40000000000009</v>
      </c>
      <c r="H8" s="20">
        <v>0</v>
      </c>
      <c r="I8" s="22">
        <f t="shared" si="3"/>
        <v>156.16454000000002</v>
      </c>
      <c r="J8" s="22">
        <f t="shared" si="4"/>
        <v>17.7112908</v>
      </c>
      <c r="K8" s="22">
        <f t="shared" si="5"/>
        <v>265.66936200000004</v>
      </c>
      <c r="L8" s="20">
        <f>50+17</f>
        <v>67</v>
      </c>
      <c r="M8" s="20">
        <v>61</v>
      </c>
      <c r="N8" s="20">
        <v>45</v>
      </c>
      <c r="O8" s="20">
        <v>10</v>
      </c>
      <c r="P8" s="20">
        <v>60</v>
      </c>
      <c r="Q8" s="20">
        <v>12</v>
      </c>
      <c r="R8" s="20">
        <v>686</v>
      </c>
      <c r="S8" s="20">
        <v>10</v>
      </c>
      <c r="T8" s="22">
        <v>146.4</v>
      </c>
      <c r="U8" s="21">
        <f t="shared" si="0"/>
        <v>8591.8061928000006</v>
      </c>
      <c r="V8" s="20">
        <v>400</v>
      </c>
      <c r="W8" s="23">
        <f t="shared" si="6"/>
        <v>214.79515482000002</v>
      </c>
      <c r="X8" s="23">
        <f t="shared" si="7"/>
        <v>214.79515482000002</v>
      </c>
      <c r="Y8" s="24">
        <f t="shared" si="8"/>
        <v>9421.3965024400004</v>
      </c>
      <c r="Z8" s="23">
        <f t="shared" si="9"/>
        <v>429.59030964000004</v>
      </c>
      <c r="AA8" s="24">
        <f t="shared" si="10"/>
        <v>9421.3965024400004</v>
      </c>
      <c r="AB8" s="19" t="s">
        <v>5</v>
      </c>
    </row>
    <row r="9" spans="1:28" ht="50.1" customHeight="1" x14ac:dyDescent="0.4">
      <c r="A9" s="3" t="s">
        <v>23</v>
      </c>
      <c r="B9" s="4" t="s">
        <v>48</v>
      </c>
      <c r="C9" s="4">
        <v>2760</v>
      </c>
      <c r="D9" s="4">
        <v>80</v>
      </c>
      <c r="E9" s="4">
        <f t="shared" si="1"/>
        <v>2840</v>
      </c>
      <c r="F9" s="2">
        <v>0</v>
      </c>
      <c r="G9" s="5">
        <f t="shared" si="2"/>
        <v>397.6</v>
      </c>
      <c r="H9" s="2">
        <v>0</v>
      </c>
      <c r="I9" s="5">
        <f t="shared" si="3"/>
        <v>0</v>
      </c>
      <c r="J9" s="5">
        <f t="shared" si="4"/>
        <v>7.9520000000000008</v>
      </c>
      <c r="K9" s="5">
        <f t="shared" si="5"/>
        <v>119.28</v>
      </c>
      <c r="L9" s="2">
        <v>50</v>
      </c>
      <c r="M9" s="2">
        <v>61</v>
      </c>
      <c r="N9" s="2">
        <v>45</v>
      </c>
      <c r="O9" s="2">
        <v>10</v>
      </c>
      <c r="P9" s="2">
        <v>60</v>
      </c>
      <c r="Q9" s="2">
        <v>12</v>
      </c>
      <c r="R9" s="2">
        <v>686</v>
      </c>
      <c r="S9" s="2">
        <v>10</v>
      </c>
      <c r="T9" s="5">
        <v>146.4</v>
      </c>
      <c r="U9" s="4">
        <f t="shared" si="0"/>
        <v>4445.232</v>
      </c>
      <c r="V9" s="2">
        <v>400</v>
      </c>
      <c r="W9" s="13">
        <f t="shared" si="6"/>
        <v>111.13080000000001</v>
      </c>
      <c r="X9" s="13">
        <f t="shared" si="7"/>
        <v>111.13080000000001</v>
      </c>
      <c r="Y9" s="6">
        <f t="shared" si="8"/>
        <v>5067.4935999999998</v>
      </c>
      <c r="Z9" s="13">
        <f t="shared" si="9"/>
        <v>222.26160000000002</v>
      </c>
      <c r="AA9" s="6">
        <f t="shared" si="10"/>
        <v>5067.4935999999998</v>
      </c>
      <c r="AB9" s="3" t="s">
        <v>23</v>
      </c>
    </row>
    <row r="10" spans="1:28" ht="49.5" customHeight="1" x14ac:dyDescent="0.4">
      <c r="A10" s="3" t="s">
        <v>47</v>
      </c>
      <c r="B10" s="4" t="s">
        <v>46</v>
      </c>
      <c r="C10" s="4">
        <v>4220</v>
      </c>
      <c r="D10" s="4">
        <v>80</v>
      </c>
      <c r="E10" s="4">
        <f t="shared" si="1"/>
        <v>4300</v>
      </c>
      <c r="F10" s="2">
        <v>0</v>
      </c>
      <c r="G10" s="5">
        <f t="shared" si="2"/>
        <v>602.00000000000011</v>
      </c>
      <c r="H10" s="2">
        <v>0</v>
      </c>
      <c r="I10" s="5">
        <f t="shared" si="3"/>
        <v>0</v>
      </c>
      <c r="J10" s="5">
        <f t="shared" si="4"/>
        <v>12.040000000000003</v>
      </c>
      <c r="K10" s="5">
        <f t="shared" si="5"/>
        <v>180.60000000000002</v>
      </c>
      <c r="L10" s="2">
        <f>50+17</f>
        <v>67</v>
      </c>
      <c r="M10" s="2">
        <v>61</v>
      </c>
      <c r="N10" s="2">
        <v>45</v>
      </c>
      <c r="O10" s="2">
        <v>10</v>
      </c>
      <c r="P10" s="2">
        <v>60</v>
      </c>
      <c r="Q10" s="2">
        <v>12</v>
      </c>
      <c r="R10" s="2">
        <v>686</v>
      </c>
      <c r="S10" s="2">
        <v>10</v>
      </c>
      <c r="T10" s="5">
        <v>146.4</v>
      </c>
      <c r="U10" s="4">
        <f t="shared" si="0"/>
        <v>6192.04</v>
      </c>
      <c r="V10" s="2">
        <v>400</v>
      </c>
      <c r="W10" s="13">
        <f t="shared" si="6"/>
        <v>154.80100000000002</v>
      </c>
      <c r="X10" s="13">
        <f t="shared" si="7"/>
        <v>154.80100000000002</v>
      </c>
      <c r="Y10" s="6">
        <f t="shared" si="8"/>
        <v>6901.6420000000007</v>
      </c>
      <c r="Z10" s="13">
        <f t="shared" si="9"/>
        <v>309.60200000000003</v>
      </c>
      <c r="AA10" s="6">
        <f t="shared" si="10"/>
        <v>6901.6419999999998</v>
      </c>
      <c r="AB10" s="3" t="s">
        <v>47</v>
      </c>
    </row>
    <row r="11" spans="1:28" ht="49.5" customHeight="1" x14ac:dyDescent="0.4">
      <c r="A11" s="3" t="s">
        <v>47</v>
      </c>
      <c r="B11" s="4" t="s">
        <v>48</v>
      </c>
      <c r="C11" s="4">
        <v>2760</v>
      </c>
      <c r="D11" s="4">
        <v>80</v>
      </c>
      <c r="E11" s="4">
        <f>C11+D11</f>
        <v>2840</v>
      </c>
      <c r="F11" s="2">
        <v>0</v>
      </c>
      <c r="G11" s="5">
        <f t="shared" ref="G11" si="21">E11*0.14</f>
        <v>397.6</v>
      </c>
      <c r="H11" s="2">
        <v>0</v>
      </c>
      <c r="I11" s="5">
        <f t="shared" ref="I11" si="22">F11*0.14</f>
        <v>0</v>
      </c>
      <c r="J11" s="5">
        <f t="shared" ref="J11" si="23">(G11+I11)*2%</f>
        <v>7.9520000000000008</v>
      </c>
      <c r="K11" s="5">
        <f t="shared" ref="K11" si="24">(G11+I11)*30%</f>
        <v>119.28</v>
      </c>
      <c r="L11" s="2">
        <f>50+17</f>
        <v>67</v>
      </c>
      <c r="M11" s="2">
        <v>61</v>
      </c>
      <c r="N11" s="2">
        <v>45</v>
      </c>
      <c r="O11" s="2">
        <v>10</v>
      </c>
      <c r="P11" s="2">
        <v>60</v>
      </c>
      <c r="Q11" s="2">
        <v>12</v>
      </c>
      <c r="R11" s="2">
        <v>686</v>
      </c>
      <c r="S11" s="2">
        <v>10</v>
      </c>
      <c r="T11" s="5">
        <v>146.4</v>
      </c>
      <c r="U11" s="4">
        <f t="shared" si="0"/>
        <v>4462.232</v>
      </c>
      <c r="V11" s="2">
        <v>400</v>
      </c>
      <c r="W11" s="13">
        <f t="shared" ref="W11" si="25">U11*2.5%</f>
        <v>111.5558</v>
      </c>
      <c r="X11" s="13">
        <f t="shared" ref="X11" si="26">U11*2.5%</f>
        <v>111.5558</v>
      </c>
      <c r="Y11" s="6">
        <f t="shared" ref="Y11" si="27">U11+V11+W11+X11</f>
        <v>5085.3436000000002</v>
      </c>
      <c r="Z11" s="13">
        <f t="shared" ref="Z11" si="28">U11*5%</f>
        <v>223.11160000000001</v>
      </c>
      <c r="AA11" s="6">
        <f t="shared" ref="AA11" si="29">U11+V11+Z11</f>
        <v>5085.3436000000002</v>
      </c>
      <c r="AB11" s="3" t="s">
        <v>47</v>
      </c>
    </row>
    <row r="12" spans="1:28" s="25" customFormat="1" ht="50.1" customHeight="1" x14ac:dyDescent="0.4">
      <c r="A12" s="19" t="s">
        <v>53</v>
      </c>
      <c r="B12" s="4" t="s">
        <v>45</v>
      </c>
      <c r="C12" s="4">
        <v>4580</v>
      </c>
      <c r="D12" s="21">
        <v>80</v>
      </c>
      <c r="E12" s="21">
        <f t="shared" si="1"/>
        <v>4660</v>
      </c>
      <c r="F12" s="20">
        <f>E12*28.09%</f>
        <v>1308.9939999999999</v>
      </c>
      <c r="G12" s="22">
        <f t="shared" si="2"/>
        <v>652.40000000000009</v>
      </c>
      <c r="H12" s="20">
        <v>0</v>
      </c>
      <c r="I12" s="22">
        <f t="shared" si="3"/>
        <v>183.25916000000001</v>
      </c>
      <c r="J12" s="5">
        <f t="shared" si="4"/>
        <v>16.713183200000003</v>
      </c>
      <c r="K12" s="5">
        <f t="shared" si="5"/>
        <v>250.69774800000005</v>
      </c>
      <c r="L12" s="20">
        <v>50</v>
      </c>
      <c r="M12" s="20">
        <v>61</v>
      </c>
      <c r="N12" s="20">
        <v>72.14</v>
      </c>
      <c r="O12" s="20">
        <v>10</v>
      </c>
      <c r="P12" s="20">
        <v>60</v>
      </c>
      <c r="Q12" s="20">
        <v>12</v>
      </c>
      <c r="R12" s="2">
        <v>686</v>
      </c>
      <c r="S12" s="20">
        <v>10</v>
      </c>
      <c r="T12" s="5">
        <v>146.4</v>
      </c>
      <c r="U12" s="4">
        <f t="shared" si="0"/>
        <v>8179.6040911999999</v>
      </c>
      <c r="V12" s="20">
        <v>400</v>
      </c>
      <c r="W12" s="23">
        <f t="shared" si="6"/>
        <v>204.49010228</v>
      </c>
      <c r="X12" s="23">
        <f t="shared" si="7"/>
        <v>204.49010228</v>
      </c>
      <c r="Y12" s="24">
        <f t="shared" si="8"/>
        <v>8988.5842957599998</v>
      </c>
      <c r="Z12" s="23">
        <f t="shared" si="9"/>
        <v>408.98020456</v>
      </c>
      <c r="AA12" s="24">
        <f t="shared" si="10"/>
        <v>8988.5842957599998</v>
      </c>
      <c r="AB12" s="19" t="s">
        <v>6</v>
      </c>
    </row>
    <row r="13" spans="1:28" ht="50.1" customHeight="1" x14ac:dyDescent="0.4">
      <c r="A13" s="3" t="s">
        <v>6</v>
      </c>
      <c r="B13" s="4" t="s">
        <v>24</v>
      </c>
      <c r="C13" s="4">
        <v>5685</v>
      </c>
      <c r="D13" s="4">
        <v>80</v>
      </c>
      <c r="E13" s="4">
        <f t="shared" si="1"/>
        <v>5765</v>
      </c>
      <c r="F13" s="2">
        <v>0</v>
      </c>
      <c r="G13" s="5">
        <f t="shared" si="2"/>
        <v>807.1</v>
      </c>
      <c r="H13" s="2">
        <v>0</v>
      </c>
      <c r="I13" s="5">
        <f>F13*0.14</f>
        <v>0</v>
      </c>
      <c r="J13" s="5">
        <f t="shared" si="4"/>
        <v>16.141999999999999</v>
      </c>
      <c r="K13" s="5">
        <f t="shared" si="5"/>
        <v>242.13</v>
      </c>
      <c r="L13" s="2">
        <v>50</v>
      </c>
      <c r="M13" s="2">
        <v>61</v>
      </c>
      <c r="N13" s="2">
        <v>72.14</v>
      </c>
      <c r="O13" s="2">
        <v>10</v>
      </c>
      <c r="P13" s="2">
        <v>60</v>
      </c>
      <c r="Q13" s="2">
        <v>12</v>
      </c>
      <c r="R13" s="2">
        <v>686</v>
      </c>
      <c r="S13" s="2">
        <v>10</v>
      </c>
      <c r="T13" s="5">
        <v>146.4</v>
      </c>
      <c r="U13" s="4">
        <f t="shared" si="0"/>
        <v>7937.9120000000003</v>
      </c>
      <c r="V13" s="2">
        <v>400</v>
      </c>
      <c r="W13" s="13">
        <f t="shared" si="6"/>
        <v>198.44780000000003</v>
      </c>
      <c r="X13" s="13">
        <f t="shared" si="7"/>
        <v>198.44780000000003</v>
      </c>
      <c r="Y13" s="6">
        <f t="shared" si="8"/>
        <v>8734.8076000000001</v>
      </c>
      <c r="Z13" s="13">
        <f t="shared" si="9"/>
        <v>396.89560000000006</v>
      </c>
      <c r="AA13" s="6">
        <f t="shared" si="10"/>
        <v>8734.8076000000001</v>
      </c>
      <c r="AB13" s="3" t="s">
        <v>6</v>
      </c>
    </row>
    <row r="14" spans="1:28" ht="50.1" customHeight="1" x14ac:dyDescent="0.4">
      <c r="A14" s="3" t="s">
        <v>7</v>
      </c>
      <c r="B14" s="4" t="s">
        <v>21</v>
      </c>
      <c r="C14" s="4">
        <v>4080</v>
      </c>
      <c r="D14" s="4">
        <v>80</v>
      </c>
      <c r="E14" s="4">
        <f t="shared" si="1"/>
        <v>4160</v>
      </c>
      <c r="F14" s="2">
        <v>0</v>
      </c>
      <c r="G14" s="5">
        <f t="shared" si="2"/>
        <v>582.40000000000009</v>
      </c>
      <c r="H14" s="2">
        <v>0</v>
      </c>
      <c r="I14" s="5">
        <f t="shared" si="3"/>
        <v>0</v>
      </c>
      <c r="J14" s="5">
        <f t="shared" si="4"/>
        <v>11.648000000000001</v>
      </c>
      <c r="K14" s="5">
        <f t="shared" si="5"/>
        <v>174.72000000000003</v>
      </c>
      <c r="L14" s="2">
        <v>50</v>
      </c>
      <c r="M14" s="2">
        <v>61</v>
      </c>
      <c r="N14" s="2">
        <v>72.14</v>
      </c>
      <c r="O14" s="2">
        <v>10</v>
      </c>
      <c r="P14" s="2">
        <v>60</v>
      </c>
      <c r="Q14" s="2">
        <v>112</v>
      </c>
      <c r="R14" s="2">
        <v>686</v>
      </c>
      <c r="S14" s="2">
        <v>10</v>
      </c>
      <c r="T14" s="5">
        <v>146.4</v>
      </c>
      <c r="U14" s="4">
        <f t="shared" si="0"/>
        <v>6136.308</v>
      </c>
      <c r="V14" s="2">
        <v>400</v>
      </c>
      <c r="W14" s="13">
        <f t="shared" si="6"/>
        <v>153.40770000000001</v>
      </c>
      <c r="X14" s="13">
        <f t="shared" si="7"/>
        <v>153.40770000000001</v>
      </c>
      <c r="Y14" s="6">
        <f t="shared" si="8"/>
        <v>6843.1233999999995</v>
      </c>
      <c r="Z14" s="13">
        <f t="shared" si="9"/>
        <v>306.81540000000001</v>
      </c>
      <c r="AA14" s="6">
        <f t="shared" si="10"/>
        <v>6843.1234000000004</v>
      </c>
      <c r="AB14" s="3" t="s">
        <v>7</v>
      </c>
    </row>
    <row r="15" spans="1:28" ht="50.1" customHeight="1" x14ac:dyDescent="0.4">
      <c r="A15" s="3" t="s">
        <v>54</v>
      </c>
      <c r="B15" s="4" t="s">
        <v>11</v>
      </c>
      <c r="C15" s="4">
        <v>3540</v>
      </c>
      <c r="D15" s="4">
        <v>80</v>
      </c>
      <c r="E15" s="4">
        <f>C15+D15</f>
        <v>3620</v>
      </c>
      <c r="F15" s="2">
        <f>E15*1.91%</f>
        <v>69.141999999999996</v>
      </c>
      <c r="G15" s="5">
        <f>E15*0.14</f>
        <v>506.80000000000007</v>
      </c>
      <c r="H15" s="2">
        <v>0</v>
      </c>
      <c r="I15" s="5">
        <f>F15*0.14</f>
        <v>9.6798800000000007</v>
      </c>
      <c r="J15" s="5">
        <f t="shared" si="4"/>
        <v>10.329597600000001</v>
      </c>
      <c r="K15" s="5">
        <f t="shared" si="5"/>
        <v>154.94396400000002</v>
      </c>
      <c r="L15" s="2">
        <v>50</v>
      </c>
      <c r="M15" s="2">
        <v>61</v>
      </c>
      <c r="N15" s="2">
        <v>72.14</v>
      </c>
      <c r="O15" s="2">
        <v>10</v>
      </c>
      <c r="P15" s="2">
        <v>60</v>
      </c>
      <c r="Q15" s="2">
        <v>100</v>
      </c>
      <c r="R15" s="2">
        <v>686</v>
      </c>
      <c r="S15" s="2">
        <v>10</v>
      </c>
      <c r="T15" s="5">
        <v>146.4</v>
      </c>
      <c r="U15" s="4">
        <f t="shared" si="0"/>
        <v>5566.4354415999996</v>
      </c>
      <c r="V15" s="2">
        <v>400</v>
      </c>
      <c r="W15" s="13">
        <f>U15*2.5%</f>
        <v>139.16088604000001</v>
      </c>
      <c r="X15" s="13">
        <f>U15*2.5%</f>
        <v>139.16088604000001</v>
      </c>
      <c r="Y15" s="6">
        <f>U15+V15+W15+X15</f>
        <v>6244.7572136799999</v>
      </c>
      <c r="Z15" s="13">
        <f>U15*5%</f>
        <v>278.32177208000002</v>
      </c>
      <c r="AA15" s="6">
        <f>U15+V15+Z15</f>
        <v>6244.7572136799999</v>
      </c>
      <c r="AB15" s="3" t="s">
        <v>7</v>
      </c>
    </row>
    <row r="16" spans="1:28" s="25" customFormat="1" ht="50.1" customHeight="1" x14ac:dyDescent="0.4">
      <c r="A16" s="19" t="s">
        <v>55</v>
      </c>
      <c r="B16" s="4" t="s">
        <v>48</v>
      </c>
      <c r="C16" s="4">
        <v>2760</v>
      </c>
      <c r="D16" s="21">
        <v>80</v>
      </c>
      <c r="E16" s="21">
        <f t="shared" si="1"/>
        <v>2840</v>
      </c>
      <c r="F16" s="20">
        <f>E16*3.56%</f>
        <v>101.104</v>
      </c>
      <c r="G16" s="22">
        <f t="shared" si="2"/>
        <v>397.6</v>
      </c>
      <c r="H16" s="20">
        <v>0</v>
      </c>
      <c r="I16" s="22">
        <f>F16*0.14</f>
        <v>14.154560000000002</v>
      </c>
      <c r="J16" s="22">
        <f t="shared" si="4"/>
        <v>8.2350912000000012</v>
      </c>
      <c r="K16" s="22">
        <f t="shared" si="5"/>
        <v>123.52636800000001</v>
      </c>
      <c r="L16" s="20">
        <v>50</v>
      </c>
      <c r="M16" s="20">
        <v>61</v>
      </c>
      <c r="N16" s="20">
        <v>72.14</v>
      </c>
      <c r="O16" s="20">
        <v>10</v>
      </c>
      <c r="P16" s="20">
        <v>60</v>
      </c>
      <c r="Q16" s="20">
        <v>112</v>
      </c>
      <c r="R16" s="20">
        <v>686</v>
      </c>
      <c r="S16" s="20">
        <v>10</v>
      </c>
      <c r="T16" s="22">
        <v>146.4</v>
      </c>
      <c r="U16" s="21">
        <f t="shared" si="0"/>
        <v>4692.1600191999987</v>
      </c>
      <c r="V16" s="20">
        <v>400</v>
      </c>
      <c r="W16" s="23">
        <f t="shared" si="6"/>
        <v>117.30400047999997</v>
      </c>
      <c r="X16" s="23">
        <f t="shared" si="7"/>
        <v>117.30400047999997</v>
      </c>
      <c r="Y16" s="24">
        <f t="shared" si="8"/>
        <v>5326.7680201599978</v>
      </c>
      <c r="Z16" s="23">
        <f t="shared" si="9"/>
        <v>234.60800095999994</v>
      </c>
      <c r="AA16" s="24">
        <f t="shared" si="10"/>
        <v>5326.7680201599987</v>
      </c>
      <c r="AB16" s="19" t="s">
        <v>7</v>
      </c>
    </row>
    <row r="17" spans="1:29" ht="50.1" customHeight="1" x14ac:dyDescent="0.4">
      <c r="A17" s="3" t="s">
        <v>26</v>
      </c>
      <c r="B17" s="4" t="s">
        <v>48</v>
      </c>
      <c r="C17" s="4">
        <v>2760</v>
      </c>
      <c r="D17" s="4">
        <v>80</v>
      </c>
      <c r="E17" s="4">
        <f>C17+D17</f>
        <v>2840</v>
      </c>
      <c r="F17" s="2">
        <v>0</v>
      </c>
      <c r="G17" s="5">
        <f>E17*0.14</f>
        <v>397.6</v>
      </c>
      <c r="H17" s="2">
        <v>0</v>
      </c>
      <c r="I17" s="5">
        <f>F17*0.14</f>
        <v>0</v>
      </c>
      <c r="J17" s="5">
        <f t="shared" si="4"/>
        <v>7.9520000000000008</v>
      </c>
      <c r="K17" s="5">
        <f t="shared" si="5"/>
        <v>119.28</v>
      </c>
      <c r="L17" s="2">
        <v>50</v>
      </c>
      <c r="M17" s="2">
        <v>61</v>
      </c>
      <c r="N17" s="2">
        <v>72.14</v>
      </c>
      <c r="O17" s="2">
        <v>10</v>
      </c>
      <c r="P17" s="2">
        <v>0</v>
      </c>
      <c r="Q17" s="18">
        <f>100+12</f>
        <v>112</v>
      </c>
      <c r="R17" s="2">
        <v>686</v>
      </c>
      <c r="S17" s="2">
        <v>10</v>
      </c>
      <c r="T17" s="5">
        <v>146.4</v>
      </c>
      <c r="U17" s="4">
        <f t="shared" si="0"/>
        <v>4512.3719999999994</v>
      </c>
      <c r="V17" s="2">
        <v>400</v>
      </c>
      <c r="W17" s="13">
        <f t="shared" si="6"/>
        <v>112.80929999999999</v>
      </c>
      <c r="X17" s="13">
        <f t="shared" si="7"/>
        <v>112.80929999999999</v>
      </c>
      <c r="Y17" s="6">
        <f t="shared" si="8"/>
        <v>5137.9905999999992</v>
      </c>
      <c r="Z17" s="13">
        <f t="shared" si="9"/>
        <v>225.61859999999999</v>
      </c>
      <c r="AA17" s="6">
        <f t="shared" si="10"/>
        <v>5137.9905999999992</v>
      </c>
      <c r="AB17" s="3" t="s">
        <v>26</v>
      </c>
    </row>
    <row r="18" spans="1:29" ht="50.1" customHeight="1" x14ac:dyDescent="0.4">
      <c r="A18" s="3" t="s">
        <v>8</v>
      </c>
      <c r="B18" s="4" t="s">
        <v>11</v>
      </c>
      <c r="C18" s="4">
        <v>3540</v>
      </c>
      <c r="D18" s="4">
        <v>80</v>
      </c>
      <c r="E18" s="4">
        <f t="shared" si="1"/>
        <v>3620</v>
      </c>
      <c r="F18" s="2">
        <v>0</v>
      </c>
      <c r="G18" s="5">
        <f t="shared" si="2"/>
        <v>506.80000000000007</v>
      </c>
      <c r="H18" s="2">
        <v>0</v>
      </c>
      <c r="I18" s="5">
        <f t="shared" si="3"/>
        <v>0</v>
      </c>
      <c r="J18" s="5">
        <f t="shared" si="4"/>
        <v>10.136000000000001</v>
      </c>
      <c r="K18" s="5">
        <f t="shared" si="5"/>
        <v>152.04000000000002</v>
      </c>
      <c r="L18" s="2">
        <v>50</v>
      </c>
      <c r="M18" s="2">
        <v>61</v>
      </c>
      <c r="N18" s="2">
        <v>133</v>
      </c>
      <c r="O18" s="2">
        <v>10</v>
      </c>
      <c r="P18" s="2">
        <v>60</v>
      </c>
      <c r="Q18" s="2">
        <v>12</v>
      </c>
      <c r="R18" s="2">
        <v>686</v>
      </c>
      <c r="S18" s="2">
        <v>10</v>
      </c>
      <c r="T18" s="5">
        <v>146.4</v>
      </c>
      <c r="U18" s="4">
        <f t="shared" si="0"/>
        <v>5457.3760000000002</v>
      </c>
      <c r="V18" s="2">
        <v>400</v>
      </c>
      <c r="W18" s="13">
        <f t="shared" si="6"/>
        <v>136.43440000000001</v>
      </c>
      <c r="X18" s="13">
        <f t="shared" si="7"/>
        <v>136.43440000000001</v>
      </c>
      <c r="Y18" s="6">
        <f t="shared" si="8"/>
        <v>6130.2448000000004</v>
      </c>
      <c r="Z18" s="13">
        <f t="shared" si="9"/>
        <v>272.86880000000002</v>
      </c>
      <c r="AA18" s="6">
        <f t="shared" si="10"/>
        <v>6130.2448000000004</v>
      </c>
      <c r="AB18" s="3" t="s">
        <v>8</v>
      </c>
    </row>
    <row r="19" spans="1:29" ht="50.1" customHeight="1" x14ac:dyDescent="0.4">
      <c r="A19" s="3" t="s">
        <v>9</v>
      </c>
      <c r="B19" s="4" t="s">
        <v>46</v>
      </c>
      <c r="C19" s="4">
        <v>4220</v>
      </c>
      <c r="D19" s="4">
        <v>80</v>
      </c>
      <c r="E19" s="4">
        <f t="shared" si="1"/>
        <v>4300</v>
      </c>
      <c r="F19" s="2">
        <v>0</v>
      </c>
      <c r="G19" s="5">
        <f t="shared" si="2"/>
        <v>602.00000000000011</v>
      </c>
      <c r="H19" s="2">
        <v>0</v>
      </c>
      <c r="I19" s="5">
        <f t="shared" si="3"/>
        <v>0</v>
      </c>
      <c r="J19" s="5">
        <f t="shared" si="4"/>
        <v>12.040000000000003</v>
      </c>
      <c r="K19" s="5">
        <f t="shared" si="5"/>
        <v>180.60000000000002</v>
      </c>
      <c r="L19" s="2">
        <f>50+17</f>
        <v>67</v>
      </c>
      <c r="M19" s="2">
        <v>61</v>
      </c>
      <c r="N19" s="2">
        <v>90</v>
      </c>
      <c r="O19" s="2">
        <v>10</v>
      </c>
      <c r="P19" s="2">
        <v>60</v>
      </c>
      <c r="Q19" s="2">
        <v>12</v>
      </c>
      <c r="R19" s="2">
        <v>686</v>
      </c>
      <c r="S19" s="2">
        <v>10</v>
      </c>
      <c r="T19" s="5">
        <v>146.4</v>
      </c>
      <c r="U19" s="4">
        <f t="shared" si="0"/>
        <v>6237.04</v>
      </c>
      <c r="V19" s="2">
        <v>400</v>
      </c>
      <c r="W19" s="13">
        <f t="shared" si="6"/>
        <v>155.92600000000002</v>
      </c>
      <c r="X19" s="13">
        <f t="shared" si="7"/>
        <v>155.92600000000002</v>
      </c>
      <c r="Y19" s="6">
        <f t="shared" si="8"/>
        <v>6948.8920000000007</v>
      </c>
      <c r="Z19" s="13">
        <f t="shared" si="9"/>
        <v>311.85200000000003</v>
      </c>
      <c r="AA19" s="6">
        <f t="shared" si="10"/>
        <v>6948.8919999999998</v>
      </c>
      <c r="AB19" s="3" t="s">
        <v>9</v>
      </c>
    </row>
    <row r="20" spans="1:29" ht="50.1" customHeight="1" x14ac:dyDescent="0.4">
      <c r="A20" s="3" t="s">
        <v>18</v>
      </c>
      <c r="B20" s="4" t="s">
        <v>21</v>
      </c>
      <c r="C20" s="4">
        <v>4080</v>
      </c>
      <c r="D20" s="4">
        <v>80</v>
      </c>
      <c r="E20" s="4">
        <f t="shared" si="1"/>
        <v>4160</v>
      </c>
      <c r="F20" s="2">
        <v>0</v>
      </c>
      <c r="G20" s="5">
        <f t="shared" si="2"/>
        <v>582.40000000000009</v>
      </c>
      <c r="H20" s="2">
        <v>0</v>
      </c>
      <c r="I20" s="5">
        <v>0</v>
      </c>
      <c r="J20" s="5">
        <f t="shared" si="4"/>
        <v>11.648000000000001</v>
      </c>
      <c r="K20" s="5">
        <f t="shared" si="5"/>
        <v>174.72000000000003</v>
      </c>
      <c r="L20" s="2">
        <v>50</v>
      </c>
      <c r="M20" s="2">
        <v>61</v>
      </c>
      <c r="N20" s="2">
        <v>150</v>
      </c>
      <c r="O20" s="2">
        <v>10</v>
      </c>
      <c r="P20" s="2">
        <v>39.74</v>
      </c>
      <c r="Q20" s="2">
        <v>12</v>
      </c>
      <c r="R20" s="2">
        <v>686</v>
      </c>
      <c r="S20" s="2">
        <v>10</v>
      </c>
      <c r="T20" s="5">
        <v>146.4</v>
      </c>
      <c r="U20" s="4">
        <f t="shared" si="0"/>
        <v>6093.9079999999994</v>
      </c>
      <c r="V20" s="2">
        <v>400</v>
      </c>
      <c r="W20" s="13">
        <f t="shared" si="6"/>
        <v>152.3477</v>
      </c>
      <c r="X20" s="13">
        <f t="shared" si="7"/>
        <v>152.3477</v>
      </c>
      <c r="Y20" s="6">
        <f t="shared" si="8"/>
        <v>6798.6034</v>
      </c>
      <c r="Z20" s="13">
        <f t="shared" si="9"/>
        <v>304.69540000000001</v>
      </c>
      <c r="AA20" s="6">
        <f t="shared" si="10"/>
        <v>6798.6033999999991</v>
      </c>
      <c r="AB20" s="3" t="s">
        <v>18</v>
      </c>
    </row>
    <row r="21" spans="1:29" ht="58.5" customHeight="1" x14ac:dyDescent="0.4">
      <c r="A21" s="3" t="s">
        <v>34</v>
      </c>
      <c r="B21" s="4" t="s">
        <v>48</v>
      </c>
      <c r="C21" s="4">
        <v>2760</v>
      </c>
      <c r="D21" s="4">
        <v>80</v>
      </c>
      <c r="E21" s="4">
        <f t="shared" si="1"/>
        <v>2840</v>
      </c>
      <c r="F21" s="2">
        <v>0</v>
      </c>
      <c r="G21" s="5">
        <f t="shared" si="2"/>
        <v>397.6</v>
      </c>
      <c r="H21" s="2">
        <v>0</v>
      </c>
      <c r="I21" s="5">
        <v>0</v>
      </c>
      <c r="J21" s="5">
        <f t="shared" si="4"/>
        <v>7.9520000000000008</v>
      </c>
      <c r="K21" s="5">
        <f t="shared" si="5"/>
        <v>119.28</v>
      </c>
      <c r="L21" s="5">
        <v>50</v>
      </c>
      <c r="M21" s="2">
        <v>61</v>
      </c>
      <c r="N21" s="5">
        <v>165</v>
      </c>
      <c r="O21" s="5">
        <v>10</v>
      </c>
      <c r="P21" s="5">
        <v>0</v>
      </c>
      <c r="Q21" s="2">
        <f>38.84+12</f>
        <v>50.84</v>
      </c>
      <c r="R21" s="2">
        <v>686</v>
      </c>
      <c r="S21" s="2">
        <v>10</v>
      </c>
      <c r="T21" s="5">
        <v>146.4</v>
      </c>
      <c r="U21" s="4">
        <f t="shared" si="0"/>
        <v>4544.0720000000001</v>
      </c>
      <c r="V21" s="5">
        <v>400</v>
      </c>
      <c r="W21" s="13">
        <f>U21*2.5%</f>
        <v>113.60180000000001</v>
      </c>
      <c r="X21" s="13">
        <f>U21*2.5%</f>
        <v>113.60180000000001</v>
      </c>
      <c r="Y21" s="6">
        <f>U21+V21+W21+X21</f>
        <v>5171.2756000000008</v>
      </c>
      <c r="Z21" s="13">
        <f>U21*5%</f>
        <v>227.20360000000002</v>
      </c>
      <c r="AA21" s="6">
        <f>U21+V21+Z21</f>
        <v>5171.2755999999999</v>
      </c>
      <c r="AB21" s="16" t="s">
        <v>34</v>
      </c>
    </row>
    <row r="22" spans="1:29" ht="58.5" customHeight="1" x14ac:dyDescent="0.4">
      <c r="A22" s="3" t="s">
        <v>41</v>
      </c>
      <c r="B22" s="2" t="s">
        <v>45</v>
      </c>
      <c r="C22" s="4">
        <v>4580</v>
      </c>
      <c r="D22" s="4">
        <v>80</v>
      </c>
      <c r="E22" s="4">
        <f t="shared" si="1"/>
        <v>4660</v>
      </c>
      <c r="F22" s="2">
        <v>0</v>
      </c>
      <c r="G22" s="5">
        <f t="shared" si="2"/>
        <v>652.40000000000009</v>
      </c>
      <c r="H22" s="2">
        <v>0</v>
      </c>
      <c r="I22" s="5">
        <v>0</v>
      </c>
      <c r="J22" s="5">
        <f t="shared" ref="J22" si="30">(G22+I22)*2%</f>
        <v>13.048000000000002</v>
      </c>
      <c r="K22" s="5">
        <f t="shared" ref="K22" si="31">(G22+I22)*30%</f>
        <v>195.72000000000003</v>
      </c>
      <c r="L22" s="5">
        <f>50+17</f>
        <v>67</v>
      </c>
      <c r="M22" s="2">
        <v>61</v>
      </c>
      <c r="N22" s="5">
        <v>90</v>
      </c>
      <c r="O22" s="5">
        <v>10</v>
      </c>
      <c r="P22" s="5">
        <v>60</v>
      </c>
      <c r="Q22" s="2">
        <f>275+12</f>
        <v>287</v>
      </c>
      <c r="R22" s="2">
        <v>686</v>
      </c>
      <c r="S22" s="2">
        <v>10</v>
      </c>
      <c r="T22" s="5">
        <v>146.4</v>
      </c>
      <c r="U22" s="4">
        <f t="shared" ref="U22" si="32">SUM(E22:T22)</f>
        <v>6938.5679999999993</v>
      </c>
      <c r="V22" s="5">
        <v>400</v>
      </c>
      <c r="W22" s="13">
        <f>U22*2.5%</f>
        <v>173.46420000000001</v>
      </c>
      <c r="X22" s="13">
        <f>U22*2.5%</f>
        <v>173.46420000000001</v>
      </c>
      <c r="Y22" s="6">
        <f>U22+V22+W22+X22</f>
        <v>7685.4964</v>
      </c>
      <c r="Z22" s="13">
        <f>U22*5%</f>
        <v>346.92840000000001</v>
      </c>
      <c r="AA22" s="6">
        <f>U22+V22+Z22</f>
        <v>7685.4963999999991</v>
      </c>
      <c r="AB22" s="16" t="s">
        <v>43</v>
      </c>
    </row>
    <row r="23" spans="1:29" ht="58.5" customHeight="1" x14ac:dyDescent="0.4">
      <c r="A23" s="3" t="s">
        <v>41</v>
      </c>
      <c r="B23" s="2" t="s">
        <v>42</v>
      </c>
      <c r="C23" s="4">
        <v>2020</v>
      </c>
      <c r="D23" s="4">
        <v>80</v>
      </c>
      <c r="E23" s="4">
        <f t="shared" ref="E23" si="33">C23+D23</f>
        <v>2100</v>
      </c>
      <c r="F23" s="2">
        <v>0</v>
      </c>
      <c r="G23" s="5">
        <f t="shared" ref="G23" si="34">E23*0.14</f>
        <v>294</v>
      </c>
      <c r="H23" s="2">
        <v>0</v>
      </c>
      <c r="I23" s="5">
        <v>0</v>
      </c>
      <c r="J23" s="5">
        <f t="shared" si="4"/>
        <v>5.88</v>
      </c>
      <c r="K23" s="5">
        <f t="shared" si="5"/>
        <v>88.2</v>
      </c>
      <c r="L23" s="5">
        <f>50+17</f>
        <v>67</v>
      </c>
      <c r="M23" s="2">
        <v>61</v>
      </c>
      <c r="N23" s="5">
        <v>90</v>
      </c>
      <c r="O23" s="5">
        <v>10</v>
      </c>
      <c r="P23" s="5">
        <v>60</v>
      </c>
      <c r="Q23" s="2">
        <f>275+12</f>
        <v>287</v>
      </c>
      <c r="R23" s="2">
        <v>686</v>
      </c>
      <c r="S23" s="2">
        <v>10</v>
      </c>
      <c r="T23" s="5">
        <v>146.4</v>
      </c>
      <c r="U23" s="4">
        <f t="shared" si="0"/>
        <v>3905.48</v>
      </c>
      <c r="V23" s="5">
        <v>400</v>
      </c>
      <c r="W23" s="13">
        <f>U23*2.5%</f>
        <v>97.637</v>
      </c>
      <c r="X23" s="13">
        <f>U23*2.5%</f>
        <v>97.637</v>
      </c>
      <c r="Y23" s="6">
        <f>U23+V23+W23+X23</f>
        <v>4500.753999999999</v>
      </c>
      <c r="Z23" s="13">
        <f>U23*5%</f>
        <v>195.274</v>
      </c>
      <c r="AA23" s="6">
        <f>U23+V23+Z23</f>
        <v>4500.7539999999999</v>
      </c>
      <c r="AB23" s="16" t="s">
        <v>43</v>
      </c>
    </row>
    <row r="24" spans="1:29" s="26" customFormat="1" ht="41.25" customHeight="1" x14ac:dyDescent="0.35">
      <c r="A24" s="26" t="s">
        <v>25</v>
      </c>
      <c r="B24" s="27"/>
      <c r="C24" s="27"/>
      <c r="D24" s="27"/>
      <c r="E24" s="27"/>
      <c r="F24" s="27"/>
      <c r="G24" s="27"/>
      <c r="H24" s="27"/>
      <c r="I24" s="29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spans="1:29" ht="50.1" customHeight="1" x14ac:dyDescent="0.35">
      <c r="A25" s="1" t="s">
        <v>37</v>
      </c>
    </row>
    <row r="31" spans="1:29" ht="50.1" customHeight="1" x14ac:dyDescent="0.35">
      <c r="F31" s="1">
        <v>100</v>
      </c>
    </row>
    <row r="35" spans="4:13" ht="50.1" customHeight="1" x14ac:dyDescent="0.35">
      <c r="D35" s="33"/>
      <c r="E35" s="34"/>
      <c r="F35" s="34"/>
      <c r="G35" s="33"/>
      <c r="H35" s="35"/>
      <c r="I35" s="35"/>
      <c r="J35" s="33"/>
      <c r="K35" s="34"/>
      <c r="M35" s="32"/>
    </row>
    <row r="36" spans="4:13" ht="50.1" customHeight="1" x14ac:dyDescent="0.35">
      <c r="D36" s="33"/>
      <c r="E36" s="34"/>
      <c r="F36" s="34"/>
      <c r="G36" s="33"/>
      <c r="H36" s="35"/>
      <c r="I36" s="35"/>
      <c r="J36" s="33"/>
      <c r="K36" s="34"/>
      <c r="M36" s="32"/>
    </row>
    <row r="37" spans="4:13" ht="50.1" customHeight="1" x14ac:dyDescent="0.35">
      <c r="D37" s="33"/>
      <c r="E37" s="34"/>
      <c r="F37" s="34"/>
      <c r="G37" s="33"/>
      <c r="H37" s="35"/>
      <c r="I37" s="35"/>
      <c r="J37" s="33"/>
      <c r="K37" s="34"/>
      <c r="M37" s="32"/>
    </row>
    <row r="38" spans="4:13" ht="50.1" customHeight="1" x14ac:dyDescent="0.35">
      <c r="D38" s="33"/>
      <c r="E38" s="34"/>
      <c r="F38" s="34"/>
      <c r="G38" s="33"/>
      <c r="H38" s="35"/>
      <c r="I38" s="35"/>
      <c r="J38" s="33"/>
      <c r="K38" s="34"/>
      <c r="M38" s="32"/>
    </row>
    <row r="39" spans="4:13" ht="50.1" customHeight="1" x14ac:dyDescent="0.35">
      <c r="D39" s="33"/>
      <c r="E39" s="36"/>
      <c r="F39" s="36"/>
      <c r="G39" s="33"/>
      <c r="H39" s="35"/>
      <c r="I39" s="35"/>
      <c r="J39" s="33"/>
      <c r="K39" s="34"/>
      <c r="M39" s="32"/>
    </row>
    <row r="40" spans="4:13" ht="50.1" customHeight="1" x14ac:dyDescent="0.35">
      <c r="D40" s="33"/>
      <c r="E40" s="36"/>
      <c r="F40" s="36"/>
      <c r="G40" s="33"/>
      <c r="H40" s="35"/>
      <c r="I40" s="35"/>
      <c r="J40" s="33"/>
      <c r="K40" s="34"/>
      <c r="M40" s="32"/>
    </row>
    <row r="41" spans="4:13" ht="50.1" customHeight="1" x14ac:dyDescent="0.35">
      <c r="D41" s="33"/>
      <c r="E41" s="34"/>
      <c r="F41" s="34"/>
      <c r="G41" s="33"/>
      <c r="H41" s="35"/>
      <c r="I41" s="35"/>
      <c r="J41" s="33"/>
      <c r="K41" s="34"/>
      <c r="M41" s="32"/>
    </row>
    <row r="42" spans="4:13" ht="50.1" customHeight="1" x14ac:dyDescent="0.35">
      <c r="D42" s="33"/>
      <c r="E42" s="34"/>
      <c r="F42" s="34"/>
      <c r="G42" s="33"/>
      <c r="H42" s="35"/>
      <c r="I42" s="35"/>
      <c r="J42" s="33"/>
      <c r="K42" s="34"/>
      <c r="M42" s="32"/>
    </row>
    <row r="43" spans="4:13" ht="50.1" customHeight="1" x14ac:dyDescent="0.35">
      <c r="D43" s="33"/>
      <c r="E43" s="34"/>
      <c r="F43" s="34"/>
      <c r="G43" s="33"/>
      <c r="H43" s="35"/>
      <c r="I43" s="35"/>
      <c r="J43" s="33"/>
      <c r="K43" s="34"/>
      <c r="M43" s="32"/>
    </row>
    <row r="44" spans="4:13" ht="50.1" customHeight="1" x14ac:dyDescent="0.35">
      <c r="D44" s="33"/>
      <c r="E44" s="36"/>
      <c r="F44" s="36"/>
      <c r="G44" s="33"/>
      <c r="H44" s="35"/>
      <c r="I44" s="35"/>
      <c r="J44" s="33"/>
      <c r="K44" s="34"/>
      <c r="M44" s="32"/>
    </row>
    <row r="45" spans="4:13" ht="50.1" customHeight="1" x14ac:dyDescent="0.35">
      <c r="D45" s="33"/>
      <c r="E45" s="34"/>
      <c r="F45" s="34"/>
      <c r="G45" s="33"/>
      <c r="H45" s="35"/>
      <c r="I45" s="35"/>
      <c r="J45" s="33"/>
      <c r="K45" s="34"/>
      <c r="M45" s="32"/>
    </row>
    <row r="46" spans="4:13" ht="50.1" customHeight="1" x14ac:dyDescent="0.35">
      <c r="D46" s="33"/>
      <c r="E46" s="34"/>
      <c r="F46" s="34"/>
      <c r="G46" s="33"/>
      <c r="H46" s="35"/>
      <c r="I46" s="35"/>
      <c r="J46" s="33"/>
      <c r="K46" s="34"/>
      <c r="M46" s="32"/>
    </row>
    <row r="47" spans="4:13" ht="50.1" customHeight="1" x14ac:dyDescent="0.35">
      <c r="D47" s="33"/>
      <c r="E47" s="34"/>
      <c r="F47" s="34"/>
      <c r="G47" s="33"/>
      <c r="H47" s="35"/>
      <c r="I47" s="35"/>
      <c r="J47" s="33"/>
      <c r="K47" s="34"/>
      <c r="M47" s="32"/>
    </row>
    <row r="48" spans="4:13" ht="50.1" customHeight="1" x14ac:dyDescent="0.35">
      <c r="D48" s="33"/>
      <c r="E48" s="36"/>
      <c r="F48" s="36"/>
      <c r="G48" s="33"/>
      <c r="H48" s="35"/>
      <c r="I48" s="35"/>
      <c r="J48" s="33"/>
      <c r="K48" s="34"/>
      <c r="M48" s="32"/>
    </row>
    <row r="49" spans="4:13" ht="50.1" customHeight="1" x14ac:dyDescent="0.35">
      <c r="D49" s="33"/>
      <c r="E49" s="34"/>
      <c r="F49" s="34"/>
      <c r="G49" s="33"/>
      <c r="H49" s="35"/>
      <c r="I49" s="35"/>
      <c r="J49" s="33"/>
      <c r="K49" s="34"/>
      <c r="M49" s="32"/>
    </row>
    <row r="50" spans="4:13" ht="50.1" customHeight="1" x14ac:dyDescent="0.35">
      <c r="D50" s="33"/>
      <c r="E50" s="34"/>
      <c r="F50" s="34"/>
      <c r="G50" s="33"/>
      <c r="H50" s="35"/>
      <c r="I50" s="35"/>
      <c r="J50" s="33"/>
      <c r="K50" s="34"/>
      <c r="M50" s="32"/>
    </row>
    <row r="51" spans="4:13" ht="50.1" customHeight="1" x14ac:dyDescent="0.35">
      <c r="D51" s="33"/>
      <c r="E51" s="34"/>
      <c r="F51" s="34"/>
      <c r="G51" s="33"/>
      <c r="H51" s="35"/>
      <c r="I51" s="35"/>
      <c r="J51" s="33"/>
      <c r="K51" s="34"/>
      <c r="M51" s="32"/>
    </row>
    <row r="52" spans="4:13" ht="50.1" customHeight="1" x14ac:dyDescent="0.35">
      <c r="D52" s="33"/>
      <c r="E52" s="35"/>
      <c r="F52" s="35"/>
      <c r="G52" s="33"/>
      <c r="H52" s="35"/>
      <c r="I52" s="35"/>
      <c r="J52" s="33"/>
      <c r="K52" s="34"/>
      <c r="M52" s="32"/>
    </row>
    <row r="53" spans="4:13" ht="50.1" customHeight="1" x14ac:dyDescent="0.35">
      <c r="D53" s="33"/>
      <c r="E53" s="34"/>
      <c r="F53" s="34"/>
      <c r="G53" s="33"/>
      <c r="H53" s="35"/>
      <c r="I53" s="35"/>
      <c r="J53" s="33"/>
      <c r="K53" s="34"/>
      <c r="M53" s="32"/>
    </row>
    <row r="54" spans="4:13" ht="50.1" customHeight="1" x14ac:dyDescent="0.35">
      <c r="D54" s="33"/>
      <c r="E54" s="36"/>
      <c r="F54" s="36"/>
      <c r="G54" s="33"/>
      <c r="H54" s="35"/>
      <c r="I54" s="35"/>
      <c r="J54" s="33"/>
      <c r="K54" s="34"/>
      <c r="M54" s="32"/>
    </row>
  </sheetData>
  <autoFilter ref="A2:AC25"/>
  <mergeCells count="1">
    <mergeCell ref="A1:AA1"/>
  </mergeCells>
  <phoneticPr fontId="1" type="noConversion"/>
  <printOptions horizontalCentered="1" verticalCentered="1"/>
  <pageMargins left="1.25" right="0" top="0" bottom="0" header="0" footer="0"/>
  <pageSetup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NEW PRICE LIST RAIL</vt:lpstr>
      <vt:lpstr>Sheet1</vt:lpstr>
      <vt:lpstr>'NEW PRICE LIST RAIL'!Print_Area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2023-01-30T09:51:49Z</cp:lastPrinted>
  <dcterms:created xsi:type="dcterms:W3CDTF">2012-05-11T06:32:59Z</dcterms:created>
  <dcterms:modified xsi:type="dcterms:W3CDTF">2024-12-30T07:00:21Z</dcterms:modified>
</cp:coreProperties>
</file>