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Sheet1!$A$1:$AE$77</definedName>
  </definedNames>
  <calcPr calcId="124519"/>
</workbook>
</file>

<file path=xl/calcChain.xml><?xml version="1.0" encoding="utf-8"?>
<calcChain xmlns="http://schemas.openxmlformats.org/spreadsheetml/2006/main">
  <c r="K12" i="1"/>
  <c r="M12" s="1"/>
  <c r="J12"/>
  <c r="G12"/>
  <c r="K41"/>
  <c r="J41"/>
  <c r="G41"/>
  <c r="G6"/>
  <c r="G7"/>
  <c r="G8"/>
  <c r="G9"/>
  <c r="G10"/>
  <c r="G11"/>
  <c r="N12" l="1"/>
  <c r="L12"/>
  <c r="X12" s="1"/>
  <c r="M41"/>
  <c r="N41"/>
  <c r="L41"/>
  <c r="K48"/>
  <c r="J48"/>
  <c r="G48"/>
  <c r="K55"/>
  <c r="M55" s="1"/>
  <c r="J55"/>
  <c r="G55"/>
  <c r="G39"/>
  <c r="J39"/>
  <c r="L39" s="1"/>
  <c r="K39"/>
  <c r="K46"/>
  <c r="M46" s="1"/>
  <c r="J46"/>
  <c r="G46"/>
  <c r="J34"/>
  <c r="G34"/>
  <c r="K34" s="1"/>
  <c r="J54"/>
  <c r="K54"/>
  <c r="G54"/>
  <c r="K11"/>
  <c r="J11"/>
  <c r="G53"/>
  <c r="J53"/>
  <c r="K17"/>
  <c r="I6"/>
  <c r="K6" s="1"/>
  <c r="J17"/>
  <c r="G17"/>
  <c r="M72"/>
  <c r="L72"/>
  <c r="G72"/>
  <c r="M71"/>
  <c r="L71"/>
  <c r="G71"/>
  <c r="M70"/>
  <c r="L70"/>
  <c r="G70"/>
  <c r="M69"/>
  <c r="L69"/>
  <c r="G69"/>
  <c r="M68"/>
  <c r="L68"/>
  <c r="G68"/>
  <c r="M67"/>
  <c r="L67"/>
  <c r="G67"/>
  <c r="M66"/>
  <c r="L66"/>
  <c r="G66"/>
  <c r="M65"/>
  <c r="L65"/>
  <c r="G65"/>
  <c r="M64"/>
  <c r="L64"/>
  <c r="G64"/>
  <c r="M63"/>
  <c r="L63"/>
  <c r="G63"/>
  <c r="M62"/>
  <c r="L62"/>
  <c r="G62"/>
  <c r="M61"/>
  <c r="L61"/>
  <c r="G61"/>
  <c r="J58"/>
  <c r="K58"/>
  <c r="G58"/>
  <c r="J57"/>
  <c r="K57"/>
  <c r="G57"/>
  <c r="J56"/>
  <c r="K56"/>
  <c r="G56"/>
  <c r="J52"/>
  <c r="G52"/>
  <c r="I52" s="1"/>
  <c r="K52" s="1"/>
  <c r="J51"/>
  <c r="G51"/>
  <c r="I51" s="1"/>
  <c r="J50"/>
  <c r="K50"/>
  <c r="G50"/>
  <c r="J49"/>
  <c r="K49"/>
  <c r="G49"/>
  <c r="J47"/>
  <c r="K47"/>
  <c r="G47"/>
  <c r="J45"/>
  <c r="K45"/>
  <c r="G45"/>
  <c r="J44"/>
  <c r="K44"/>
  <c r="G44"/>
  <c r="J43"/>
  <c r="K43"/>
  <c r="G43"/>
  <c r="J40"/>
  <c r="K40"/>
  <c r="G40"/>
  <c r="J38"/>
  <c r="K38"/>
  <c r="G38"/>
  <c r="J37"/>
  <c r="K37"/>
  <c r="G37"/>
  <c r="J36"/>
  <c r="K36"/>
  <c r="G36"/>
  <c r="J42"/>
  <c r="K42"/>
  <c r="G42"/>
  <c r="J35"/>
  <c r="K35"/>
  <c r="G35"/>
  <c r="J33"/>
  <c r="G33"/>
  <c r="I33" s="1"/>
  <c r="K33" s="1"/>
  <c r="J32"/>
  <c r="K32"/>
  <c r="G32"/>
  <c r="J31"/>
  <c r="K31"/>
  <c r="G31"/>
  <c r="J30"/>
  <c r="K30"/>
  <c r="G30"/>
  <c r="J29"/>
  <c r="K29"/>
  <c r="G29"/>
  <c r="J28"/>
  <c r="K28"/>
  <c r="G28"/>
  <c r="J27"/>
  <c r="K27"/>
  <c r="G27"/>
  <c r="J26"/>
  <c r="K26"/>
  <c r="G26"/>
  <c r="J25"/>
  <c r="K25"/>
  <c r="G25"/>
  <c r="J24"/>
  <c r="K24"/>
  <c r="G24"/>
  <c r="J23"/>
  <c r="K23"/>
  <c r="G23"/>
  <c r="J22"/>
  <c r="K22"/>
  <c r="G22"/>
  <c r="J21"/>
  <c r="K21"/>
  <c r="G21"/>
  <c r="J20"/>
  <c r="K20"/>
  <c r="G20"/>
  <c r="J19"/>
  <c r="K19"/>
  <c r="G19"/>
  <c r="J18"/>
  <c r="G18"/>
  <c r="J16"/>
  <c r="K16"/>
  <c r="G16"/>
  <c r="J15"/>
  <c r="K15"/>
  <c r="G15"/>
  <c r="J14"/>
  <c r="G14"/>
  <c r="J13"/>
  <c r="K13"/>
  <c r="G13"/>
  <c r="I14" s="1"/>
  <c r="K14" s="1"/>
  <c r="J10"/>
  <c r="K10"/>
  <c r="J9"/>
  <c r="K9"/>
  <c r="J8"/>
  <c r="K8"/>
  <c r="J7"/>
  <c r="K7"/>
  <c r="J6"/>
  <c r="AA12" l="1"/>
  <c r="AB12"/>
  <c r="AC12" s="1"/>
  <c r="AD12"/>
  <c r="AE12" s="1"/>
  <c r="Y12"/>
  <c r="X41"/>
  <c r="Y41" s="1"/>
  <c r="X64"/>
  <c r="X68"/>
  <c r="AD68" s="1"/>
  <c r="AE68" s="1"/>
  <c r="X72"/>
  <c r="AB72" s="1"/>
  <c r="N39"/>
  <c r="L48"/>
  <c r="AA41"/>
  <c r="AB41"/>
  <c r="AD41"/>
  <c r="AE41" s="1"/>
  <c r="X61"/>
  <c r="AD61" s="1"/>
  <c r="AE61" s="1"/>
  <c r="X65"/>
  <c r="X62"/>
  <c r="AA62" s="1"/>
  <c r="X66"/>
  <c r="X70"/>
  <c r="AA70" s="1"/>
  <c r="X63"/>
  <c r="AA63" s="1"/>
  <c r="X67"/>
  <c r="AD67" s="1"/>
  <c r="AE67" s="1"/>
  <c r="X71"/>
  <c r="X69"/>
  <c r="AB69" s="1"/>
  <c r="L46"/>
  <c r="X46" s="1"/>
  <c r="N46"/>
  <c r="M39"/>
  <c r="N55"/>
  <c r="M48"/>
  <c r="X48" s="1"/>
  <c r="N48"/>
  <c r="L55"/>
  <c r="X55" s="1"/>
  <c r="N34"/>
  <c r="M34"/>
  <c r="L34"/>
  <c r="N54"/>
  <c r="M54"/>
  <c r="M11"/>
  <c r="L17"/>
  <c r="N11"/>
  <c r="L11"/>
  <c r="K18"/>
  <c r="L18" s="1"/>
  <c r="L54"/>
  <c r="N49"/>
  <c r="K51"/>
  <c r="K53"/>
  <c r="M17"/>
  <c r="M56"/>
  <c r="N17"/>
  <c r="N28"/>
  <c r="N36"/>
  <c r="AB64"/>
  <c r="AA65"/>
  <c r="AD66"/>
  <c r="AE66" s="1"/>
  <c r="AB71"/>
  <c r="N52"/>
  <c r="N43"/>
  <c r="M31"/>
  <c r="N22"/>
  <c r="N15"/>
  <c r="N20"/>
  <c r="M14"/>
  <c r="M58"/>
  <c r="N58"/>
  <c r="N56"/>
  <c r="N47"/>
  <c r="N44"/>
  <c r="N40"/>
  <c r="N37"/>
  <c r="N42"/>
  <c r="N32"/>
  <c r="N31"/>
  <c r="N25"/>
  <c r="N33"/>
  <c r="N27"/>
  <c r="N29"/>
  <c r="N14"/>
  <c r="N19"/>
  <c r="N21"/>
  <c r="N16"/>
  <c r="N23"/>
  <c r="N24"/>
  <c r="N13"/>
  <c r="N7"/>
  <c r="N10"/>
  <c r="N8"/>
  <c r="N6"/>
  <c r="L30"/>
  <c r="M30"/>
  <c r="L38"/>
  <c r="M38"/>
  <c r="L50"/>
  <c r="M50"/>
  <c r="L7"/>
  <c r="M7"/>
  <c r="L20"/>
  <c r="M20"/>
  <c r="L32"/>
  <c r="M32"/>
  <c r="L43"/>
  <c r="M43"/>
  <c r="L52"/>
  <c r="M52"/>
  <c r="N9"/>
  <c r="N26"/>
  <c r="N35"/>
  <c r="N45"/>
  <c r="N57"/>
  <c r="L26"/>
  <c r="M26"/>
  <c r="L35"/>
  <c r="M35"/>
  <c r="L57"/>
  <c r="M57"/>
  <c r="L9"/>
  <c r="M9"/>
  <c r="L45"/>
  <c r="M45"/>
  <c r="L13"/>
  <c r="M13"/>
  <c r="L15"/>
  <c r="M15"/>
  <c r="L22"/>
  <c r="M22"/>
  <c r="L28"/>
  <c r="M28"/>
  <c r="L36"/>
  <c r="M36"/>
  <c r="L49"/>
  <c r="M49"/>
  <c r="N30"/>
  <c r="N38"/>
  <c r="N50"/>
  <c r="M6"/>
  <c r="M8"/>
  <c r="M10"/>
  <c r="M16"/>
  <c r="M19"/>
  <c r="M21"/>
  <c r="M23"/>
  <c r="M24"/>
  <c r="M25"/>
  <c r="M27"/>
  <c r="M29"/>
  <c r="M33"/>
  <c r="M42"/>
  <c r="M37"/>
  <c r="M40"/>
  <c r="M44"/>
  <c r="M47"/>
  <c r="L6"/>
  <c r="L8"/>
  <c r="L10"/>
  <c r="L14"/>
  <c r="L16"/>
  <c r="L19"/>
  <c r="L21"/>
  <c r="L23"/>
  <c r="L24"/>
  <c r="L25"/>
  <c r="L27"/>
  <c r="L29"/>
  <c r="L31"/>
  <c r="L33"/>
  <c r="L42"/>
  <c r="L37"/>
  <c r="L40"/>
  <c r="L44"/>
  <c r="L47"/>
  <c r="L56"/>
  <c r="L58"/>
  <c r="X36" l="1"/>
  <c r="X22"/>
  <c r="X13"/>
  <c r="Y13" s="1"/>
  <c r="X9"/>
  <c r="AD9" s="1"/>
  <c r="AE9" s="1"/>
  <c r="X29"/>
  <c r="X19"/>
  <c r="X52"/>
  <c r="AA52" s="1"/>
  <c r="X32"/>
  <c r="Y32" s="1"/>
  <c r="X37"/>
  <c r="AB37" s="1"/>
  <c r="X23"/>
  <c r="X14"/>
  <c r="AB14" s="1"/>
  <c r="AC41"/>
  <c r="X8"/>
  <c r="AD8" s="1"/>
  <c r="AE8" s="1"/>
  <c r="X44"/>
  <c r="AD44" s="1"/>
  <c r="AE44" s="1"/>
  <c r="X33"/>
  <c r="AB33" s="1"/>
  <c r="X20"/>
  <c r="Y20" s="1"/>
  <c r="X50"/>
  <c r="AB50" s="1"/>
  <c r="X30"/>
  <c r="AA30" s="1"/>
  <c r="X39"/>
  <c r="AD39" s="1"/>
  <c r="AE39" s="1"/>
  <c r="X40"/>
  <c r="AA40" s="1"/>
  <c r="X31"/>
  <c r="AB31" s="1"/>
  <c r="X35"/>
  <c r="AB35" s="1"/>
  <c r="X28"/>
  <c r="AD28" s="1"/>
  <c r="AE28" s="1"/>
  <c r="X54"/>
  <c r="AB54" s="1"/>
  <c r="X17"/>
  <c r="AB17" s="1"/>
  <c r="X25"/>
  <c r="AB25" s="1"/>
  <c r="X43"/>
  <c r="AB43" s="1"/>
  <c r="X38"/>
  <c r="Y38" s="1"/>
  <c r="X34"/>
  <c r="AD34" s="1"/>
  <c r="AE34" s="1"/>
  <c r="X47"/>
  <c r="AB47" s="1"/>
  <c r="X42"/>
  <c r="AD42" s="1"/>
  <c r="AE42" s="1"/>
  <c r="X27"/>
  <c r="AD27" s="1"/>
  <c r="AE27" s="1"/>
  <c r="X21"/>
  <c r="X10"/>
  <c r="Y10" s="1"/>
  <c r="X24"/>
  <c r="AD24" s="1"/>
  <c r="X49"/>
  <c r="AD49" s="1"/>
  <c r="X15"/>
  <c r="AA15" s="1"/>
  <c r="X45"/>
  <c r="Y45" s="1"/>
  <c r="X57"/>
  <c r="AB57" s="1"/>
  <c r="X26"/>
  <c r="AD26" s="1"/>
  <c r="X56"/>
  <c r="X16"/>
  <c r="AD16" s="1"/>
  <c r="AE16" s="1"/>
  <c r="X6"/>
  <c r="Y6" s="1"/>
  <c r="X7"/>
  <c r="AB7" s="1"/>
  <c r="X11"/>
  <c r="AA11" s="1"/>
  <c r="AB70"/>
  <c r="AC70" s="1"/>
  <c r="AA61"/>
  <c r="X58"/>
  <c r="AD58" s="1"/>
  <c r="AE58" s="1"/>
  <c r="N51"/>
  <c r="AD48"/>
  <c r="AE48" s="1"/>
  <c r="Y48"/>
  <c r="AA48"/>
  <c r="AB48"/>
  <c r="AB55"/>
  <c r="AD55"/>
  <c r="AE55" s="1"/>
  <c r="Y55"/>
  <c r="AA55"/>
  <c r="M18"/>
  <c r="AA39"/>
  <c r="AA46"/>
  <c r="AB46"/>
  <c r="AD46"/>
  <c r="AE46" s="1"/>
  <c r="Y46"/>
  <c r="AD71"/>
  <c r="AE71" s="1"/>
  <c r="AD62"/>
  <c r="AE62" s="1"/>
  <c r="AB66"/>
  <c r="AB62"/>
  <c r="AC62" s="1"/>
  <c r="AB61"/>
  <c r="AA67"/>
  <c r="AB63"/>
  <c r="AC63" s="1"/>
  <c r="AB65"/>
  <c r="AA71"/>
  <c r="AC71" s="1"/>
  <c r="AB67"/>
  <c r="AC67" s="1"/>
  <c r="AD63"/>
  <c r="AE63" s="1"/>
  <c r="AB56"/>
  <c r="AA72"/>
  <c r="AC72" s="1"/>
  <c r="AD70"/>
  <c r="AE70" s="1"/>
  <c r="AD69"/>
  <c r="AE69" s="1"/>
  <c r="AB68"/>
  <c r="AA68"/>
  <c r="AA66"/>
  <c r="AC65"/>
  <c r="AD64"/>
  <c r="AE64" s="1"/>
  <c r="AA64"/>
  <c r="AC64" s="1"/>
  <c r="N18"/>
  <c r="M51"/>
  <c r="AD23"/>
  <c r="AE23" s="1"/>
  <c r="AD36"/>
  <c r="AE36" s="1"/>
  <c r="L51"/>
  <c r="AD72"/>
  <c r="AE72" s="1"/>
  <c r="M53"/>
  <c r="N53"/>
  <c r="L53"/>
  <c r="AD29"/>
  <c r="AE29" s="1"/>
  <c r="AD65"/>
  <c r="AE65" s="1"/>
  <c r="AA69"/>
  <c r="AC69" s="1"/>
  <c r="AB21"/>
  <c r="AA19"/>
  <c r="Y22"/>
  <c r="AA7" l="1"/>
  <c r="AC7" s="1"/>
  <c r="AB39"/>
  <c r="Y8"/>
  <c r="X51"/>
  <c r="AA51" s="1"/>
  <c r="X18"/>
  <c r="AD18" s="1"/>
  <c r="AE18" s="1"/>
  <c r="Y44"/>
  <c r="Y39"/>
  <c r="Y7"/>
  <c r="AC55"/>
  <c r="X53"/>
  <c r="AA53" s="1"/>
  <c r="AC61"/>
  <c r="AC66"/>
  <c r="AC48"/>
  <c r="AC39"/>
  <c r="AC46"/>
  <c r="Y23"/>
  <c r="Y17"/>
  <c r="AA54"/>
  <c r="AC54" s="1"/>
  <c r="AD54"/>
  <c r="AE54" s="1"/>
  <c r="Y54"/>
  <c r="AA34"/>
  <c r="Y34"/>
  <c r="AB34"/>
  <c r="AA10"/>
  <c r="AB11"/>
  <c r="AC11" s="1"/>
  <c r="AD11"/>
  <c r="AE11" s="1"/>
  <c r="Y25"/>
  <c r="Y11"/>
  <c r="AD43"/>
  <c r="AE43" s="1"/>
  <c r="AD7"/>
  <c r="AE7" s="1"/>
  <c r="AD17"/>
  <c r="AE17" s="1"/>
  <c r="AA23"/>
  <c r="AD56"/>
  <c r="AE56" s="1"/>
  <c r="Y56"/>
  <c r="AA8"/>
  <c r="AC68"/>
  <c r="AA32"/>
  <c r="AB23"/>
  <c r="AA56"/>
  <c r="AC56" s="1"/>
  <c r="AD25"/>
  <c r="AE25" s="1"/>
  <c r="AB30"/>
  <c r="AC30" s="1"/>
  <c r="AA25"/>
  <c r="AC25" s="1"/>
  <c r="AD47"/>
  <c r="AE47" s="1"/>
  <c r="AB8"/>
  <c r="Y43"/>
  <c r="Y47"/>
  <c r="AD30"/>
  <c r="AE30" s="1"/>
  <c r="AB32"/>
  <c r="AD32"/>
  <c r="AE32" s="1"/>
  <c r="AA17"/>
  <c r="AC17" s="1"/>
  <c r="AD45"/>
  <c r="AE45" s="1"/>
  <c r="Y36"/>
  <c r="AA20"/>
  <c r="AA36"/>
  <c r="AB36"/>
  <c r="Y57"/>
  <c r="AD35"/>
  <c r="AE35" s="1"/>
  <c r="AA6"/>
  <c r="AA45"/>
  <c r="Y28"/>
  <c r="Y50"/>
  <c r="Y29"/>
  <c r="AD10"/>
  <c r="AE10" s="1"/>
  <c r="AB10"/>
  <c r="AB6"/>
  <c r="Y9"/>
  <c r="AB45"/>
  <c r="AA43"/>
  <c r="AC43" s="1"/>
  <c r="AA9"/>
  <c r="AD31"/>
  <c r="AE31" s="1"/>
  <c r="Y14"/>
  <c r="AA14"/>
  <c r="AC14" s="1"/>
  <c r="Y35"/>
  <c r="AB9"/>
  <c r="AA38"/>
  <c r="Y16"/>
  <c r="Y58"/>
  <c r="AD57"/>
  <c r="AE57" s="1"/>
  <c r="AB40"/>
  <c r="AC40" s="1"/>
  <c r="AA16"/>
  <c r="AD6"/>
  <c r="AE6" s="1"/>
  <c r="AA29"/>
  <c r="AA35"/>
  <c r="AC35" s="1"/>
  <c r="AB15"/>
  <c r="AC15" s="1"/>
  <c r="AB58"/>
  <c r="AA57"/>
  <c r="AC57" s="1"/>
  <c r="AD38"/>
  <c r="AE38" s="1"/>
  <c r="AB16"/>
  <c r="AB29"/>
  <c r="AD37"/>
  <c r="AE37" s="1"/>
  <c r="AA58"/>
  <c r="AB38"/>
  <c r="AA28"/>
  <c r="AB28"/>
  <c r="AA50"/>
  <c r="AC50" s="1"/>
  <c r="AB27"/>
  <c r="AB22"/>
  <c r="AB19"/>
  <c r="AC19" s="1"/>
  <c r="AD21"/>
  <c r="AE21" s="1"/>
  <c r="AB44"/>
  <c r="Y27"/>
  <c r="Y30"/>
  <c r="AA31"/>
  <c r="AC31" s="1"/>
  <c r="AA44"/>
  <c r="AB20"/>
  <c r="AD14"/>
  <c r="AE14" s="1"/>
  <c r="AD19"/>
  <c r="AE19" s="1"/>
  <c r="AD50"/>
  <c r="AE50" s="1"/>
  <c r="AA27"/>
  <c r="AA47"/>
  <c r="AC47" s="1"/>
  <c r="AD40"/>
  <c r="AE40" s="1"/>
  <c r="Y37"/>
  <c r="Y40"/>
  <c r="AA37"/>
  <c r="AC37" s="1"/>
  <c r="Y31"/>
  <c r="AA33"/>
  <c r="AC33" s="1"/>
  <c r="Y24"/>
  <c r="Y21"/>
  <c r="AA21"/>
  <c r="AC21" s="1"/>
  <c r="AA22"/>
  <c r="AD15"/>
  <c r="AE15" s="1"/>
  <c r="Y15"/>
  <c r="Y19"/>
  <c r="AD20"/>
  <c r="AE20" s="1"/>
  <c r="AB13"/>
  <c r="Y42"/>
  <c r="Y33"/>
  <c r="AD22"/>
  <c r="AE22" s="1"/>
  <c r="AD33"/>
  <c r="AE33" s="1"/>
  <c r="AA42"/>
  <c r="Y49"/>
  <c r="Y26"/>
  <c r="AB42"/>
  <c r="AA13"/>
  <c r="AD13"/>
  <c r="AE13" s="1"/>
  <c r="AD52"/>
  <c r="AE52" s="1"/>
  <c r="Y52"/>
  <c r="AB52"/>
  <c r="AC52" s="1"/>
  <c r="AE49"/>
  <c r="AA49"/>
  <c r="AB49"/>
  <c r="AA26"/>
  <c r="AE26"/>
  <c r="AB26"/>
  <c r="AE24"/>
  <c r="AA24"/>
  <c r="AB24"/>
  <c r="AB51" l="1"/>
  <c r="AC51" s="1"/>
  <c r="AB18"/>
  <c r="Y18"/>
  <c r="Y51"/>
  <c r="AA18"/>
  <c r="AC18" s="1"/>
  <c r="AD51"/>
  <c r="AE51" s="1"/>
  <c r="AC58"/>
  <c r="AC10"/>
  <c r="AC23"/>
  <c r="AC34"/>
  <c r="AC32"/>
  <c r="Y53"/>
  <c r="AC20"/>
  <c r="AC6"/>
  <c r="AC8"/>
  <c r="AC36"/>
  <c r="AC13"/>
  <c r="AD53"/>
  <c r="AE53" s="1"/>
  <c r="AB53"/>
  <c r="AC53" s="1"/>
  <c r="AC45"/>
  <c r="AC16"/>
  <c r="AC29"/>
  <c r="AC9"/>
  <c r="AC38"/>
  <c r="AC22"/>
  <c r="AC28"/>
  <c r="AC44"/>
  <c r="AC26"/>
  <c r="AC49"/>
  <c r="AC27"/>
  <c r="AC42"/>
  <c r="AC24"/>
</calcChain>
</file>

<file path=xl/sharedStrings.xml><?xml version="1.0" encoding="utf-8"?>
<sst xmlns="http://schemas.openxmlformats.org/spreadsheetml/2006/main" count="258" uniqueCount="133">
  <si>
    <t>NEW PRICE LIST</t>
  </si>
  <si>
    <t>MINE DESCRIPTION</t>
  </si>
  <si>
    <t>MINE 
CODE</t>
  </si>
  <si>
    <t>GRADE</t>
  </si>
  <si>
    <t>GCV GR</t>
  </si>
  <si>
    <t>Base price</t>
  </si>
  <si>
    <t>Sizing</t>
  </si>
  <si>
    <t>TOTAL</t>
  </si>
  <si>
    <t>Addl. NFSA charges (5%)</t>
  </si>
  <si>
    <t>Additional shipping point charge/ COST PLUS PRICE</t>
  </si>
  <si>
    <t xml:space="preserve">
ROYALTY @14% ON
 BASIC ROM 
PRICE</t>
  </si>
  <si>
    <t>ROYLATY 
ON PREMIUM</t>
  </si>
  <si>
    <t>NMET 2% on Royalty</t>
  </si>
  <si>
    <t>30% on Royalty towards DMFT</t>
  </si>
  <si>
    <t>1% on Royalty towards swach bharat cess and krish kalyan cess</t>
  </si>
  <si>
    <t>STOWING 
EXCISE
 DUTY</t>
  </si>
  <si>
    <t>ADDL. 
CRUSHING
 CHARGES</t>
  </si>
  <si>
    <t xml:space="preserve">
LAND 
ADJUSTMENT
 CHARGES</t>
  </si>
  <si>
    <t>FOREST PERMIT FEE</t>
  </si>
  <si>
    <t>SURFACE 
TRANSPORT
 CHARGES
(STC)</t>
  </si>
  <si>
    <t>PRE WEIGH 
BIN 
CHARGES</t>
  </si>
  <si>
    <t>FUEL 
SUR
 CHARGES</t>
  </si>
  <si>
    <t>LIFTING /FACILITY
CHARGES/Comp. Yield chargs</t>
  </si>
  <si>
    <t>TAXABLE 
AMOUNT</t>
  </si>
  <si>
    <t>ED INCLUSIVE OF EDN CESS</t>
  </si>
  <si>
    <t xml:space="preserve">GST COMPENSATION CESS
 </t>
  </si>
  <si>
    <t>SGST 2.5%</t>
  </si>
  <si>
    <t>CGST 2.5%</t>
  </si>
  <si>
    <t>Value per tonne with 5% GST</t>
  </si>
  <si>
    <t>IGST 5%</t>
  </si>
  <si>
    <t>TOTAL PRICE
 WITH IGST 5%</t>
  </si>
  <si>
    <t>KTK-1 (BHPL)</t>
  </si>
  <si>
    <t>B-ROM</t>
  </si>
  <si>
    <t>G5 ROM</t>
  </si>
  <si>
    <t>KTK-2 (BHPL)</t>
  </si>
  <si>
    <t>KTK-5 (BHPL)</t>
  </si>
  <si>
    <t>KTK-6 (BHPL)</t>
  </si>
  <si>
    <t>KONDAPUR:MNG</t>
  </si>
  <si>
    <t>KCHP-MNG</t>
  </si>
  <si>
    <t>C-RND</t>
  </si>
  <si>
    <t>G7 RND</t>
  </si>
  <si>
    <t>RK-7 (SRP)</t>
  </si>
  <si>
    <t>GDK-5- (RGM)</t>
  </si>
  <si>
    <t>SRP3&amp;3A</t>
  </si>
  <si>
    <t>RCHP (ROAD) (KGM)</t>
  </si>
  <si>
    <t>C-SLK</t>
  </si>
  <si>
    <t>G7 SLK</t>
  </si>
  <si>
    <t>GK:OC (KGM)</t>
  </si>
  <si>
    <t>G7-RND</t>
  </si>
  <si>
    <t>C-CRR</t>
  </si>
  <si>
    <t>G7 CRR</t>
  </si>
  <si>
    <t>MOCP (RGM)</t>
  </si>
  <si>
    <t>JVR:OC:SATTUPALLI (KGM)</t>
  </si>
  <si>
    <t>GDK 7- LEP (RGM)</t>
  </si>
  <si>
    <t>D-ROM</t>
  </si>
  <si>
    <t>GDK 2 &amp; 2A</t>
  </si>
  <si>
    <t>G8 ROM</t>
  </si>
  <si>
    <t>RK-8 (SRP)</t>
  </si>
  <si>
    <t>GDK 1 &amp;3</t>
  </si>
  <si>
    <t>KK-1 (MM)</t>
  </si>
  <si>
    <t>KASIPET (MM)</t>
  </si>
  <si>
    <t>GDK-11A</t>
  </si>
  <si>
    <t>B-RND</t>
  </si>
  <si>
    <t>G8-RND</t>
  </si>
  <si>
    <t>VAKILPALLI (RGM)</t>
  </si>
  <si>
    <t>B-CRR</t>
  </si>
  <si>
    <t>G8-CRR</t>
  </si>
  <si>
    <t>GDK:10 &amp;10A (RGM)</t>
  </si>
  <si>
    <t>SRP:OC2 (SRP)</t>
  </si>
  <si>
    <t>D-CRR</t>
  </si>
  <si>
    <t>G8 CRR</t>
  </si>
  <si>
    <t>RK-6 (SRP)</t>
  </si>
  <si>
    <t>G9 ROM</t>
  </si>
  <si>
    <t>RK-5 (SRP)</t>
  </si>
  <si>
    <t>SRP:1</t>
  </si>
  <si>
    <t>DORLI OC-II (BPA)</t>
  </si>
  <si>
    <t>G9 CRR</t>
  </si>
  <si>
    <t>PK OC IV (MNG)</t>
  </si>
  <si>
    <t>RK OC</t>
  </si>
  <si>
    <t>E-CRR</t>
  </si>
  <si>
    <t>G9-CRR</t>
  </si>
  <si>
    <t>DORLI:OCI (BPA)</t>
  </si>
  <si>
    <t>G10-CRR</t>
  </si>
  <si>
    <t>KHAIRGURA:OC (BPA)</t>
  </si>
  <si>
    <t>BPA:OC-II EXT (BPA)</t>
  </si>
  <si>
    <t>G11 CRR</t>
  </si>
  <si>
    <t>F-ROM</t>
  </si>
  <si>
    <t>G13 ROM</t>
  </si>
  <si>
    <t>KOYAGUDEM-YLD</t>
  </si>
  <si>
    <t>F-CRR</t>
  </si>
  <si>
    <t>G13 CRR</t>
  </si>
  <si>
    <t>MNG- LINE IV</t>
  </si>
  <si>
    <t>JK 5 OC (YLD)</t>
  </si>
  <si>
    <t>G-ROM</t>
  </si>
  <si>
    <t>G15 CRR</t>
  </si>
  <si>
    <t>G15 RND</t>
  </si>
  <si>
    <t xml:space="preserve">
ROYALTY ON
 BASIC ROM 
PRICE</t>
  </si>
  <si>
    <t>2% on Royalty</t>
  </si>
  <si>
    <t>30% Royalty towards DMFT</t>
  </si>
  <si>
    <t>LIFTING /FACILITY
CHARGES/ Comp. Yield charges</t>
  </si>
  <si>
    <t>RGM(GLB)-WASHERY</t>
  </si>
  <si>
    <t>WG-D</t>
  </si>
  <si>
    <t>WG-G9</t>
  </si>
  <si>
    <t>MNG-WASHERY</t>
  </si>
  <si>
    <t>RKP WASHERY</t>
  </si>
  <si>
    <t>WG-FIN</t>
  </si>
  <si>
    <t>WASHERY FINES</t>
  </si>
  <si>
    <t>WG-SL</t>
  </si>
  <si>
    <t>MNG WASHERY-MM</t>
  </si>
  <si>
    <t>RKP WASHERY-MM</t>
  </si>
  <si>
    <t>MNG WASHERY</t>
  </si>
  <si>
    <t>WG-R</t>
  </si>
  <si>
    <t>WASHERY REJECTS</t>
  </si>
  <si>
    <t>LOW GR</t>
  </si>
  <si>
    <t>LOGRD</t>
  </si>
  <si>
    <t>G17CRR</t>
  </si>
  <si>
    <t>JVR:OC II:SATTUPALLI (KGM)</t>
  </si>
  <si>
    <t>RG OC I (RGM)</t>
  </si>
  <si>
    <t>KISTARAM OC (KGM)</t>
  </si>
  <si>
    <t>Addl. NFSA charges (0%)</t>
  </si>
  <si>
    <t>G7-ROM</t>
  </si>
  <si>
    <t>JVR OC II (KGM)</t>
  </si>
  <si>
    <t>ADRIYALA (PE) (RGM)</t>
  </si>
  <si>
    <t>G11-CRR</t>
  </si>
  <si>
    <t>Corpus of CMPS 1998 (Pension Fund)</t>
  </si>
  <si>
    <t>MNG OC (MNG)</t>
  </si>
  <si>
    <t>GDK OC3 (RGM)</t>
  </si>
  <si>
    <t>RG OC3 EXTN PH.II (RGM)</t>
  </si>
  <si>
    <t>ROAD MODE  - MINE WISE REVISED PRICE LIST  WITH EFFECT FROM 01.04.2021 FOR NFSA CUSTOMERS (NOTIFIED PRICE LIST) RS/T (GST)</t>
  </si>
  <si>
    <t>G6-CRR</t>
  </si>
  <si>
    <t>G10-ROM</t>
  </si>
  <si>
    <t>G10 ROM</t>
  </si>
  <si>
    <t>IK OC (SRP)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</si>
</sst>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2" fillId="2" borderId="0" xfId="0" applyFont="1" applyFill="1"/>
    <xf numFmtId="2" fontId="1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2" fontId="2" fillId="2" borderId="5" xfId="0" applyNumberFormat="1" applyFont="1" applyFill="1" applyBorder="1" applyAlignment="1">
      <alignment vertical="center" wrapText="1"/>
    </xf>
    <xf numFmtId="0" fontId="1" fillId="2" borderId="6" xfId="0" applyFont="1" applyFill="1" applyBorder="1"/>
    <xf numFmtId="0" fontId="1" fillId="2" borderId="5" xfId="0" applyFont="1" applyFill="1" applyBorder="1"/>
    <xf numFmtId="4" fontId="1" fillId="2" borderId="5" xfId="0" applyNumberFormat="1" applyFont="1" applyFill="1" applyBorder="1"/>
    <xf numFmtId="2" fontId="1" fillId="2" borderId="5" xfId="0" applyNumberFormat="1" applyFont="1" applyFill="1" applyBorder="1"/>
    <xf numFmtId="4" fontId="2" fillId="2" borderId="5" xfId="0" applyNumberFormat="1" applyFont="1" applyFill="1" applyBorder="1"/>
    <xf numFmtId="0" fontId="1" fillId="3" borderId="5" xfId="0" applyFont="1" applyFill="1" applyBorder="1"/>
    <xf numFmtId="4" fontId="1" fillId="3" borderId="5" xfId="0" applyNumberFormat="1" applyFont="1" applyFill="1" applyBorder="1"/>
    <xf numFmtId="2" fontId="1" fillId="3" borderId="5" xfId="0" applyNumberFormat="1" applyFont="1" applyFill="1" applyBorder="1"/>
    <xf numFmtId="0" fontId="1" fillId="3" borderId="0" xfId="0" applyFont="1" applyFill="1"/>
    <xf numFmtId="0" fontId="2" fillId="2" borderId="7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4" fontId="2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4" fontId="2" fillId="3" borderId="5" xfId="0" applyNumberFormat="1" applyFont="1" applyFill="1" applyBorder="1"/>
    <xf numFmtId="0" fontId="1" fillId="2" borderId="5" xfId="0" applyFont="1" applyFill="1" applyBorder="1" applyAlignment="1">
      <alignment horizontal="left"/>
    </xf>
    <xf numFmtId="0" fontId="4" fillId="0" borderId="0" xfId="0" applyFont="1"/>
    <xf numFmtId="2" fontId="4" fillId="0" borderId="0" xfId="0" applyNumberFormat="1" applyFont="1"/>
    <xf numFmtId="4" fontId="4" fillId="0" borderId="0" xfId="0" applyNumberFormat="1" applyFont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6" fillId="0" borderId="0" xfId="0" applyFont="1"/>
    <xf numFmtId="0" fontId="0" fillId="3" borderId="0" xfId="0" applyFill="1"/>
    <xf numFmtId="0" fontId="0" fillId="0" borderId="0" xfId="0" applyFont="1"/>
    <xf numFmtId="0" fontId="0" fillId="3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2" fontId="2" fillId="2" borderId="5" xfId="0" applyNumberFormat="1" applyFont="1" applyFill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topLeftCell="G1" zoomScale="75" zoomScaleNormal="75" workbookViewId="0">
      <selection activeCell="A3" sqref="A3:AF4"/>
    </sheetView>
  </sheetViews>
  <sheetFormatPr defaultRowHeight="15"/>
  <cols>
    <col min="1" max="1" width="34.7109375" customWidth="1"/>
    <col min="3" max="3" width="12.5703125" bestFit="1" customWidth="1"/>
    <col min="4" max="4" width="13.7109375" bestFit="1" customWidth="1"/>
    <col min="6" max="6" width="9.85546875" bestFit="1" customWidth="1"/>
    <col min="7" max="7" width="12.140625" bestFit="1" customWidth="1"/>
    <col min="8" max="8" width="9.85546875" bestFit="1" customWidth="1"/>
    <col min="9" max="9" width="12.28515625" customWidth="1"/>
    <col min="10" max="10" width="15.140625" customWidth="1"/>
    <col min="11" max="11" width="10.28515625" customWidth="1"/>
    <col min="13" max="13" width="9.85546875" bestFit="1" customWidth="1"/>
    <col min="22" max="23" width="10.140625" customWidth="1"/>
    <col min="24" max="24" width="12.140625" bestFit="1" customWidth="1"/>
    <col min="27" max="28" width="9.85546875" bestFit="1" customWidth="1"/>
    <col min="29" max="29" width="12.140625" bestFit="1" customWidth="1"/>
    <col min="30" max="30" width="9.85546875" bestFit="1" customWidth="1"/>
    <col min="31" max="31" width="12.140625" bestFit="1" customWidth="1"/>
  </cols>
  <sheetData>
    <row r="1" spans="1:32" ht="18">
      <c r="A1" s="1"/>
      <c r="B1" s="2"/>
      <c r="C1" s="2"/>
      <c r="D1" s="2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4"/>
    </row>
    <row r="2" spans="1:32" ht="18">
      <c r="A2" s="1"/>
      <c r="B2" s="2"/>
      <c r="C2" s="2"/>
      <c r="D2" s="2"/>
      <c r="E2" s="1"/>
      <c r="F2" s="1"/>
      <c r="G2" s="1"/>
      <c r="H2" s="1"/>
      <c r="I2" s="5" t="s">
        <v>0</v>
      </c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/>
    </row>
    <row r="3" spans="1:32">
      <c r="A3" s="38" t="s">
        <v>128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2" s="34" customFormat="1" ht="108">
      <c r="A5" s="29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29" t="s">
        <v>119</v>
      </c>
      <c r="I5" s="30" t="s">
        <v>9</v>
      </c>
      <c r="J5" s="31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124</v>
      </c>
      <c r="X5" s="30" t="s">
        <v>23</v>
      </c>
      <c r="Y5" s="30" t="s">
        <v>24</v>
      </c>
      <c r="Z5" s="30" t="s">
        <v>25</v>
      </c>
      <c r="AA5" s="30" t="s">
        <v>26</v>
      </c>
      <c r="AB5" s="30" t="s">
        <v>27</v>
      </c>
      <c r="AC5" s="29" t="s">
        <v>28</v>
      </c>
      <c r="AD5" s="30" t="s">
        <v>29</v>
      </c>
      <c r="AE5" s="32" t="s">
        <v>30</v>
      </c>
      <c r="AF5" s="33"/>
    </row>
    <row r="6" spans="1:32" ht="18">
      <c r="A6" s="9" t="s">
        <v>31</v>
      </c>
      <c r="B6" s="10">
        <v>2401</v>
      </c>
      <c r="C6" s="10" t="s">
        <v>32</v>
      </c>
      <c r="D6" s="10" t="s">
        <v>33</v>
      </c>
      <c r="E6" s="10">
        <v>3885</v>
      </c>
      <c r="F6" s="11">
        <v>0</v>
      </c>
      <c r="G6" s="11">
        <f t="shared" ref="G6:G11" si="0">E6+F6</f>
        <v>3885</v>
      </c>
      <c r="H6" s="11">
        <v>0</v>
      </c>
      <c r="I6" s="12">
        <f>G6*0.3%</f>
        <v>11.654999999999999</v>
      </c>
      <c r="J6" s="12">
        <f t="shared" ref="J6:J58" si="1">E6*0.14</f>
        <v>543.90000000000009</v>
      </c>
      <c r="K6" s="12">
        <f>(H6+I6)*14%</f>
        <v>1.6317000000000002</v>
      </c>
      <c r="L6" s="12">
        <f t="shared" ref="L6:L58" si="2">(J6+K6)*2%</f>
        <v>10.910634000000002</v>
      </c>
      <c r="M6" s="12">
        <f>(K6+J6)*30%</f>
        <v>163.65951000000004</v>
      </c>
      <c r="N6" s="12">
        <f>(J6+K6)*0%</f>
        <v>0</v>
      </c>
      <c r="O6" s="10">
        <v>0</v>
      </c>
      <c r="P6" s="10">
        <v>0</v>
      </c>
      <c r="Q6" s="10">
        <v>61</v>
      </c>
      <c r="R6" s="10">
        <v>10</v>
      </c>
      <c r="S6" s="10">
        <v>0</v>
      </c>
      <c r="T6" s="10">
        <v>0</v>
      </c>
      <c r="U6" s="10">
        <v>319</v>
      </c>
      <c r="V6" s="10">
        <v>0</v>
      </c>
      <c r="W6" s="10">
        <v>10</v>
      </c>
      <c r="X6" s="11">
        <f xml:space="preserve"> SUM(G6:W6)</f>
        <v>5016.7568440000005</v>
      </c>
      <c r="Y6" s="12">
        <f>X6*0</f>
        <v>0</v>
      </c>
      <c r="Z6" s="10">
        <v>400</v>
      </c>
      <c r="AA6" s="12">
        <f>X6*2.5%</f>
        <v>125.41892110000002</v>
      </c>
      <c r="AB6" s="12">
        <f>X6*2.5%</f>
        <v>125.41892110000002</v>
      </c>
      <c r="AC6" s="11">
        <f>X6+Z6+AA6+AB6</f>
        <v>5667.594686200001</v>
      </c>
      <c r="AD6" s="12">
        <f>X6*5%</f>
        <v>250.83784220000004</v>
      </c>
      <c r="AE6" s="13">
        <f>X6+Z6+AD6</f>
        <v>5667.5946862000001</v>
      </c>
      <c r="AF6" s="1"/>
    </row>
    <row r="7" spans="1:32" ht="18">
      <c r="A7" s="10" t="s">
        <v>34</v>
      </c>
      <c r="B7" s="10">
        <v>2402</v>
      </c>
      <c r="C7" s="10" t="s">
        <v>32</v>
      </c>
      <c r="D7" s="10" t="s">
        <v>33</v>
      </c>
      <c r="E7" s="10">
        <v>3885</v>
      </c>
      <c r="F7" s="11">
        <v>0</v>
      </c>
      <c r="G7" s="11">
        <f t="shared" si="0"/>
        <v>3885</v>
      </c>
      <c r="H7" s="11">
        <v>0</v>
      </c>
      <c r="I7" s="12">
        <v>0</v>
      </c>
      <c r="J7" s="12">
        <f t="shared" si="1"/>
        <v>543.90000000000009</v>
      </c>
      <c r="K7" s="12">
        <f t="shared" ref="K7:K58" si="3">(H7+I7)*14%</f>
        <v>0</v>
      </c>
      <c r="L7" s="12">
        <f t="shared" si="2"/>
        <v>10.878000000000002</v>
      </c>
      <c r="M7" s="12">
        <f t="shared" ref="M7:M58" si="4">(K7+J7)*30%</f>
        <v>163.17000000000002</v>
      </c>
      <c r="N7" s="12">
        <f t="shared" ref="N7:N58" si="5">(J7+K7)*0%</f>
        <v>0</v>
      </c>
      <c r="O7" s="10">
        <v>0</v>
      </c>
      <c r="P7" s="10">
        <v>0</v>
      </c>
      <c r="Q7" s="10">
        <v>61</v>
      </c>
      <c r="R7" s="10">
        <v>10</v>
      </c>
      <c r="S7" s="10">
        <v>0</v>
      </c>
      <c r="T7" s="10">
        <v>0</v>
      </c>
      <c r="U7" s="10">
        <v>319</v>
      </c>
      <c r="V7" s="10">
        <v>0</v>
      </c>
      <c r="W7" s="10">
        <v>10</v>
      </c>
      <c r="X7" s="11">
        <f t="shared" ref="X7:X58" si="6" xml:space="preserve"> SUM(G7:W7)</f>
        <v>5002.9479999999994</v>
      </c>
      <c r="Y7" s="12">
        <f t="shared" ref="Y7:Y58" si="7">X7*0</f>
        <v>0</v>
      </c>
      <c r="Z7" s="10">
        <v>400</v>
      </c>
      <c r="AA7" s="12">
        <f t="shared" ref="AA7:AA58" si="8">X7*2.5%</f>
        <v>125.07369999999999</v>
      </c>
      <c r="AB7" s="12">
        <f t="shared" ref="AB7:AB58" si="9">X7*2.5%</f>
        <v>125.07369999999999</v>
      </c>
      <c r="AC7" s="11">
        <f t="shared" ref="AC7:AC58" si="10">X7+Z7+AA7+AB7</f>
        <v>5653.0953999999992</v>
      </c>
      <c r="AD7" s="12">
        <f t="shared" ref="AD7:AD58" si="11">X7*5%</f>
        <v>250.14739999999998</v>
      </c>
      <c r="AE7" s="13">
        <f t="shared" ref="AE7:AE58" si="12">X7+Z7+AD7</f>
        <v>5653.0953999999992</v>
      </c>
      <c r="AF7" s="1"/>
    </row>
    <row r="8" spans="1:32" ht="18">
      <c r="A8" s="10" t="s">
        <v>35</v>
      </c>
      <c r="B8" s="10">
        <v>2403</v>
      </c>
      <c r="C8" s="10" t="s">
        <v>32</v>
      </c>
      <c r="D8" s="10" t="s">
        <v>33</v>
      </c>
      <c r="E8" s="10">
        <v>3885</v>
      </c>
      <c r="F8" s="11">
        <v>0</v>
      </c>
      <c r="G8" s="11">
        <f t="shared" si="0"/>
        <v>3885</v>
      </c>
      <c r="H8" s="11">
        <v>0</v>
      </c>
      <c r="I8" s="12">
        <v>0</v>
      </c>
      <c r="J8" s="12">
        <f t="shared" si="1"/>
        <v>543.90000000000009</v>
      </c>
      <c r="K8" s="12">
        <f t="shared" si="3"/>
        <v>0</v>
      </c>
      <c r="L8" s="12">
        <f t="shared" si="2"/>
        <v>10.878000000000002</v>
      </c>
      <c r="M8" s="12">
        <f t="shared" si="4"/>
        <v>163.17000000000002</v>
      </c>
      <c r="N8" s="12">
        <f t="shared" si="5"/>
        <v>0</v>
      </c>
      <c r="O8" s="10">
        <v>0</v>
      </c>
      <c r="P8" s="10">
        <v>0</v>
      </c>
      <c r="Q8" s="10">
        <v>61</v>
      </c>
      <c r="R8" s="10">
        <v>10</v>
      </c>
      <c r="S8" s="10">
        <v>0</v>
      </c>
      <c r="T8" s="10">
        <v>0</v>
      </c>
      <c r="U8" s="10">
        <v>319</v>
      </c>
      <c r="V8" s="10">
        <v>0</v>
      </c>
      <c r="W8" s="10">
        <v>10</v>
      </c>
      <c r="X8" s="11">
        <f t="shared" si="6"/>
        <v>5002.9479999999994</v>
      </c>
      <c r="Y8" s="12">
        <f t="shared" si="7"/>
        <v>0</v>
      </c>
      <c r="Z8" s="10">
        <v>400</v>
      </c>
      <c r="AA8" s="12">
        <f t="shared" si="8"/>
        <v>125.07369999999999</v>
      </c>
      <c r="AB8" s="12">
        <f t="shared" si="9"/>
        <v>125.07369999999999</v>
      </c>
      <c r="AC8" s="11">
        <f t="shared" si="10"/>
        <v>5653.0953999999992</v>
      </c>
      <c r="AD8" s="12">
        <f t="shared" si="11"/>
        <v>250.14739999999998</v>
      </c>
      <c r="AE8" s="13">
        <f t="shared" si="12"/>
        <v>5653.0953999999992</v>
      </c>
      <c r="AF8" s="1"/>
    </row>
    <row r="9" spans="1:32" ht="18">
      <c r="A9" s="10" t="s">
        <v>36</v>
      </c>
      <c r="B9" s="10">
        <v>2404</v>
      </c>
      <c r="C9" s="10" t="s">
        <v>32</v>
      </c>
      <c r="D9" s="10" t="s">
        <v>33</v>
      </c>
      <c r="E9" s="10">
        <v>3885</v>
      </c>
      <c r="F9" s="11">
        <v>0</v>
      </c>
      <c r="G9" s="11">
        <f t="shared" si="0"/>
        <v>3885</v>
      </c>
      <c r="H9" s="11">
        <v>0</v>
      </c>
      <c r="I9" s="12">
        <v>0</v>
      </c>
      <c r="J9" s="12">
        <f t="shared" si="1"/>
        <v>543.90000000000009</v>
      </c>
      <c r="K9" s="12">
        <f t="shared" si="3"/>
        <v>0</v>
      </c>
      <c r="L9" s="12">
        <f t="shared" si="2"/>
        <v>10.878000000000002</v>
      </c>
      <c r="M9" s="12">
        <f t="shared" si="4"/>
        <v>163.17000000000002</v>
      </c>
      <c r="N9" s="12">
        <f t="shared" si="5"/>
        <v>0</v>
      </c>
      <c r="O9" s="10">
        <v>0</v>
      </c>
      <c r="P9" s="10">
        <v>0</v>
      </c>
      <c r="Q9" s="10">
        <v>61</v>
      </c>
      <c r="R9" s="10">
        <v>10</v>
      </c>
      <c r="S9" s="10">
        <v>0</v>
      </c>
      <c r="T9" s="10">
        <v>0</v>
      </c>
      <c r="U9" s="10">
        <v>319</v>
      </c>
      <c r="V9" s="10">
        <v>0</v>
      </c>
      <c r="W9" s="10">
        <v>10</v>
      </c>
      <c r="X9" s="11">
        <f t="shared" si="6"/>
        <v>5002.9479999999994</v>
      </c>
      <c r="Y9" s="12">
        <f t="shared" si="7"/>
        <v>0</v>
      </c>
      <c r="Z9" s="10">
        <v>400</v>
      </c>
      <c r="AA9" s="12">
        <f t="shared" si="8"/>
        <v>125.07369999999999</v>
      </c>
      <c r="AB9" s="12">
        <f t="shared" si="9"/>
        <v>125.07369999999999</v>
      </c>
      <c r="AC9" s="11">
        <f t="shared" si="10"/>
        <v>5653.0953999999992</v>
      </c>
      <c r="AD9" s="12">
        <f t="shared" si="11"/>
        <v>250.14739999999998</v>
      </c>
      <c r="AE9" s="13">
        <f t="shared" si="12"/>
        <v>5653.0953999999992</v>
      </c>
      <c r="AF9" s="1"/>
    </row>
    <row r="10" spans="1:32" ht="18">
      <c r="A10" s="10" t="s">
        <v>37</v>
      </c>
      <c r="B10" s="10">
        <v>1309</v>
      </c>
      <c r="C10" s="10" t="s">
        <v>32</v>
      </c>
      <c r="D10" s="10" t="s">
        <v>129</v>
      </c>
      <c r="E10" s="10">
        <v>3780</v>
      </c>
      <c r="F10" s="11">
        <v>80</v>
      </c>
      <c r="G10" s="11">
        <f t="shared" si="0"/>
        <v>3860</v>
      </c>
      <c r="H10" s="11">
        <v>0</v>
      </c>
      <c r="I10" s="12">
        <v>0</v>
      </c>
      <c r="J10" s="12">
        <f t="shared" si="1"/>
        <v>529.20000000000005</v>
      </c>
      <c r="K10" s="12">
        <f t="shared" si="3"/>
        <v>0</v>
      </c>
      <c r="L10" s="12">
        <f t="shared" si="2"/>
        <v>10.584000000000001</v>
      </c>
      <c r="M10" s="12">
        <f t="shared" si="4"/>
        <v>158.76000000000002</v>
      </c>
      <c r="N10" s="12">
        <f t="shared" si="5"/>
        <v>0</v>
      </c>
      <c r="O10" s="10">
        <v>0</v>
      </c>
      <c r="P10" s="10">
        <v>0</v>
      </c>
      <c r="Q10" s="10">
        <v>61</v>
      </c>
      <c r="R10" s="10">
        <v>10</v>
      </c>
      <c r="S10" s="10">
        <v>0</v>
      </c>
      <c r="T10" s="10">
        <v>0</v>
      </c>
      <c r="U10" s="10">
        <v>319</v>
      </c>
      <c r="V10" s="10">
        <v>8</v>
      </c>
      <c r="W10" s="10">
        <v>10</v>
      </c>
      <c r="X10" s="11">
        <f t="shared" si="6"/>
        <v>4966.5439999999999</v>
      </c>
      <c r="Y10" s="12">
        <f t="shared" si="7"/>
        <v>0</v>
      </c>
      <c r="Z10" s="10">
        <v>400</v>
      </c>
      <c r="AA10" s="12">
        <f t="shared" si="8"/>
        <v>124.1636</v>
      </c>
      <c r="AB10" s="12">
        <f t="shared" si="9"/>
        <v>124.1636</v>
      </c>
      <c r="AC10" s="11">
        <f t="shared" si="10"/>
        <v>5614.8711999999996</v>
      </c>
      <c r="AD10" s="12">
        <f t="shared" si="11"/>
        <v>248.3272</v>
      </c>
      <c r="AE10" s="13">
        <f t="shared" si="12"/>
        <v>5614.8711999999996</v>
      </c>
      <c r="AF10" s="1"/>
    </row>
    <row r="11" spans="1:32" s="36" customFormat="1" ht="21.75" customHeight="1">
      <c r="A11" s="10" t="s">
        <v>117</v>
      </c>
      <c r="B11" s="10">
        <v>2303</v>
      </c>
      <c r="C11" s="10" t="s">
        <v>32</v>
      </c>
      <c r="D11" s="10" t="s">
        <v>120</v>
      </c>
      <c r="E11" s="10">
        <v>3430</v>
      </c>
      <c r="F11" s="11">
        <v>0</v>
      </c>
      <c r="G11" s="11">
        <f t="shared" si="0"/>
        <v>3430</v>
      </c>
      <c r="H11" s="11">
        <v>0</v>
      </c>
      <c r="I11" s="12">
        <v>0</v>
      </c>
      <c r="J11" s="12">
        <f t="shared" ref="J11" si="13">E11*0.14</f>
        <v>480.20000000000005</v>
      </c>
      <c r="K11" s="12">
        <f t="shared" ref="K11" si="14">(H11+I11)*14%</f>
        <v>0</v>
      </c>
      <c r="L11" s="12">
        <f t="shared" ref="L11" si="15">(J11+K11)*2%</f>
        <v>9.604000000000001</v>
      </c>
      <c r="M11" s="12">
        <f t="shared" ref="M11" si="16">(K11+J11)*30%</f>
        <v>144.06</v>
      </c>
      <c r="N11" s="12">
        <f t="shared" ref="N11" si="17">(J11+K11)*0%</f>
        <v>0</v>
      </c>
      <c r="O11" s="10">
        <v>0</v>
      </c>
      <c r="P11" s="10">
        <v>0</v>
      </c>
      <c r="Q11" s="10">
        <v>61</v>
      </c>
      <c r="R11" s="10">
        <v>10</v>
      </c>
      <c r="S11" s="10">
        <v>0</v>
      </c>
      <c r="T11" s="10">
        <v>0</v>
      </c>
      <c r="U11" s="10">
        <v>319</v>
      </c>
      <c r="V11" s="10">
        <v>118</v>
      </c>
      <c r="W11" s="10">
        <v>10</v>
      </c>
      <c r="X11" s="11">
        <f t="shared" si="6"/>
        <v>4581.8639999999996</v>
      </c>
      <c r="Y11" s="12">
        <f t="shared" ref="Y11" si="18">X11*0</f>
        <v>0</v>
      </c>
      <c r="Z11" s="10">
        <v>400</v>
      </c>
      <c r="AA11" s="12">
        <f t="shared" ref="AA11" si="19">X11*2.5%</f>
        <v>114.5466</v>
      </c>
      <c r="AB11" s="12">
        <f t="shared" ref="AB11" si="20">X11*2.5%</f>
        <v>114.5466</v>
      </c>
      <c r="AC11" s="11">
        <f t="shared" ref="AC11" si="21">X11+Z11+AA11+AB11</f>
        <v>5210.9571999999989</v>
      </c>
      <c r="AD11" s="12">
        <f t="shared" ref="AD11" si="22">X11*5%</f>
        <v>229.0932</v>
      </c>
      <c r="AE11" s="11">
        <f t="shared" ref="AE11" si="23">X11+Z11+AD11</f>
        <v>5210.9571999999998</v>
      </c>
      <c r="AF11" s="1"/>
    </row>
    <row r="12" spans="1:32" s="36" customFormat="1" ht="21.75" customHeight="1">
      <c r="A12" s="10" t="s">
        <v>132</v>
      </c>
      <c r="B12" s="10">
        <v>312</v>
      </c>
      <c r="C12" s="10" t="s">
        <v>32</v>
      </c>
      <c r="D12" s="10" t="s">
        <v>120</v>
      </c>
      <c r="E12" s="10">
        <v>3430</v>
      </c>
      <c r="F12" s="11">
        <v>0</v>
      </c>
      <c r="G12" s="11">
        <f t="shared" ref="G12" si="24">E12+F12</f>
        <v>3430</v>
      </c>
      <c r="H12" s="11">
        <v>0</v>
      </c>
      <c r="I12" s="12">
        <v>597.29</v>
      </c>
      <c r="J12" s="12">
        <f t="shared" ref="J12" si="25">E12*0.14</f>
        <v>480.20000000000005</v>
      </c>
      <c r="K12" s="12">
        <f t="shared" ref="K12" si="26">(H12+I12)*14%</f>
        <v>83.620599999999996</v>
      </c>
      <c r="L12" s="12">
        <f t="shared" ref="L12" si="27">(J12+K12)*2%</f>
        <v>11.276412000000001</v>
      </c>
      <c r="M12" s="12">
        <f t="shared" ref="M12" si="28">(K12+J12)*30%</f>
        <v>169.14617999999999</v>
      </c>
      <c r="N12" s="12">
        <f t="shared" ref="N12" si="29">(J12+K12)*0%</f>
        <v>0</v>
      </c>
      <c r="O12" s="10">
        <v>0</v>
      </c>
      <c r="P12" s="10">
        <v>0</v>
      </c>
      <c r="Q12" s="10">
        <v>61</v>
      </c>
      <c r="R12" s="10">
        <v>10</v>
      </c>
      <c r="S12" s="10">
        <v>0</v>
      </c>
      <c r="T12" s="10">
        <v>0</v>
      </c>
      <c r="U12" s="10">
        <v>319</v>
      </c>
      <c r="V12" s="10">
        <v>0</v>
      </c>
      <c r="W12" s="10">
        <v>10</v>
      </c>
      <c r="X12" s="11">
        <f t="shared" ref="X12" si="30" xml:space="preserve"> SUM(G12:W12)</f>
        <v>5171.5331919999999</v>
      </c>
      <c r="Y12" s="12">
        <f t="shared" ref="Y12" si="31">X12*0</f>
        <v>0</v>
      </c>
      <c r="Z12" s="10">
        <v>400</v>
      </c>
      <c r="AA12" s="12">
        <f t="shared" ref="AA12" si="32">X12*2.5%</f>
        <v>129.28832980000001</v>
      </c>
      <c r="AB12" s="12">
        <f t="shared" ref="AB12" si="33">X12*2.5%</f>
        <v>129.28832980000001</v>
      </c>
      <c r="AC12" s="11">
        <f t="shared" ref="AC12" si="34">X12+Z12+AA12+AB12</f>
        <v>5830.1098515999993</v>
      </c>
      <c r="AD12" s="12">
        <f t="shared" ref="AD12" si="35">X12*5%</f>
        <v>258.57665960000003</v>
      </c>
      <c r="AE12" s="11">
        <f t="shared" ref="AE12" si="36">X12+Z12+AD12</f>
        <v>5830.1098516000002</v>
      </c>
      <c r="AF12" s="1"/>
    </row>
    <row r="13" spans="1:32" ht="18">
      <c r="A13" s="10" t="s">
        <v>38</v>
      </c>
      <c r="B13" s="10">
        <v>1388</v>
      </c>
      <c r="C13" s="10" t="s">
        <v>39</v>
      </c>
      <c r="D13" s="10" t="s">
        <v>40</v>
      </c>
      <c r="E13" s="10">
        <v>3430</v>
      </c>
      <c r="F13" s="11">
        <v>220</v>
      </c>
      <c r="G13" s="11">
        <f t="shared" ref="G13:G58" si="37">E13+F13</f>
        <v>3650</v>
      </c>
      <c r="H13" s="11">
        <v>0</v>
      </c>
      <c r="I13" s="12">
        <v>0</v>
      </c>
      <c r="J13" s="12">
        <f t="shared" si="1"/>
        <v>480.20000000000005</v>
      </c>
      <c r="K13" s="12">
        <f t="shared" si="3"/>
        <v>0</v>
      </c>
      <c r="L13" s="12">
        <f t="shared" si="2"/>
        <v>9.604000000000001</v>
      </c>
      <c r="M13" s="12">
        <f t="shared" si="4"/>
        <v>144.06</v>
      </c>
      <c r="N13" s="12">
        <f t="shared" si="5"/>
        <v>0</v>
      </c>
      <c r="O13" s="10">
        <v>0</v>
      </c>
      <c r="P13" s="10">
        <v>0</v>
      </c>
      <c r="Q13" s="10">
        <v>61</v>
      </c>
      <c r="R13" s="10">
        <v>10</v>
      </c>
      <c r="S13" s="10">
        <v>45</v>
      </c>
      <c r="T13" s="10">
        <v>60</v>
      </c>
      <c r="U13" s="10">
        <v>319</v>
      </c>
      <c r="V13" s="10">
        <v>0</v>
      </c>
      <c r="W13" s="10">
        <v>10</v>
      </c>
      <c r="X13" s="11">
        <f t="shared" si="6"/>
        <v>4788.8640000000005</v>
      </c>
      <c r="Y13" s="12">
        <f t="shared" si="7"/>
        <v>0</v>
      </c>
      <c r="Z13" s="10">
        <v>400</v>
      </c>
      <c r="AA13" s="12">
        <f t="shared" si="8"/>
        <v>119.72160000000002</v>
      </c>
      <c r="AB13" s="12">
        <f t="shared" si="9"/>
        <v>119.72160000000002</v>
      </c>
      <c r="AC13" s="11">
        <f t="shared" si="10"/>
        <v>5428.3072000000002</v>
      </c>
      <c r="AD13" s="12">
        <f t="shared" si="11"/>
        <v>239.44320000000005</v>
      </c>
      <c r="AE13" s="13">
        <f t="shared" si="12"/>
        <v>5428.3072000000002</v>
      </c>
      <c r="AF13" s="1"/>
    </row>
    <row r="14" spans="1:32" ht="18">
      <c r="A14" s="10" t="s">
        <v>41</v>
      </c>
      <c r="B14" s="10">
        <v>3403</v>
      </c>
      <c r="C14" s="10" t="s">
        <v>39</v>
      </c>
      <c r="D14" s="10" t="s">
        <v>40</v>
      </c>
      <c r="E14" s="10">
        <v>3430</v>
      </c>
      <c r="F14" s="11">
        <v>220</v>
      </c>
      <c r="G14" s="11">
        <f t="shared" si="37"/>
        <v>3650</v>
      </c>
      <c r="H14" s="11">
        <v>0</v>
      </c>
      <c r="I14" s="12">
        <f>G13*3.42%</f>
        <v>124.83</v>
      </c>
      <c r="J14" s="12">
        <f t="shared" si="1"/>
        <v>480.20000000000005</v>
      </c>
      <c r="K14" s="12">
        <f t="shared" si="3"/>
        <v>17.476200000000002</v>
      </c>
      <c r="L14" s="12">
        <f t="shared" si="2"/>
        <v>9.9535240000000016</v>
      </c>
      <c r="M14" s="12">
        <f t="shared" si="4"/>
        <v>149.30286000000001</v>
      </c>
      <c r="N14" s="12">
        <f t="shared" si="5"/>
        <v>0</v>
      </c>
      <c r="O14" s="10">
        <v>0</v>
      </c>
      <c r="P14" s="10">
        <v>0</v>
      </c>
      <c r="Q14" s="10">
        <v>61</v>
      </c>
      <c r="R14" s="10">
        <v>10</v>
      </c>
      <c r="S14" s="10">
        <v>0</v>
      </c>
      <c r="T14" s="10">
        <v>0</v>
      </c>
      <c r="U14" s="10">
        <v>319</v>
      </c>
      <c r="V14" s="10">
        <v>0</v>
      </c>
      <c r="W14" s="10">
        <v>10</v>
      </c>
      <c r="X14" s="11">
        <f t="shared" si="6"/>
        <v>4831.7625839999992</v>
      </c>
      <c r="Y14" s="12">
        <f t="shared" si="7"/>
        <v>0</v>
      </c>
      <c r="Z14" s="10">
        <v>400</v>
      </c>
      <c r="AA14" s="12">
        <f t="shared" si="8"/>
        <v>120.79406459999998</v>
      </c>
      <c r="AB14" s="12">
        <f t="shared" si="9"/>
        <v>120.79406459999998</v>
      </c>
      <c r="AC14" s="11">
        <f t="shared" si="10"/>
        <v>5473.3507131999986</v>
      </c>
      <c r="AD14" s="12">
        <f t="shared" si="11"/>
        <v>241.58812919999997</v>
      </c>
      <c r="AE14" s="13">
        <f t="shared" si="12"/>
        <v>5473.3507131999995</v>
      </c>
      <c r="AF14" s="1"/>
    </row>
    <row r="15" spans="1:32" ht="18">
      <c r="A15" s="10" t="s">
        <v>42</v>
      </c>
      <c r="B15" s="10">
        <v>2103</v>
      </c>
      <c r="C15" s="10" t="s">
        <v>39</v>
      </c>
      <c r="D15" s="10" t="s">
        <v>40</v>
      </c>
      <c r="E15" s="10">
        <v>3430</v>
      </c>
      <c r="F15" s="11">
        <v>220</v>
      </c>
      <c r="G15" s="11">
        <f t="shared" si="37"/>
        <v>3650</v>
      </c>
      <c r="H15" s="11">
        <v>0</v>
      </c>
      <c r="I15" s="12">
        <v>0</v>
      </c>
      <c r="J15" s="12">
        <f t="shared" si="1"/>
        <v>480.20000000000005</v>
      </c>
      <c r="K15" s="12">
        <f t="shared" si="3"/>
        <v>0</v>
      </c>
      <c r="L15" s="12">
        <f t="shared" si="2"/>
        <v>9.604000000000001</v>
      </c>
      <c r="M15" s="12">
        <f t="shared" si="4"/>
        <v>144.06</v>
      </c>
      <c r="N15" s="12">
        <f t="shared" si="5"/>
        <v>0</v>
      </c>
      <c r="O15" s="10">
        <v>0</v>
      </c>
      <c r="P15" s="10">
        <v>0</v>
      </c>
      <c r="Q15" s="10">
        <v>61</v>
      </c>
      <c r="R15" s="10">
        <v>10</v>
      </c>
      <c r="S15" s="10">
        <v>0</v>
      </c>
      <c r="T15" s="10">
        <v>0</v>
      </c>
      <c r="U15" s="10">
        <v>319</v>
      </c>
      <c r="V15" s="10">
        <v>0</v>
      </c>
      <c r="W15" s="10">
        <v>10</v>
      </c>
      <c r="X15" s="11">
        <f t="shared" si="6"/>
        <v>4683.8640000000005</v>
      </c>
      <c r="Y15" s="12">
        <f t="shared" si="7"/>
        <v>0</v>
      </c>
      <c r="Z15" s="10">
        <v>400</v>
      </c>
      <c r="AA15" s="12">
        <f t="shared" si="8"/>
        <v>117.09660000000002</v>
      </c>
      <c r="AB15" s="12">
        <f t="shared" si="9"/>
        <v>117.09660000000002</v>
      </c>
      <c r="AC15" s="11">
        <f t="shared" si="10"/>
        <v>5318.0572000000002</v>
      </c>
      <c r="AD15" s="12">
        <f t="shared" si="11"/>
        <v>234.19320000000005</v>
      </c>
      <c r="AE15" s="13">
        <f t="shared" si="12"/>
        <v>5318.0572000000002</v>
      </c>
      <c r="AF15" s="1"/>
    </row>
    <row r="16" spans="1:32" s="36" customFormat="1" ht="18">
      <c r="A16" s="10" t="s">
        <v>43</v>
      </c>
      <c r="B16" s="10">
        <v>3407</v>
      </c>
      <c r="C16" s="10" t="s">
        <v>39</v>
      </c>
      <c r="D16" s="10" t="s">
        <v>40</v>
      </c>
      <c r="E16" s="10">
        <v>3430</v>
      </c>
      <c r="F16" s="11">
        <v>220</v>
      </c>
      <c r="G16" s="11">
        <f t="shared" si="37"/>
        <v>3650</v>
      </c>
      <c r="H16" s="11">
        <v>0</v>
      </c>
      <c r="I16" s="12">
        <v>0</v>
      </c>
      <c r="J16" s="12">
        <f t="shared" si="1"/>
        <v>480.20000000000005</v>
      </c>
      <c r="K16" s="12">
        <f t="shared" si="3"/>
        <v>0</v>
      </c>
      <c r="L16" s="12">
        <f t="shared" si="2"/>
        <v>9.604000000000001</v>
      </c>
      <c r="M16" s="12">
        <f t="shared" si="4"/>
        <v>144.06</v>
      </c>
      <c r="N16" s="12">
        <f t="shared" si="5"/>
        <v>0</v>
      </c>
      <c r="O16" s="10">
        <v>0</v>
      </c>
      <c r="P16" s="10">
        <v>0</v>
      </c>
      <c r="Q16" s="10">
        <v>61</v>
      </c>
      <c r="R16" s="10">
        <v>10</v>
      </c>
      <c r="S16" s="10">
        <v>0</v>
      </c>
      <c r="T16" s="10">
        <v>0</v>
      </c>
      <c r="U16" s="10">
        <v>319</v>
      </c>
      <c r="V16" s="10">
        <v>0</v>
      </c>
      <c r="W16" s="10">
        <v>10</v>
      </c>
      <c r="X16" s="11">
        <f t="shared" si="6"/>
        <v>4683.8640000000005</v>
      </c>
      <c r="Y16" s="12">
        <f t="shared" si="7"/>
        <v>0</v>
      </c>
      <c r="Z16" s="10">
        <v>400</v>
      </c>
      <c r="AA16" s="12">
        <f t="shared" si="8"/>
        <v>117.09660000000002</v>
      </c>
      <c r="AB16" s="12">
        <f t="shared" si="9"/>
        <v>117.09660000000002</v>
      </c>
      <c r="AC16" s="11">
        <f t="shared" si="10"/>
        <v>5318.0572000000002</v>
      </c>
      <c r="AD16" s="12">
        <f t="shared" si="11"/>
        <v>234.19320000000005</v>
      </c>
      <c r="AE16" s="11">
        <f t="shared" si="12"/>
        <v>5318.0572000000002</v>
      </c>
      <c r="AF16" s="1"/>
    </row>
    <row r="17" spans="1:32" ht="18">
      <c r="A17" s="10" t="s">
        <v>51</v>
      </c>
      <c r="B17" s="10">
        <v>2108</v>
      </c>
      <c r="C17" s="10" t="s">
        <v>49</v>
      </c>
      <c r="D17" s="10" t="s">
        <v>40</v>
      </c>
      <c r="E17" s="10">
        <v>3430</v>
      </c>
      <c r="F17" s="11">
        <v>220</v>
      </c>
      <c r="G17" s="11">
        <f t="shared" ref="G17" si="38">E17+F17</f>
        <v>3650</v>
      </c>
      <c r="H17" s="11">
        <v>0</v>
      </c>
      <c r="I17" s="12">
        <v>0</v>
      </c>
      <c r="J17" s="12">
        <f t="shared" ref="J17" si="39">E17*0.14</f>
        <v>480.20000000000005</v>
      </c>
      <c r="K17" s="12">
        <f t="shared" si="3"/>
        <v>0</v>
      </c>
      <c r="L17" s="12">
        <f t="shared" ref="L17" si="40">(J17+K17)*2%</f>
        <v>9.604000000000001</v>
      </c>
      <c r="M17" s="12">
        <f t="shared" ref="M17" si="41">(K17+J17)*30%</f>
        <v>144.06</v>
      </c>
      <c r="N17" s="12">
        <f t="shared" ref="N17" si="42">(J17+K17)*0%</f>
        <v>0</v>
      </c>
      <c r="O17" s="10">
        <v>0</v>
      </c>
      <c r="P17" s="10">
        <v>0</v>
      </c>
      <c r="Q17" s="10">
        <v>61</v>
      </c>
      <c r="R17" s="10">
        <v>10</v>
      </c>
      <c r="S17" s="10">
        <v>0</v>
      </c>
      <c r="T17" s="10">
        <v>0</v>
      </c>
      <c r="U17" s="10">
        <v>319</v>
      </c>
      <c r="V17" s="10">
        <v>0</v>
      </c>
      <c r="W17" s="10">
        <v>10</v>
      </c>
      <c r="X17" s="11">
        <f t="shared" si="6"/>
        <v>4683.8640000000005</v>
      </c>
      <c r="Y17" s="12">
        <f t="shared" ref="Y17" si="43">X17*0</f>
        <v>0</v>
      </c>
      <c r="Z17" s="10">
        <v>400</v>
      </c>
      <c r="AA17" s="12">
        <f t="shared" ref="AA17" si="44">X17*2.5%</f>
        <v>117.09660000000002</v>
      </c>
      <c r="AB17" s="12">
        <f t="shared" ref="AB17" si="45">X17*2.5%</f>
        <v>117.09660000000002</v>
      </c>
      <c r="AC17" s="11">
        <f t="shared" ref="AC17" si="46">X17+Z17+AA17+AB17</f>
        <v>5318.0572000000002</v>
      </c>
      <c r="AD17" s="12">
        <f t="shared" ref="AD17" si="47">X17*5%</f>
        <v>234.19320000000005</v>
      </c>
      <c r="AE17" s="13">
        <f t="shared" ref="AE17" si="48">X17+Z17+AD17</f>
        <v>5318.0572000000002</v>
      </c>
      <c r="AF17" s="1"/>
    </row>
    <row r="18" spans="1:32" s="37" customFormat="1" ht="21" customHeight="1">
      <c r="A18" s="14" t="s">
        <v>44</v>
      </c>
      <c r="B18" s="14">
        <v>1190</v>
      </c>
      <c r="C18" s="14" t="s">
        <v>39</v>
      </c>
      <c r="D18" s="14" t="s">
        <v>40</v>
      </c>
      <c r="E18" s="14">
        <v>3430</v>
      </c>
      <c r="F18" s="15">
        <v>220</v>
      </c>
      <c r="G18" s="15">
        <f t="shared" si="37"/>
        <v>3650</v>
      </c>
      <c r="H18" s="15">
        <v>0</v>
      </c>
      <c r="I18" s="12">
        <v>0</v>
      </c>
      <c r="J18" s="16">
        <f t="shared" si="1"/>
        <v>480.20000000000005</v>
      </c>
      <c r="K18" s="16">
        <f t="shared" si="3"/>
        <v>0</v>
      </c>
      <c r="L18" s="16">
        <f t="shared" si="2"/>
        <v>9.604000000000001</v>
      </c>
      <c r="M18" s="16">
        <f t="shared" si="4"/>
        <v>144.06</v>
      </c>
      <c r="N18" s="16">
        <f t="shared" si="5"/>
        <v>0</v>
      </c>
      <c r="O18" s="14">
        <v>0</v>
      </c>
      <c r="P18" s="14">
        <v>0</v>
      </c>
      <c r="Q18" s="10">
        <v>61</v>
      </c>
      <c r="R18" s="14">
        <v>10</v>
      </c>
      <c r="S18" s="14">
        <v>83</v>
      </c>
      <c r="T18" s="14">
        <v>0</v>
      </c>
      <c r="U18" s="10">
        <v>319</v>
      </c>
      <c r="V18" s="14">
        <v>0</v>
      </c>
      <c r="W18" s="10">
        <v>10</v>
      </c>
      <c r="X18" s="11">
        <f t="shared" si="6"/>
        <v>4766.8640000000005</v>
      </c>
      <c r="Y18" s="16">
        <f t="shared" si="7"/>
        <v>0</v>
      </c>
      <c r="Z18" s="14">
        <v>400</v>
      </c>
      <c r="AA18" s="16">
        <f t="shared" si="8"/>
        <v>119.17160000000001</v>
      </c>
      <c r="AB18" s="16">
        <f t="shared" si="9"/>
        <v>119.17160000000001</v>
      </c>
      <c r="AC18" s="15">
        <f t="shared" si="10"/>
        <v>5405.2071999999998</v>
      </c>
      <c r="AD18" s="16">
        <f t="shared" si="11"/>
        <v>238.34320000000002</v>
      </c>
      <c r="AE18" s="15">
        <f t="shared" si="12"/>
        <v>5405.2072000000007</v>
      </c>
      <c r="AF18" s="17"/>
    </row>
    <row r="19" spans="1:32" s="35" customFormat="1" ht="18">
      <c r="A19" s="14" t="s">
        <v>44</v>
      </c>
      <c r="B19" s="14">
        <v>1190</v>
      </c>
      <c r="C19" s="14" t="s">
        <v>45</v>
      </c>
      <c r="D19" s="14" t="s">
        <v>46</v>
      </c>
      <c r="E19" s="14">
        <v>3430</v>
      </c>
      <c r="F19" s="15">
        <v>80</v>
      </c>
      <c r="G19" s="15">
        <f>E19+F19</f>
        <v>3510</v>
      </c>
      <c r="H19" s="15">
        <v>0</v>
      </c>
      <c r="I19" s="16">
        <v>0</v>
      </c>
      <c r="J19" s="16">
        <f>E19*0.14</f>
        <v>480.20000000000005</v>
      </c>
      <c r="K19" s="16">
        <f t="shared" si="3"/>
        <v>0</v>
      </c>
      <c r="L19" s="16">
        <f t="shared" si="2"/>
        <v>9.604000000000001</v>
      </c>
      <c r="M19" s="16">
        <f t="shared" si="4"/>
        <v>144.06</v>
      </c>
      <c r="N19" s="16">
        <f t="shared" si="5"/>
        <v>0</v>
      </c>
      <c r="O19" s="14">
        <v>0</v>
      </c>
      <c r="P19" s="14">
        <v>0</v>
      </c>
      <c r="Q19" s="10">
        <v>61</v>
      </c>
      <c r="R19" s="14">
        <v>10</v>
      </c>
      <c r="S19" s="14">
        <v>83</v>
      </c>
      <c r="T19" s="14">
        <v>0</v>
      </c>
      <c r="U19" s="10">
        <v>319</v>
      </c>
      <c r="V19" s="14">
        <v>197</v>
      </c>
      <c r="W19" s="10">
        <v>10</v>
      </c>
      <c r="X19" s="11">
        <f t="shared" si="6"/>
        <v>4823.8639999999996</v>
      </c>
      <c r="Y19" s="16">
        <f t="shared" si="7"/>
        <v>0</v>
      </c>
      <c r="Z19" s="14">
        <v>400</v>
      </c>
      <c r="AA19" s="16">
        <f t="shared" si="8"/>
        <v>120.5966</v>
      </c>
      <c r="AB19" s="16">
        <f t="shared" si="9"/>
        <v>120.5966</v>
      </c>
      <c r="AC19" s="15">
        <f t="shared" si="10"/>
        <v>5465.0571999999993</v>
      </c>
      <c r="AD19" s="16">
        <f t="shared" si="11"/>
        <v>241.19319999999999</v>
      </c>
      <c r="AE19" s="24">
        <f t="shared" si="12"/>
        <v>5465.0571999999993</v>
      </c>
      <c r="AF19" s="17"/>
    </row>
    <row r="20" spans="1:32" s="35" customFormat="1" ht="18">
      <c r="A20" s="14" t="s">
        <v>47</v>
      </c>
      <c r="B20" s="14">
        <v>1104</v>
      </c>
      <c r="C20" s="14" t="s">
        <v>39</v>
      </c>
      <c r="D20" s="14" t="s">
        <v>48</v>
      </c>
      <c r="E20" s="14">
        <v>3430</v>
      </c>
      <c r="F20" s="15">
        <v>220</v>
      </c>
      <c r="G20" s="15">
        <f>E20+F20</f>
        <v>3650</v>
      </c>
      <c r="H20" s="15">
        <v>0</v>
      </c>
      <c r="I20" s="16">
        <v>0</v>
      </c>
      <c r="J20" s="16">
        <f>E20*0.14</f>
        <v>480.20000000000005</v>
      </c>
      <c r="K20" s="16">
        <f t="shared" si="3"/>
        <v>0</v>
      </c>
      <c r="L20" s="16">
        <f t="shared" si="2"/>
        <v>9.604000000000001</v>
      </c>
      <c r="M20" s="16">
        <f t="shared" si="4"/>
        <v>144.06</v>
      </c>
      <c r="N20" s="16">
        <f t="shared" si="5"/>
        <v>0</v>
      </c>
      <c r="O20" s="14">
        <v>0</v>
      </c>
      <c r="P20" s="14">
        <v>0</v>
      </c>
      <c r="Q20" s="10">
        <v>61</v>
      </c>
      <c r="R20" s="14">
        <v>10</v>
      </c>
      <c r="S20" s="14">
        <v>0</v>
      </c>
      <c r="T20" s="14">
        <v>0</v>
      </c>
      <c r="U20" s="10">
        <v>319</v>
      </c>
      <c r="V20" s="14">
        <v>0</v>
      </c>
      <c r="W20" s="10">
        <v>10</v>
      </c>
      <c r="X20" s="11">
        <f t="shared" si="6"/>
        <v>4683.8640000000005</v>
      </c>
      <c r="Y20" s="16">
        <f t="shared" si="7"/>
        <v>0</v>
      </c>
      <c r="Z20" s="14">
        <v>400</v>
      </c>
      <c r="AA20" s="16">
        <f t="shared" si="8"/>
        <v>117.09660000000002</v>
      </c>
      <c r="AB20" s="16">
        <f t="shared" si="9"/>
        <v>117.09660000000002</v>
      </c>
      <c r="AC20" s="15">
        <f t="shared" si="10"/>
        <v>5318.0572000000002</v>
      </c>
      <c r="AD20" s="16">
        <f t="shared" si="11"/>
        <v>234.19320000000005</v>
      </c>
      <c r="AE20" s="24">
        <f t="shared" si="12"/>
        <v>5318.0572000000002</v>
      </c>
      <c r="AF20" s="17"/>
    </row>
    <row r="21" spans="1:32" s="35" customFormat="1" ht="18">
      <c r="A21" s="14" t="s">
        <v>47</v>
      </c>
      <c r="B21" s="14">
        <v>1104</v>
      </c>
      <c r="C21" s="14" t="s">
        <v>45</v>
      </c>
      <c r="D21" s="14" t="s">
        <v>46</v>
      </c>
      <c r="E21" s="14">
        <v>3430</v>
      </c>
      <c r="F21" s="15">
        <v>80</v>
      </c>
      <c r="G21" s="15">
        <f>E21+F21</f>
        <v>3510</v>
      </c>
      <c r="H21" s="15">
        <v>0</v>
      </c>
      <c r="I21" s="16">
        <v>0</v>
      </c>
      <c r="J21" s="16">
        <f>E21*0.14</f>
        <v>480.20000000000005</v>
      </c>
      <c r="K21" s="16">
        <f t="shared" si="3"/>
        <v>0</v>
      </c>
      <c r="L21" s="16">
        <f t="shared" si="2"/>
        <v>9.604000000000001</v>
      </c>
      <c r="M21" s="16">
        <f t="shared" si="4"/>
        <v>144.06</v>
      </c>
      <c r="N21" s="16">
        <f t="shared" si="5"/>
        <v>0</v>
      </c>
      <c r="O21" s="14">
        <v>0</v>
      </c>
      <c r="P21" s="14">
        <v>0</v>
      </c>
      <c r="Q21" s="10">
        <v>61</v>
      </c>
      <c r="R21" s="14">
        <v>10</v>
      </c>
      <c r="S21" s="14">
        <v>0</v>
      </c>
      <c r="T21" s="14">
        <v>0</v>
      </c>
      <c r="U21" s="10">
        <v>319</v>
      </c>
      <c r="V21" s="14">
        <v>197</v>
      </c>
      <c r="W21" s="10">
        <v>10</v>
      </c>
      <c r="X21" s="11">
        <f t="shared" si="6"/>
        <v>4740.8639999999996</v>
      </c>
      <c r="Y21" s="16">
        <f t="shared" si="7"/>
        <v>0</v>
      </c>
      <c r="Z21" s="14">
        <v>400</v>
      </c>
      <c r="AA21" s="16">
        <f t="shared" si="8"/>
        <v>118.52159999999999</v>
      </c>
      <c r="AB21" s="16">
        <f t="shared" si="9"/>
        <v>118.52159999999999</v>
      </c>
      <c r="AC21" s="15">
        <f t="shared" si="10"/>
        <v>5377.9071999999996</v>
      </c>
      <c r="AD21" s="16">
        <f t="shared" si="11"/>
        <v>237.04319999999998</v>
      </c>
      <c r="AE21" s="24">
        <f t="shared" si="12"/>
        <v>5377.9071999999996</v>
      </c>
      <c r="AF21" s="17"/>
    </row>
    <row r="22" spans="1:32" ht="18">
      <c r="A22" s="10" t="s">
        <v>38</v>
      </c>
      <c r="B22" s="10">
        <v>1388</v>
      </c>
      <c r="C22" s="10" t="s">
        <v>49</v>
      </c>
      <c r="D22" s="10" t="s">
        <v>50</v>
      </c>
      <c r="E22" s="10">
        <v>3430</v>
      </c>
      <c r="F22" s="11">
        <v>80</v>
      </c>
      <c r="G22" s="11">
        <f t="shared" si="37"/>
        <v>3510</v>
      </c>
      <c r="H22" s="11">
        <v>0</v>
      </c>
      <c r="I22" s="12">
        <v>0</v>
      </c>
      <c r="J22" s="12">
        <f t="shared" si="1"/>
        <v>480.20000000000005</v>
      </c>
      <c r="K22" s="12">
        <f t="shared" si="3"/>
        <v>0</v>
      </c>
      <c r="L22" s="12">
        <f t="shared" si="2"/>
        <v>9.604000000000001</v>
      </c>
      <c r="M22" s="12">
        <f t="shared" si="4"/>
        <v>144.06</v>
      </c>
      <c r="N22" s="12">
        <f t="shared" si="5"/>
        <v>0</v>
      </c>
      <c r="O22" s="10">
        <v>0</v>
      </c>
      <c r="P22" s="10">
        <v>0</v>
      </c>
      <c r="Q22" s="10">
        <v>61</v>
      </c>
      <c r="R22" s="10">
        <v>10</v>
      </c>
      <c r="S22" s="10">
        <v>45</v>
      </c>
      <c r="T22" s="10">
        <v>60</v>
      </c>
      <c r="U22" s="10">
        <v>319</v>
      </c>
      <c r="V22" s="10">
        <v>0</v>
      </c>
      <c r="W22" s="10">
        <v>10</v>
      </c>
      <c r="X22" s="11">
        <f t="shared" si="6"/>
        <v>4648.8639999999996</v>
      </c>
      <c r="Y22" s="12">
        <f t="shared" si="7"/>
        <v>0</v>
      </c>
      <c r="Z22" s="10">
        <v>400</v>
      </c>
      <c r="AA22" s="12">
        <f t="shared" si="8"/>
        <v>116.2216</v>
      </c>
      <c r="AB22" s="12">
        <f t="shared" si="9"/>
        <v>116.2216</v>
      </c>
      <c r="AC22" s="11">
        <f t="shared" si="10"/>
        <v>5281.3071999999993</v>
      </c>
      <c r="AD22" s="12">
        <f t="shared" si="11"/>
        <v>232.44319999999999</v>
      </c>
      <c r="AE22" s="13">
        <f t="shared" si="12"/>
        <v>5281.3071999999993</v>
      </c>
      <c r="AF22" s="1"/>
    </row>
    <row r="23" spans="1:32" ht="18">
      <c r="A23" s="10" t="s">
        <v>51</v>
      </c>
      <c r="B23" s="10">
        <v>2108</v>
      </c>
      <c r="C23" s="10" t="s">
        <v>49</v>
      </c>
      <c r="D23" s="10" t="s">
        <v>50</v>
      </c>
      <c r="E23" s="10">
        <v>3430</v>
      </c>
      <c r="F23" s="11">
        <v>80</v>
      </c>
      <c r="G23" s="11">
        <f t="shared" si="37"/>
        <v>3510</v>
      </c>
      <c r="H23" s="11">
        <v>0</v>
      </c>
      <c r="I23" s="12">
        <v>0</v>
      </c>
      <c r="J23" s="12">
        <f t="shared" si="1"/>
        <v>480.20000000000005</v>
      </c>
      <c r="K23" s="12">
        <f t="shared" si="3"/>
        <v>0</v>
      </c>
      <c r="L23" s="12">
        <f t="shared" si="2"/>
        <v>9.604000000000001</v>
      </c>
      <c r="M23" s="12">
        <f t="shared" si="4"/>
        <v>144.06</v>
      </c>
      <c r="N23" s="12">
        <f t="shared" si="5"/>
        <v>0</v>
      </c>
      <c r="O23" s="10">
        <v>0</v>
      </c>
      <c r="P23" s="10">
        <v>0</v>
      </c>
      <c r="Q23" s="10">
        <v>61</v>
      </c>
      <c r="R23" s="10">
        <v>10</v>
      </c>
      <c r="S23" s="10">
        <v>0</v>
      </c>
      <c r="T23" s="10">
        <v>0</v>
      </c>
      <c r="U23" s="10">
        <v>319</v>
      </c>
      <c r="V23" s="10">
        <v>0</v>
      </c>
      <c r="W23" s="10">
        <v>10</v>
      </c>
      <c r="X23" s="11">
        <f t="shared" si="6"/>
        <v>4543.8639999999996</v>
      </c>
      <c r="Y23" s="12">
        <f t="shared" si="7"/>
        <v>0</v>
      </c>
      <c r="Z23" s="10">
        <v>400</v>
      </c>
      <c r="AA23" s="12">
        <f t="shared" si="8"/>
        <v>113.5966</v>
      </c>
      <c r="AB23" s="12">
        <f t="shared" si="9"/>
        <v>113.5966</v>
      </c>
      <c r="AC23" s="11">
        <f t="shared" si="10"/>
        <v>5171.0571999999993</v>
      </c>
      <c r="AD23" s="12">
        <f t="shared" si="11"/>
        <v>227.19319999999999</v>
      </c>
      <c r="AE23" s="13">
        <f t="shared" si="12"/>
        <v>5171.0571999999993</v>
      </c>
      <c r="AF23" s="1"/>
    </row>
    <row r="24" spans="1:32" ht="18">
      <c r="A24" s="10" t="s">
        <v>52</v>
      </c>
      <c r="B24" s="10">
        <v>1105</v>
      </c>
      <c r="C24" s="10" t="s">
        <v>69</v>
      </c>
      <c r="D24" s="10" t="s">
        <v>70</v>
      </c>
      <c r="E24" s="10">
        <v>3130</v>
      </c>
      <c r="F24" s="11">
        <v>80</v>
      </c>
      <c r="G24" s="11">
        <f t="shared" si="37"/>
        <v>3210</v>
      </c>
      <c r="H24" s="11">
        <v>0</v>
      </c>
      <c r="I24" s="12">
        <v>0</v>
      </c>
      <c r="J24" s="12">
        <f t="shared" si="1"/>
        <v>438.20000000000005</v>
      </c>
      <c r="K24" s="12">
        <f t="shared" si="3"/>
        <v>0</v>
      </c>
      <c r="L24" s="12">
        <f t="shared" si="2"/>
        <v>8.7640000000000011</v>
      </c>
      <c r="M24" s="12">
        <f t="shared" si="4"/>
        <v>131.46</v>
      </c>
      <c r="N24" s="12">
        <f t="shared" si="5"/>
        <v>0</v>
      </c>
      <c r="O24" s="10">
        <v>0</v>
      </c>
      <c r="P24" s="10">
        <v>0</v>
      </c>
      <c r="Q24" s="10">
        <v>61</v>
      </c>
      <c r="R24" s="10">
        <v>10</v>
      </c>
      <c r="S24" s="10">
        <v>0</v>
      </c>
      <c r="T24" s="10">
        <v>60</v>
      </c>
      <c r="U24" s="10">
        <v>319</v>
      </c>
      <c r="V24" s="10">
        <v>0</v>
      </c>
      <c r="W24" s="10">
        <v>10</v>
      </c>
      <c r="X24" s="11">
        <f t="shared" si="6"/>
        <v>4248.424</v>
      </c>
      <c r="Y24" s="12">
        <f t="shared" si="7"/>
        <v>0</v>
      </c>
      <c r="Z24" s="10">
        <v>400</v>
      </c>
      <c r="AA24" s="12">
        <f t="shared" si="8"/>
        <v>106.2106</v>
      </c>
      <c r="AB24" s="12">
        <f t="shared" si="9"/>
        <v>106.2106</v>
      </c>
      <c r="AC24" s="11">
        <f t="shared" si="10"/>
        <v>4860.8452000000007</v>
      </c>
      <c r="AD24" s="12">
        <f t="shared" si="11"/>
        <v>212.4212</v>
      </c>
      <c r="AE24" s="13">
        <f t="shared" si="12"/>
        <v>4860.8451999999997</v>
      </c>
      <c r="AF24" s="1"/>
    </row>
    <row r="25" spans="1:32" ht="18">
      <c r="A25" s="1" t="s">
        <v>55</v>
      </c>
      <c r="B25" s="10">
        <v>2102</v>
      </c>
      <c r="C25" s="10" t="s">
        <v>54</v>
      </c>
      <c r="D25" s="10" t="s">
        <v>56</v>
      </c>
      <c r="E25" s="10">
        <v>3130</v>
      </c>
      <c r="F25" s="11">
        <v>0</v>
      </c>
      <c r="G25" s="11">
        <f t="shared" si="37"/>
        <v>3130</v>
      </c>
      <c r="H25" s="11">
        <v>0</v>
      </c>
      <c r="I25" s="12">
        <v>0</v>
      </c>
      <c r="J25" s="12">
        <f t="shared" si="1"/>
        <v>438.20000000000005</v>
      </c>
      <c r="K25" s="12">
        <f t="shared" si="3"/>
        <v>0</v>
      </c>
      <c r="L25" s="12">
        <f t="shared" si="2"/>
        <v>8.7640000000000011</v>
      </c>
      <c r="M25" s="12">
        <f t="shared" si="4"/>
        <v>131.46</v>
      </c>
      <c r="N25" s="12">
        <f t="shared" si="5"/>
        <v>0</v>
      </c>
      <c r="O25" s="10">
        <v>0</v>
      </c>
      <c r="P25" s="10">
        <v>0</v>
      </c>
      <c r="Q25" s="10">
        <v>61</v>
      </c>
      <c r="R25" s="10">
        <v>10</v>
      </c>
      <c r="S25" s="10">
        <v>0</v>
      </c>
      <c r="T25" s="10">
        <v>0</v>
      </c>
      <c r="U25" s="10">
        <v>319</v>
      </c>
      <c r="V25" s="10">
        <v>0</v>
      </c>
      <c r="W25" s="10">
        <v>10</v>
      </c>
      <c r="X25" s="11">
        <f t="shared" si="6"/>
        <v>4108.424</v>
      </c>
      <c r="Y25" s="12">
        <f t="shared" si="7"/>
        <v>0</v>
      </c>
      <c r="Z25" s="10">
        <v>400</v>
      </c>
      <c r="AA25" s="12">
        <f t="shared" si="8"/>
        <v>102.7106</v>
      </c>
      <c r="AB25" s="12">
        <f t="shared" si="9"/>
        <v>102.7106</v>
      </c>
      <c r="AC25" s="11">
        <f t="shared" si="10"/>
        <v>4713.8452000000007</v>
      </c>
      <c r="AD25" s="12">
        <f t="shared" si="11"/>
        <v>205.4212</v>
      </c>
      <c r="AE25" s="13">
        <f t="shared" si="12"/>
        <v>4713.8451999999997</v>
      </c>
      <c r="AF25" s="1"/>
    </row>
    <row r="26" spans="1:32" ht="18">
      <c r="A26" s="10" t="s">
        <v>57</v>
      </c>
      <c r="B26" s="10">
        <v>3404</v>
      </c>
      <c r="C26" s="10" t="s">
        <v>54</v>
      </c>
      <c r="D26" s="10" t="s">
        <v>56</v>
      </c>
      <c r="E26" s="10">
        <v>3130</v>
      </c>
      <c r="F26" s="11">
        <v>0</v>
      </c>
      <c r="G26" s="11">
        <f t="shared" si="37"/>
        <v>3130</v>
      </c>
      <c r="H26" s="11">
        <v>0</v>
      </c>
      <c r="I26" s="12">
        <v>0</v>
      </c>
      <c r="J26" s="12">
        <f t="shared" si="1"/>
        <v>438.20000000000005</v>
      </c>
      <c r="K26" s="12">
        <f t="shared" si="3"/>
        <v>0</v>
      </c>
      <c r="L26" s="12">
        <f t="shared" si="2"/>
        <v>8.7640000000000011</v>
      </c>
      <c r="M26" s="12">
        <f t="shared" si="4"/>
        <v>131.46</v>
      </c>
      <c r="N26" s="12">
        <f t="shared" si="5"/>
        <v>0</v>
      </c>
      <c r="O26" s="10">
        <v>0</v>
      </c>
      <c r="P26" s="10">
        <v>0</v>
      </c>
      <c r="Q26" s="10">
        <v>61</v>
      </c>
      <c r="R26" s="10">
        <v>10</v>
      </c>
      <c r="S26" s="10">
        <v>0</v>
      </c>
      <c r="T26" s="10">
        <v>0</v>
      </c>
      <c r="U26" s="10">
        <v>319</v>
      </c>
      <c r="V26" s="10">
        <v>0</v>
      </c>
      <c r="W26" s="10">
        <v>10</v>
      </c>
      <c r="X26" s="11">
        <f t="shared" si="6"/>
        <v>4108.424</v>
      </c>
      <c r="Y26" s="12">
        <f t="shared" si="7"/>
        <v>0</v>
      </c>
      <c r="Z26" s="10">
        <v>400</v>
      </c>
      <c r="AA26" s="12">
        <f t="shared" si="8"/>
        <v>102.7106</v>
      </c>
      <c r="AB26" s="12">
        <f t="shared" si="9"/>
        <v>102.7106</v>
      </c>
      <c r="AC26" s="11">
        <f t="shared" si="10"/>
        <v>4713.8452000000007</v>
      </c>
      <c r="AD26" s="12">
        <f t="shared" si="11"/>
        <v>205.4212</v>
      </c>
      <c r="AE26" s="13">
        <f t="shared" si="12"/>
        <v>4713.8451999999997</v>
      </c>
      <c r="AF26" s="1"/>
    </row>
    <row r="27" spans="1:32" ht="18">
      <c r="A27" s="10" t="s">
        <v>58</v>
      </c>
      <c r="B27" s="10">
        <v>2101</v>
      </c>
      <c r="C27" s="10" t="s">
        <v>32</v>
      </c>
      <c r="D27" s="10" t="s">
        <v>56</v>
      </c>
      <c r="E27" s="10">
        <v>3130</v>
      </c>
      <c r="F27" s="11">
        <v>0</v>
      </c>
      <c r="G27" s="11">
        <f t="shared" si="37"/>
        <v>3130</v>
      </c>
      <c r="H27" s="11">
        <v>0</v>
      </c>
      <c r="I27" s="12">
        <v>0</v>
      </c>
      <c r="J27" s="12">
        <f t="shared" si="1"/>
        <v>438.20000000000005</v>
      </c>
      <c r="K27" s="12">
        <f t="shared" si="3"/>
        <v>0</v>
      </c>
      <c r="L27" s="12">
        <f t="shared" si="2"/>
        <v>8.7640000000000011</v>
      </c>
      <c r="M27" s="12">
        <f t="shared" si="4"/>
        <v>131.46</v>
      </c>
      <c r="N27" s="12">
        <f t="shared" si="5"/>
        <v>0</v>
      </c>
      <c r="O27" s="10">
        <v>0</v>
      </c>
      <c r="P27" s="10">
        <v>0</v>
      </c>
      <c r="Q27" s="10">
        <v>61</v>
      </c>
      <c r="R27" s="10">
        <v>10</v>
      </c>
      <c r="S27" s="10">
        <v>0</v>
      </c>
      <c r="T27" s="10">
        <v>0</v>
      </c>
      <c r="U27" s="10">
        <v>319</v>
      </c>
      <c r="V27" s="10">
        <v>0</v>
      </c>
      <c r="W27" s="10">
        <v>10</v>
      </c>
      <c r="X27" s="11">
        <f t="shared" si="6"/>
        <v>4108.424</v>
      </c>
      <c r="Y27" s="12">
        <f t="shared" si="7"/>
        <v>0</v>
      </c>
      <c r="Z27" s="10">
        <v>400</v>
      </c>
      <c r="AA27" s="12">
        <f t="shared" si="8"/>
        <v>102.7106</v>
      </c>
      <c r="AB27" s="12">
        <f t="shared" si="9"/>
        <v>102.7106</v>
      </c>
      <c r="AC27" s="11">
        <f t="shared" si="10"/>
        <v>4713.8452000000007</v>
      </c>
      <c r="AD27" s="12">
        <f t="shared" si="11"/>
        <v>205.4212</v>
      </c>
      <c r="AE27" s="13">
        <f t="shared" si="12"/>
        <v>4713.8451999999997</v>
      </c>
      <c r="AF27" s="1"/>
    </row>
    <row r="28" spans="1:32" ht="18">
      <c r="A28" s="10" t="s">
        <v>59</v>
      </c>
      <c r="B28" s="10">
        <v>3203</v>
      </c>
      <c r="C28" s="10" t="s">
        <v>32</v>
      </c>
      <c r="D28" s="10" t="s">
        <v>56</v>
      </c>
      <c r="E28" s="10">
        <v>3130</v>
      </c>
      <c r="F28" s="11">
        <v>0</v>
      </c>
      <c r="G28" s="11">
        <f t="shared" si="37"/>
        <v>3130</v>
      </c>
      <c r="H28" s="11">
        <v>0</v>
      </c>
      <c r="I28" s="12">
        <v>0</v>
      </c>
      <c r="J28" s="12">
        <f t="shared" si="1"/>
        <v>438.20000000000005</v>
      </c>
      <c r="K28" s="12">
        <f t="shared" si="3"/>
        <v>0</v>
      </c>
      <c r="L28" s="12">
        <f t="shared" si="2"/>
        <v>8.7640000000000011</v>
      </c>
      <c r="M28" s="12">
        <f t="shared" si="4"/>
        <v>131.46</v>
      </c>
      <c r="N28" s="12">
        <f t="shared" si="5"/>
        <v>0</v>
      </c>
      <c r="O28" s="10">
        <v>0</v>
      </c>
      <c r="P28" s="10">
        <v>0</v>
      </c>
      <c r="Q28" s="10">
        <v>61</v>
      </c>
      <c r="R28" s="10">
        <v>10</v>
      </c>
      <c r="S28" s="10">
        <v>0</v>
      </c>
      <c r="T28" s="10">
        <v>0</v>
      </c>
      <c r="U28" s="10">
        <v>319</v>
      </c>
      <c r="V28" s="10">
        <v>0</v>
      </c>
      <c r="W28" s="10">
        <v>10</v>
      </c>
      <c r="X28" s="11">
        <f t="shared" si="6"/>
        <v>4108.424</v>
      </c>
      <c r="Y28" s="12">
        <f t="shared" si="7"/>
        <v>0</v>
      </c>
      <c r="Z28" s="10">
        <v>400</v>
      </c>
      <c r="AA28" s="12">
        <f t="shared" si="8"/>
        <v>102.7106</v>
      </c>
      <c r="AB28" s="12">
        <f t="shared" si="9"/>
        <v>102.7106</v>
      </c>
      <c r="AC28" s="11">
        <f t="shared" si="10"/>
        <v>4713.8452000000007</v>
      </c>
      <c r="AD28" s="12">
        <f t="shared" si="11"/>
        <v>205.4212</v>
      </c>
      <c r="AE28" s="13">
        <f t="shared" si="12"/>
        <v>4713.8451999999997</v>
      </c>
      <c r="AF28" s="1"/>
    </row>
    <row r="29" spans="1:32" ht="18">
      <c r="A29" s="10" t="s">
        <v>60</v>
      </c>
      <c r="B29" s="10">
        <v>3206</v>
      </c>
      <c r="C29" s="10" t="s">
        <v>32</v>
      </c>
      <c r="D29" s="10" t="s">
        <v>56</v>
      </c>
      <c r="E29" s="10">
        <v>3130</v>
      </c>
      <c r="F29" s="11">
        <v>0</v>
      </c>
      <c r="G29" s="11">
        <f t="shared" si="37"/>
        <v>3130</v>
      </c>
      <c r="H29" s="11">
        <v>0</v>
      </c>
      <c r="I29" s="12">
        <v>0</v>
      </c>
      <c r="J29" s="12">
        <f t="shared" si="1"/>
        <v>438.20000000000005</v>
      </c>
      <c r="K29" s="12">
        <f t="shared" si="3"/>
        <v>0</v>
      </c>
      <c r="L29" s="12">
        <f t="shared" si="2"/>
        <v>8.7640000000000011</v>
      </c>
      <c r="M29" s="12">
        <f t="shared" si="4"/>
        <v>131.46</v>
      </c>
      <c r="N29" s="12">
        <f t="shared" si="5"/>
        <v>0</v>
      </c>
      <c r="O29" s="10">
        <v>0</v>
      </c>
      <c r="P29" s="10">
        <v>0</v>
      </c>
      <c r="Q29" s="10">
        <v>61</v>
      </c>
      <c r="R29" s="10">
        <v>10</v>
      </c>
      <c r="S29" s="10">
        <v>0</v>
      </c>
      <c r="T29" s="10">
        <v>0</v>
      </c>
      <c r="U29" s="10">
        <v>319</v>
      </c>
      <c r="V29" s="10">
        <v>0</v>
      </c>
      <c r="W29" s="10">
        <v>10</v>
      </c>
      <c r="X29" s="11">
        <f t="shared" si="6"/>
        <v>4108.424</v>
      </c>
      <c r="Y29" s="12">
        <f t="shared" si="7"/>
        <v>0</v>
      </c>
      <c r="Z29" s="10">
        <v>400</v>
      </c>
      <c r="AA29" s="12">
        <f t="shared" si="8"/>
        <v>102.7106</v>
      </c>
      <c r="AB29" s="12">
        <f t="shared" si="9"/>
        <v>102.7106</v>
      </c>
      <c r="AC29" s="11">
        <f t="shared" si="10"/>
        <v>4713.8452000000007</v>
      </c>
      <c r="AD29" s="12">
        <f t="shared" si="11"/>
        <v>205.4212</v>
      </c>
      <c r="AE29" s="13">
        <f t="shared" si="12"/>
        <v>4713.8451999999997</v>
      </c>
      <c r="AF29" s="1"/>
    </row>
    <row r="30" spans="1:32" ht="18">
      <c r="A30" s="10" t="s">
        <v>61</v>
      </c>
      <c r="B30" s="10">
        <v>2107</v>
      </c>
      <c r="C30" s="10" t="s">
        <v>62</v>
      </c>
      <c r="D30" s="10" t="s">
        <v>63</v>
      </c>
      <c r="E30" s="10">
        <v>3130</v>
      </c>
      <c r="F30" s="11">
        <v>220</v>
      </c>
      <c r="G30" s="11">
        <f t="shared" si="37"/>
        <v>3350</v>
      </c>
      <c r="H30" s="11">
        <v>0</v>
      </c>
      <c r="I30" s="12">
        <v>0</v>
      </c>
      <c r="J30" s="12">
        <f t="shared" si="1"/>
        <v>438.20000000000005</v>
      </c>
      <c r="K30" s="12">
        <f t="shared" si="3"/>
        <v>0</v>
      </c>
      <c r="L30" s="12">
        <f t="shared" si="2"/>
        <v>8.7640000000000011</v>
      </c>
      <c r="M30" s="12">
        <f t="shared" si="4"/>
        <v>131.46</v>
      </c>
      <c r="N30" s="12">
        <f t="shared" si="5"/>
        <v>0</v>
      </c>
      <c r="O30" s="10">
        <v>0</v>
      </c>
      <c r="P30" s="10">
        <v>0</v>
      </c>
      <c r="Q30" s="10">
        <v>61</v>
      </c>
      <c r="R30" s="10">
        <v>10</v>
      </c>
      <c r="S30" s="10">
        <v>0</v>
      </c>
      <c r="T30" s="10">
        <v>0</v>
      </c>
      <c r="U30" s="10">
        <v>319</v>
      </c>
      <c r="V30" s="10">
        <v>0</v>
      </c>
      <c r="W30" s="10">
        <v>10</v>
      </c>
      <c r="X30" s="11">
        <f t="shared" si="6"/>
        <v>4328.424</v>
      </c>
      <c r="Y30" s="12">
        <f t="shared" si="7"/>
        <v>0</v>
      </c>
      <c r="Z30" s="10">
        <v>400</v>
      </c>
      <c r="AA30" s="12">
        <f t="shared" si="8"/>
        <v>108.2106</v>
      </c>
      <c r="AB30" s="12">
        <f t="shared" si="9"/>
        <v>108.2106</v>
      </c>
      <c r="AC30" s="11">
        <f t="shared" si="10"/>
        <v>4944.8452000000007</v>
      </c>
      <c r="AD30" s="12">
        <f t="shared" si="11"/>
        <v>216.4212</v>
      </c>
      <c r="AE30" s="13">
        <f t="shared" si="12"/>
        <v>4944.8451999999997</v>
      </c>
      <c r="AF30" s="1"/>
    </row>
    <row r="31" spans="1:32" ht="18">
      <c r="A31" s="10" t="s">
        <v>64</v>
      </c>
      <c r="B31" s="10">
        <v>2204</v>
      </c>
      <c r="C31" s="10" t="s">
        <v>65</v>
      </c>
      <c r="D31" s="10" t="s">
        <v>66</v>
      </c>
      <c r="E31" s="10">
        <v>3130</v>
      </c>
      <c r="F31" s="11">
        <v>80</v>
      </c>
      <c r="G31" s="11">
        <f t="shared" si="37"/>
        <v>3210</v>
      </c>
      <c r="H31" s="11">
        <v>0</v>
      </c>
      <c r="I31" s="12">
        <v>0</v>
      </c>
      <c r="J31" s="12">
        <f t="shared" si="1"/>
        <v>438.20000000000005</v>
      </c>
      <c r="K31" s="12">
        <f t="shared" si="3"/>
        <v>0</v>
      </c>
      <c r="L31" s="12">
        <f t="shared" si="2"/>
        <v>8.7640000000000011</v>
      </c>
      <c r="M31" s="12">
        <f t="shared" si="4"/>
        <v>131.46</v>
      </c>
      <c r="N31" s="12">
        <f t="shared" si="5"/>
        <v>0</v>
      </c>
      <c r="O31" s="10">
        <v>0</v>
      </c>
      <c r="P31" s="10">
        <v>0</v>
      </c>
      <c r="Q31" s="10">
        <v>61</v>
      </c>
      <c r="R31" s="10">
        <v>10</v>
      </c>
      <c r="S31" s="10">
        <v>0</v>
      </c>
      <c r="T31" s="10">
        <v>0</v>
      </c>
      <c r="U31" s="10">
        <v>319</v>
      </c>
      <c r="V31" s="10">
        <v>0</v>
      </c>
      <c r="W31" s="10">
        <v>10</v>
      </c>
      <c r="X31" s="11">
        <f t="shared" si="6"/>
        <v>4188.424</v>
      </c>
      <c r="Y31" s="12">
        <f t="shared" si="7"/>
        <v>0</v>
      </c>
      <c r="Z31" s="10">
        <v>400</v>
      </c>
      <c r="AA31" s="12">
        <f t="shared" si="8"/>
        <v>104.7106</v>
      </c>
      <c r="AB31" s="12">
        <f t="shared" si="9"/>
        <v>104.7106</v>
      </c>
      <c r="AC31" s="11">
        <f t="shared" si="10"/>
        <v>4797.8452000000007</v>
      </c>
      <c r="AD31" s="12">
        <f t="shared" si="11"/>
        <v>209.4212</v>
      </c>
      <c r="AE31" s="13">
        <f t="shared" si="12"/>
        <v>4797.8451999999997</v>
      </c>
      <c r="AF31" s="1"/>
    </row>
    <row r="32" spans="1:32" ht="18">
      <c r="A32" s="10" t="s">
        <v>67</v>
      </c>
      <c r="B32" s="10">
        <v>2301</v>
      </c>
      <c r="C32" s="10" t="s">
        <v>65</v>
      </c>
      <c r="D32" s="10" t="s">
        <v>66</v>
      </c>
      <c r="E32" s="10">
        <v>3130</v>
      </c>
      <c r="F32" s="11">
        <v>80</v>
      </c>
      <c r="G32" s="11">
        <f t="shared" si="37"/>
        <v>3210</v>
      </c>
      <c r="H32" s="11">
        <v>0</v>
      </c>
      <c r="I32" s="12">
        <v>0</v>
      </c>
      <c r="J32" s="12">
        <f t="shared" si="1"/>
        <v>438.20000000000005</v>
      </c>
      <c r="K32" s="12">
        <f t="shared" si="3"/>
        <v>0</v>
      </c>
      <c r="L32" s="12">
        <f t="shared" si="2"/>
        <v>8.7640000000000011</v>
      </c>
      <c r="M32" s="12">
        <f t="shared" si="4"/>
        <v>131.46</v>
      </c>
      <c r="N32" s="12">
        <f t="shared" si="5"/>
        <v>0</v>
      </c>
      <c r="O32" s="10">
        <v>0</v>
      </c>
      <c r="P32" s="10">
        <v>0</v>
      </c>
      <c r="Q32" s="10">
        <v>61</v>
      </c>
      <c r="R32" s="10">
        <v>10</v>
      </c>
      <c r="S32" s="10">
        <v>0</v>
      </c>
      <c r="T32" s="10">
        <v>0</v>
      </c>
      <c r="U32" s="10">
        <v>319</v>
      </c>
      <c r="V32" s="10">
        <v>0</v>
      </c>
      <c r="W32" s="10">
        <v>10</v>
      </c>
      <c r="X32" s="11">
        <f t="shared" si="6"/>
        <v>4188.424</v>
      </c>
      <c r="Y32" s="12">
        <f t="shared" si="7"/>
        <v>0</v>
      </c>
      <c r="Z32" s="10">
        <v>400</v>
      </c>
      <c r="AA32" s="12">
        <f t="shared" si="8"/>
        <v>104.7106</v>
      </c>
      <c r="AB32" s="12">
        <f t="shared" si="9"/>
        <v>104.7106</v>
      </c>
      <c r="AC32" s="11">
        <f t="shared" si="10"/>
        <v>4797.8452000000007</v>
      </c>
      <c r="AD32" s="12">
        <f t="shared" si="11"/>
        <v>209.4212</v>
      </c>
      <c r="AE32" s="13">
        <f t="shared" si="12"/>
        <v>4797.8451999999997</v>
      </c>
      <c r="AF32" s="1"/>
    </row>
    <row r="33" spans="1:32" ht="18">
      <c r="A33" s="10" t="s">
        <v>68</v>
      </c>
      <c r="B33" s="10">
        <v>3411</v>
      </c>
      <c r="C33" s="10" t="s">
        <v>69</v>
      </c>
      <c r="D33" s="10" t="s">
        <v>70</v>
      </c>
      <c r="E33" s="10">
        <v>3130</v>
      </c>
      <c r="F33" s="11">
        <v>80</v>
      </c>
      <c r="G33" s="11">
        <f t="shared" si="37"/>
        <v>3210</v>
      </c>
      <c r="H33" s="11">
        <v>0</v>
      </c>
      <c r="I33" s="12">
        <f>G33*1.01%</f>
        <v>32.420999999999999</v>
      </c>
      <c r="J33" s="12">
        <f>E33*0.14</f>
        <v>438.20000000000005</v>
      </c>
      <c r="K33" s="12">
        <f t="shared" si="3"/>
        <v>4.5389400000000002</v>
      </c>
      <c r="L33" s="12">
        <f t="shared" si="2"/>
        <v>8.8547788000000018</v>
      </c>
      <c r="M33" s="12">
        <f t="shared" si="4"/>
        <v>132.82168200000001</v>
      </c>
      <c r="N33" s="12">
        <f t="shared" si="5"/>
        <v>0</v>
      </c>
      <c r="O33" s="10">
        <v>0</v>
      </c>
      <c r="P33" s="10">
        <v>0</v>
      </c>
      <c r="Q33" s="10">
        <v>61</v>
      </c>
      <c r="R33" s="10">
        <v>10</v>
      </c>
      <c r="S33" s="10">
        <v>0</v>
      </c>
      <c r="T33" s="10">
        <v>60</v>
      </c>
      <c r="U33" s="10">
        <v>319</v>
      </c>
      <c r="V33" s="10">
        <v>0</v>
      </c>
      <c r="W33" s="10">
        <v>10</v>
      </c>
      <c r="X33" s="11">
        <f t="shared" si="6"/>
        <v>4286.8364007999999</v>
      </c>
      <c r="Y33" s="12">
        <f t="shared" si="7"/>
        <v>0</v>
      </c>
      <c r="Z33" s="10">
        <v>400</v>
      </c>
      <c r="AA33" s="12">
        <f t="shared" si="8"/>
        <v>107.17091002000001</v>
      </c>
      <c r="AB33" s="12">
        <f t="shared" si="9"/>
        <v>107.17091002000001</v>
      </c>
      <c r="AC33" s="11">
        <f t="shared" si="10"/>
        <v>4901.1782208399991</v>
      </c>
      <c r="AD33" s="12">
        <f t="shared" si="11"/>
        <v>214.34182004000002</v>
      </c>
      <c r="AE33" s="13">
        <f t="shared" si="12"/>
        <v>4901.17822084</v>
      </c>
      <c r="AF33" s="1"/>
    </row>
    <row r="34" spans="1:32" ht="18">
      <c r="A34" s="10" t="s">
        <v>121</v>
      </c>
      <c r="B34" s="10">
        <v>1106</v>
      </c>
      <c r="C34" s="10" t="s">
        <v>69</v>
      </c>
      <c r="D34" s="10" t="s">
        <v>70</v>
      </c>
      <c r="E34" s="10">
        <v>3130</v>
      </c>
      <c r="F34" s="11">
        <v>80</v>
      </c>
      <c r="G34" s="11">
        <f t="shared" ref="G34" si="49">E34+F34</f>
        <v>3210</v>
      </c>
      <c r="H34" s="11">
        <v>0</v>
      </c>
      <c r="I34" s="12">
        <v>0</v>
      </c>
      <c r="J34" s="12">
        <f>E34*0.14</f>
        <v>438.20000000000005</v>
      </c>
      <c r="K34" s="12">
        <f t="shared" ref="K34" si="50">(H34+I34)*14%</f>
        <v>0</v>
      </c>
      <c r="L34" s="12">
        <f t="shared" ref="L34" si="51">(J34+K34)*2%</f>
        <v>8.7640000000000011</v>
      </c>
      <c r="M34" s="12">
        <f t="shared" ref="M34" si="52">(K34+J34)*30%</f>
        <v>131.46</v>
      </c>
      <c r="N34" s="12">
        <f t="shared" ref="N34" si="53">(J34+K34)*0%</f>
        <v>0</v>
      </c>
      <c r="O34" s="10">
        <v>0</v>
      </c>
      <c r="P34" s="10">
        <v>0</v>
      </c>
      <c r="Q34" s="10">
        <v>61</v>
      </c>
      <c r="R34" s="10">
        <v>10</v>
      </c>
      <c r="S34" s="10">
        <v>0</v>
      </c>
      <c r="T34" s="10">
        <v>60</v>
      </c>
      <c r="U34" s="10">
        <v>319</v>
      </c>
      <c r="V34" s="10">
        <v>0</v>
      </c>
      <c r="W34" s="10">
        <v>10</v>
      </c>
      <c r="X34" s="11">
        <f t="shared" si="6"/>
        <v>4248.424</v>
      </c>
      <c r="Y34" s="12">
        <f t="shared" ref="Y34" si="54">X34*0</f>
        <v>0</v>
      </c>
      <c r="Z34" s="10">
        <v>400</v>
      </c>
      <c r="AA34" s="12">
        <f t="shared" ref="AA34" si="55">X34*2.5%</f>
        <v>106.2106</v>
      </c>
      <c r="AB34" s="12">
        <f t="shared" ref="AB34" si="56">X34*2.5%</f>
        <v>106.2106</v>
      </c>
      <c r="AC34" s="11">
        <f t="shared" ref="AC34" si="57">X34+Z34+AA34+AB34</f>
        <v>4860.8452000000007</v>
      </c>
      <c r="AD34" s="12">
        <f t="shared" ref="AD34" si="58">X34*5%</f>
        <v>212.4212</v>
      </c>
      <c r="AE34" s="13">
        <f t="shared" ref="AE34" si="59">X34+Z34+AD34</f>
        <v>4860.8451999999997</v>
      </c>
      <c r="AF34" s="1"/>
    </row>
    <row r="35" spans="1:32" ht="18">
      <c r="A35" s="10" t="s">
        <v>71</v>
      </c>
      <c r="B35" s="10">
        <v>3402</v>
      </c>
      <c r="C35" s="10" t="s">
        <v>54</v>
      </c>
      <c r="D35" s="10" t="s">
        <v>72</v>
      </c>
      <c r="E35" s="10">
        <v>3020</v>
      </c>
      <c r="F35" s="11">
        <v>0</v>
      </c>
      <c r="G35" s="11">
        <f t="shared" si="37"/>
        <v>3020</v>
      </c>
      <c r="H35" s="11">
        <v>0</v>
      </c>
      <c r="I35" s="12">
        <v>0</v>
      </c>
      <c r="J35" s="12">
        <f t="shared" si="1"/>
        <v>422.80000000000007</v>
      </c>
      <c r="K35" s="12">
        <f t="shared" si="3"/>
        <v>0</v>
      </c>
      <c r="L35" s="12">
        <f t="shared" si="2"/>
        <v>8.4560000000000013</v>
      </c>
      <c r="M35" s="12">
        <f t="shared" si="4"/>
        <v>126.84000000000002</v>
      </c>
      <c r="N35" s="12">
        <f t="shared" si="5"/>
        <v>0</v>
      </c>
      <c r="O35" s="10">
        <v>0</v>
      </c>
      <c r="P35" s="10">
        <v>0</v>
      </c>
      <c r="Q35" s="10">
        <v>61</v>
      </c>
      <c r="R35" s="10">
        <v>10</v>
      </c>
      <c r="S35" s="10">
        <v>0</v>
      </c>
      <c r="T35" s="10">
        <v>0</v>
      </c>
      <c r="U35" s="10">
        <v>319</v>
      </c>
      <c r="V35" s="10">
        <v>0</v>
      </c>
      <c r="W35" s="10">
        <v>10</v>
      </c>
      <c r="X35" s="11">
        <f t="shared" si="6"/>
        <v>3978.0960000000005</v>
      </c>
      <c r="Y35" s="12">
        <f t="shared" si="7"/>
        <v>0</v>
      </c>
      <c r="Z35" s="10">
        <v>400</v>
      </c>
      <c r="AA35" s="12">
        <f t="shared" si="8"/>
        <v>99.452400000000011</v>
      </c>
      <c r="AB35" s="12">
        <f t="shared" si="9"/>
        <v>99.452400000000011</v>
      </c>
      <c r="AC35" s="11">
        <f t="shared" si="10"/>
        <v>4577.0008000000007</v>
      </c>
      <c r="AD35" s="12">
        <f t="shared" si="11"/>
        <v>198.90480000000002</v>
      </c>
      <c r="AE35" s="13">
        <f t="shared" si="12"/>
        <v>4577.0008000000007</v>
      </c>
      <c r="AF35" s="1"/>
    </row>
    <row r="36" spans="1:32" ht="18">
      <c r="A36" s="10" t="s">
        <v>74</v>
      </c>
      <c r="B36" s="10">
        <v>3406</v>
      </c>
      <c r="C36" s="10" t="s">
        <v>54</v>
      </c>
      <c r="D36" s="10" t="s">
        <v>72</v>
      </c>
      <c r="E36" s="10">
        <v>3020</v>
      </c>
      <c r="F36" s="11">
        <v>0</v>
      </c>
      <c r="G36" s="11">
        <f t="shared" si="37"/>
        <v>3020</v>
      </c>
      <c r="H36" s="11">
        <v>0</v>
      </c>
      <c r="I36" s="12">
        <v>0</v>
      </c>
      <c r="J36" s="12">
        <f t="shared" si="1"/>
        <v>422.80000000000007</v>
      </c>
      <c r="K36" s="12">
        <f t="shared" si="3"/>
        <v>0</v>
      </c>
      <c r="L36" s="12">
        <f t="shared" si="2"/>
        <v>8.4560000000000013</v>
      </c>
      <c r="M36" s="12">
        <f t="shared" si="4"/>
        <v>126.84000000000002</v>
      </c>
      <c r="N36" s="12">
        <f t="shared" si="5"/>
        <v>0</v>
      </c>
      <c r="O36" s="10">
        <v>0</v>
      </c>
      <c r="P36" s="10">
        <v>0</v>
      </c>
      <c r="Q36" s="10">
        <v>61</v>
      </c>
      <c r="R36" s="10">
        <v>10</v>
      </c>
      <c r="S36" s="10">
        <v>0</v>
      </c>
      <c r="T36" s="10">
        <v>0</v>
      </c>
      <c r="U36" s="10">
        <v>319</v>
      </c>
      <c r="V36" s="10">
        <v>0</v>
      </c>
      <c r="W36" s="10">
        <v>10</v>
      </c>
      <c r="X36" s="11">
        <f t="shared" si="6"/>
        <v>3978.0960000000005</v>
      </c>
      <c r="Y36" s="12">
        <f t="shared" si="7"/>
        <v>0</v>
      </c>
      <c r="Z36" s="10">
        <v>400</v>
      </c>
      <c r="AA36" s="12">
        <f t="shared" si="8"/>
        <v>99.452400000000011</v>
      </c>
      <c r="AB36" s="12">
        <f t="shared" si="9"/>
        <v>99.452400000000011</v>
      </c>
      <c r="AC36" s="11">
        <f t="shared" si="10"/>
        <v>4577.0008000000007</v>
      </c>
      <c r="AD36" s="12">
        <f t="shared" si="11"/>
        <v>198.90480000000002</v>
      </c>
      <c r="AE36" s="13">
        <f t="shared" si="12"/>
        <v>4577.0008000000007</v>
      </c>
      <c r="AF36" s="1"/>
    </row>
    <row r="37" spans="1:32" ht="18">
      <c r="A37" s="10" t="s">
        <v>75</v>
      </c>
      <c r="B37" s="10">
        <v>3105</v>
      </c>
      <c r="C37" s="10" t="s">
        <v>69</v>
      </c>
      <c r="D37" s="10" t="s">
        <v>76</v>
      </c>
      <c r="E37" s="10">
        <v>3020</v>
      </c>
      <c r="F37" s="11">
        <v>80</v>
      </c>
      <c r="G37" s="11">
        <f t="shared" si="37"/>
        <v>3100</v>
      </c>
      <c r="H37" s="11">
        <v>0</v>
      </c>
      <c r="I37" s="12">
        <v>0</v>
      </c>
      <c r="J37" s="12">
        <f t="shared" si="1"/>
        <v>422.80000000000007</v>
      </c>
      <c r="K37" s="12">
        <f t="shared" si="3"/>
        <v>0</v>
      </c>
      <c r="L37" s="12">
        <f t="shared" si="2"/>
        <v>8.4560000000000013</v>
      </c>
      <c r="M37" s="12">
        <f t="shared" si="4"/>
        <v>126.84000000000002</v>
      </c>
      <c r="N37" s="12">
        <f t="shared" si="5"/>
        <v>0</v>
      </c>
      <c r="O37" s="10">
        <v>0</v>
      </c>
      <c r="P37" s="10">
        <v>0</v>
      </c>
      <c r="Q37" s="10">
        <v>61</v>
      </c>
      <c r="R37" s="10">
        <v>10</v>
      </c>
      <c r="S37" s="10">
        <v>0</v>
      </c>
      <c r="T37" s="10">
        <v>0</v>
      </c>
      <c r="U37" s="10">
        <v>319</v>
      </c>
      <c r="V37" s="10">
        <v>0</v>
      </c>
      <c r="W37" s="10">
        <v>10</v>
      </c>
      <c r="X37" s="11">
        <f t="shared" si="6"/>
        <v>4058.0960000000005</v>
      </c>
      <c r="Y37" s="12">
        <f t="shared" si="7"/>
        <v>0</v>
      </c>
      <c r="Z37" s="10">
        <v>400</v>
      </c>
      <c r="AA37" s="12">
        <f t="shared" si="8"/>
        <v>101.45240000000001</v>
      </c>
      <c r="AB37" s="12">
        <f t="shared" si="9"/>
        <v>101.45240000000001</v>
      </c>
      <c r="AC37" s="11">
        <f t="shared" si="10"/>
        <v>4661.0008000000007</v>
      </c>
      <c r="AD37" s="12">
        <f t="shared" si="11"/>
        <v>202.90480000000002</v>
      </c>
      <c r="AE37" s="13">
        <f t="shared" si="12"/>
        <v>4661.0008000000007</v>
      </c>
      <c r="AF37" s="1"/>
    </row>
    <row r="38" spans="1:32" ht="18">
      <c r="A38" s="10" t="s">
        <v>77</v>
      </c>
      <c r="B38" s="10">
        <v>1304</v>
      </c>
      <c r="C38" s="10" t="s">
        <v>69</v>
      </c>
      <c r="D38" s="10" t="s">
        <v>76</v>
      </c>
      <c r="E38" s="10">
        <v>3020</v>
      </c>
      <c r="F38" s="11">
        <v>80</v>
      </c>
      <c r="G38" s="11">
        <f t="shared" si="37"/>
        <v>3100</v>
      </c>
      <c r="H38" s="11">
        <v>0</v>
      </c>
      <c r="I38" s="12">
        <v>0</v>
      </c>
      <c r="J38" s="12">
        <f t="shared" si="1"/>
        <v>422.80000000000007</v>
      </c>
      <c r="K38" s="12">
        <f t="shared" si="3"/>
        <v>0</v>
      </c>
      <c r="L38" s="12">
        <f t="shared" si="2"/>
        <v>8.4560000000000013</v>
      </c>
      <c r="M38" s="12">
        <f t="shared" si="4"/>
        <v>126.84000000000002</v>
      </c>
      <c r="N38" s="12">
        <f t="shared" si="5"/>
        <v>0</v>
      </c>
      <c r="O38" s="10">
        <v>0</v>
      </c>
      <c r="P38" s="10">
        <v>0</v>
      </c>
      <c r="Q38" s="10">
        <v>61</v>
      </c>
      <c r="R38" s="10">
        <v>10</v>
      </c>
      <c r="S38" s="10">
        <v>0</v>
      </c>
      <c r="T38" s="10">
        <v>0</v>
      </c>
      <c r="U38" s="10">
        <v>319</v>
      </c>
      <c r="V38" s="10">
        <v>0</v>
      </c>
      <c r="W38" s="10">
        <v>10</v>
      </c>
      <c r="X38" s="11">
        <f t="shared" si="6"/>
        <v>4058.0960000000005</v>
      </c>
      <c r="Y38" s="12">
        <f t="shared" si="7"/>
        <v>0</v>
      </c>
      <c r="Z38" s="10">
        <v>400</v>
      </c>
      <c r="AA38" s="12">
        <f t="shared" si="8"/>
        <v>101.45240000000001</v>
      </c>
      <c r="AB38" s="12">
        <f t="shared" si="9"/>
        <v>101.45240000000001</v>
      </c>
      <c r="AC38" s="11">
        <f t="shared" si="10"/>
        <v>4661.0008000000007</v>
      </c>
      <c r="AD38" s="12">
        <f t="shared" si="11"/>
        <v>202.90480000000002</v>
      </c>
      <c r="AE38" s="13">
        <f t="shared" si="12"/>
        <v>4661.0008000000007</v>
      </c>
      <c r="AF38" s="1"/>
    </row>
    <row r="39" spans="1:32" ht="18">
      <c r="A39" s="10" t="s">
        <v>125</v>
      </c>
      <c r="B39" s="10">
        <v>1305</v>
      </c>
      <c r="C39" s="10" t="s">
        <v>69</v>
      </c>
      <c r="D39" s="10" t="s">
        <v>76</v>
      </c>
      <c r="E39" s="10">
        <v>3020</v>
      </c>
      <c r="F39" s="11">
        <v>80</v>
      </c>
      <c r="G39" s="11">
        <f t="shared" ref="G39" si="60">E39+F39</f>
        <v>3100</v>
      </c>
      <c r="H39" s="11">
        <v>0</v>
      </c>
      <c r="I39" s="12">
        <v>0</v>
      </c>
      <c r="J39" s="12">
        <f t="shared" ref="J39" si="61">E39*0.14</f>
        <v>422.80000000000007</v>
      </c>
      <c r="K39" s="12">
        <f t="shared" ref="K39" si="62">(H39+I39)*14%</f>
        <v>0</v>
      </c>
      <c r="L39" s="12">
        <f t="shared" ref="L39" si="63">(J39+K39)*2%</f>
        <v>8.4560000000000013</v>
      </c>
      <c r="M39" s="12">
        <f t="shared" ref="M39" si="64">(K39+J39)*30%</f>
        <v>126.84000000000002</v>
      </c>
      <c r="N39" s="12">
        <f t="shared" ref="N39" si="65">(J39+K39)*0%</f>
        <v>0</v>
      </c>
      <c r="O39" s="10">
        <v>0</v>
      </c>
      <c r="P39" s="10">
        <v>0</v>
      </c>
      <c r="Q39" s="10">
        <v>61</v>
      </c>
      <c r="R39" s="10">
        <v>10</v>
      </c>
      <c r="S39" s="10">
        <v>0</v>
      </c>
      <c r="T39" s="10">
        <v>60</v>
      </c>
      <c r="U39" s="10">
        <v>319</v>
      </c>
      <c r="V39" s="10">
        <v>0</v>
      </c>
      <c r="W39" s="10">
        <v>10</v>
      </c>
      <c r="X39" s="11">
        <f t="shared" ref="X39" si="66" xml:space="preserve"> SUM(G39:W39)</f>
        <v>4118.0960000000005</v>
      </c>
      <c r="Y39" s="12">
        <f t="shared" ref="Y39" si="67">X39*0</f>
        <v>0</v>
      </c>
      <c r="Z39" s="10">
        <v>400</v>
      </c>
      <c r="AA39" s="12">
        <f t="shared" ref="AA39" si="68">X39*2.5%</f>
        <v>102.95240000000001</v>
      </c>
      <c r="AB39" s="12">
        <f t="shared" ref="AB39" si="69">X39*2.5%</f>
        <v>102.95240000000001</v>
      </c>
      <c r="AC39" s="11">
        <f t="shared" ref="AC39" si="70">X39+Z39+AA39+AB39</f>
        <v>4724.0008000000007</v>
      </c>
      <c r="AD39" s="12">
        <f t="shared" ref="AD39" si="71">X39*5%</f>
        <v>205.90480000000002</v>
      </c>
      <c r="AE39" s="13">
        <f t="shared" ref="AE39" si="72">X39+Z39+AD39</f>
        <v>4724.0008000000007</v>
      </c>
      <c r="AF39" s="1"/>
    </row>
    <row r="40" spans="1:32" ht="18">
      <c r="A40" s="10" t="s">
        <v>78</v>
      </c>
      <c r="B40" s="10">
        <v>3212</v>
      </c>
      <c r="C40" s="10" t="s">
        <v>79</v>
      </c>
      <c r="D40" s="10" t="s">
        <v>80</v>
      </c>
      <c r="E40" s="10">
        <v>3020</v>
      </c>
      <c r="F40" s="11">
        <v>80</v>
      </c>
      <c r="G40" s="11">
        <f t="shared" si="37"/>
        <v>3100</v>
      </c>
      <c r="H40" s="11">
        <v>0</v>
      </c>
      <c r="I40" s="12">
        <v>0</v>
      </c>
      <c r="J40" s="12">
        <f t="shared" si="1"/>
        <v>422.80000000000007</v>
      </c>
      <c r="K40" s="12">
        <f t="shared" si="3"/>
        <v>0</v>
      </c>
      <c r="L40" s="12">
        <f t="shared" si="2"/>
        <v>8.4560000000000013</v>
      </c>
      <c r="M40" s="12">
        <f t="shared" si="4"/>
        <v>126.84000000000002</v>
      </c>
      <c r="N40" s="12">
        <f t="shared" si="5"/>
        <v>0</v>
      </c>
      <c r="O40" s="10">
        <v>0</v>
      </c>
      <c r="P40" s="10">
        <v>0</v>
      </c>
      <c r="Q40" s="10">
        <v>61</v>
      </c>
      <c r="R40" s="10">
        <v>10</v>
      </c>
      <c r="S40" s="10">
        <v>0</v>
      </c>
      <c r="T40" s="10">
        <v>0</v>
      </c>
      <c r="U40" s="10">
        <v>319</v>
      </c>
      <c r="V40" s="10">
        <v>0</v>
      </c>
      <c r="W40" s="10">
        <v>10</v>
      </c>
      <c r="X40" s="11">
        <f t="shared" si="6"/>
        <v>4058.0960000000005</v>
      </c>
      <c r="Y40" s="12">
        <f t="shared" si="7"/>
        <v>0</v>
      </c>
      <c r="Z40" s="10">
        <v>400</v>
      </c>
      <c r="AA40" s="12">
        <f t="shared" si="8"/>
        <v>101.45240000000001</v>
      </c>
      <c r="AB40" s="12">
        <f t="shared" si="9"/>
        <v>101.45240000000001</v>
      </c>
      <c r="AC40" s="11">
        <f t="shared" si="10"/>
        <v>4661.0008000000007</v>
      </c>
      <c r="AD40" s="12">
        <f t="shared" si="11"/>
        <v>202.90480000000002</v>
      </c>
      <c r="AE40" s="13">
        <f t="shared" si="12"/>
        <v>4661.0008000000007</v>
      </c>
      <c r="AF40" s="1"/>
    </row>
    <row r="41" spans="1:32" s="44" customFormat="1" ht="22.5" customHeight="1">
      <c r="A41" s="42" t="s">
        <v>53</v>
      </c>
      <c r="B41" s="42">
        <v>2106</v>
      </c>
      <c r="C41" s="42" t="s">
        <v>54</v>
      </c>
      <c r="D41" s="42" t="s">
        <v>130</v>
      </c>
      <c r="E41" s="42">
        <v>2880</v>
      </c>
      <c r="F41" s="13">
        <v>0</v>
      </c>
      <c r="G41" s="13">
        <f t="shared" ref="G41" si="73">E41+F41</f>
        <v>2880</v>
      </c>
      <c r="H41" s="13">
        <v>0</v>
      </c>
      <c r="I41" s="43">
        <v>0</v>
      </c>
      <c r="J41" s="43">
        <f t="shared" ref="J41" si="74">E41*0.14</f>
        <v>403.20000000000005</v>
      </c>
      <c r="K41" s="43">
        <f t="shared" ref="K41" si="75">(H41+I41)*14%</f>
        <v>0</v>
      </c>
      <c r="L41" s="43">
        <f t="shared" ref="L41" si="76">(J41+K41)*2%</f>
        <v>8.0640000000000018</v>
      </c>
      <c r="M41" s="43">
        <f t="shared" ref="M41" si="77">(K41+J41)*30%</f>
        <v>120.96000000000001</v>
      </c>
      <c r="N41" s="43">
        <f t="shared" ref="N41" si="78">(J41+K41)*0%</f>
        <v>0</v>
      </c>
      <c r="O41" s="42">
        <v>0</v>
      </c>
      <c r="P41" s="42">
        <v>0</v>
      </c>
      <c r="Q41" s="42">
        <v>61</v>
      </c>
      <c r="R41" s="42">
        <v>10</v>
      </c>
      <c r="S41" s="42">
        <v>0</v>
      </c>
      <c r="T41" s="42">
        <v>0</v>
      </c>
      <c r="U41" s="42">
        <v>319</v>
      </c>
      <c r="V41" s="42">
        <v>0</v>
      </c>
      <c r="W41" s="42">
        <v>10</v>
      </c>
      <c r="X41" s="13">
        <f t="shared" ref="X41" si="79" xml:space="preserve"> SUM(G41:W41)</f>
        <v>3812.2239999999997</v>
      </c>
      <c r="Y41" s="43">
        <f t="shared" ref="Y41" si="80">X41*0</f>
        <v>0</v>
      </c>
      <c r="Z41" s="42">
        <v>400</v>
      </c>
      <c r="AA41" s="43">
        <f t="shared" ref="AA41" si="81">X41*2.5%</f>
        <v>95.305599999999998</v>
      </c>
      <c r="AB41" s="43">
        <f t="shared" ref="AB41" si="82">X41*2.5%</f>
        <v>95.305599999999998</v>
      </c>
      <c r="AC41" s="13">
        <f t="shared" ref="AC41" si="83">X41+Z41+AA41+AB41</f>
        <v>4402.8351999999995</v>
      </c>
      <c r="AD41" s="43">
        <f t="shared" ref="AD41" si="84">X41*5%</f>
        <v>190.6112</v>
      </c>
      <c r="AE41" s="13">
        <f t="shared" ref="AE41" si="85">X41+Z41+AD41</f>
        <v>4402.8352000000004</v>
      </c>
      <c r="AF41" s="2"/>
    </row>
    <row r="42" spans="1:32" ht="21.75" customHeight="1">
      <c r="A42" s="10" t="s">
        <v>73</v>
      </c>
      <c r="B42" s="10">
        <v>3401</v>
      </c>
      <c r="C42" s="10" t="s">
        <v>54</v>
      </c>
      <c r="D42" s="10" t="s">
        <v>131</v>
      </c>
      <c r="E42" s="10">
        <v>2880</v>
      </c>
      <c r="F42" s="11">
        <v>0</v>
      </c>
      <c r="G42" s="11">
        <f>E42+F42</f>
        <v>2880</v>
      </c>
      <c r="H42" s="11">
        <v>0</v>
      </c>
      <c r="I42" s="12">
        <v>0</v>
      </c>
      <c r="J42" s="12">
        <f>E42*0.14</f>
        <v>403.20000000000005</v>
      </c>
      <c r="K42" s="12">
        <f>(H42+I42)*14%</f>
        <v>0</v>
      </c>
      <c r="L42" s="12">
        <f>(J42+K42)*2%</f>
        <v>8.0640000000000018</v>
      </c>
      <c r="M42" s="12">
        <f>(K42+J42)*30%</f>
        <v>120.96000000000001</v>
      </c>
      <c r="N42" s="12">
        <f>(J42+K42)*0%</f>
        <v>0</v>
      </c>
      <c r="O42" s="10">
        <v>0</v>
      </c>
      <c r="P42" s="10">
        <v>0</v>
      </c>
      <c r="Q42" s="10">
        <v>61</v>
      </c>
      <c r="R42" s="10">
        <v>10</v>
      </c>
      <c r="S42" s="10">
        <v>0</v>
      </c>
      <c r="T42" s="10">
        <v>0</v>
      </c>
      <c r="U42" s="10">
        <v>319</v>
      </c>
      <c r="V42" s="10">
        <v>0</v>
      </c>
      <c r="W42" s="10">
        <v>10</v>
      </c>
      <c r="X42" s="11">
        <f xml:space="preserve"> SUM(G42:W42)</f>
        <v>3812.2239999999997</v>
      </c>
      <c r="Y42" s="12">
        <f>X42*0</f>
        <v>0</v>
      </c>
      <c r="Z42" s="10">
        <v>400</v>
      </c>
      <c r="AA42" s="12">
        <f>X42*2.5%</f>
        <v>95.305599999999998</v>
      </c>
      <c r="AB42" s="12">
        <f>X42*2.5%</f>
        <v>95.305599999999998</v>
      </c>
      <c r="AC42" s="11">
        <f>X42+Z42+AA42+AB42</f>
        <v>4402.8351999999995</v>
      </c>
      <c r="AD42" s="12">
        <f>X42*5%</f>
        <v>190.6112</v>
      </c>
      <c r="AE42" s="13">
        <f>X42+Z42+AD42</f>
        <v>4402.8352000000004</v>
      </c>
      <c r="AF42" s="1"/>
    </row>
    <row r="43" spans="1:32" ht="18">
      <c r="A43" s="14" t="s">
        <v>81</v>
      </c>
      <c r="B43" s="14">
        <v>3104</v>
      </c>
      <c r="C43" s="14" t="s">
        <v>69</v>
      </c>
      <c r="D43" s="14" t="s">
        <v>82</v>
      </c>
      <c r="E43" s="14">
        <v>2880</v>
      </c>
      <c r="F43" s="11">
        <v>80</v>
      </c>
      <c r="G43" s="15">
        <f t="shared" si="37"/>
        <v>2960</v>
      </c>
      <c r="H43" s="11">
        <v>0</v>
      </c>
      <c r="I43" s="16">
        <v>0</v>
      </c>
      <c r="J43" s="16">
        <f t="shared" si="1"/>
        <v>403.20000000000005</v>
      </c>
      <c r="K43" s="12">
        <f t="shared" si="3"/>
        <v>0</v>
      </c>
      <c r="L43" s="16">
        <f t="shared" si="2"/>
        <v>8.0640000000000018</v>
      </c>
      <c r="M43" s="16">
        <f t="shared" si="4"/>
        <v>120.96000000000001</v>
      </c>
      <c r="N43" s="12">
        <f t="shared" si="5"/>
        <v>0</v>
      </c>
      <c r="O43" s="10">
        <v>0</v>
      </c>
      <c r="P43" s="14">
        <v>0</v>
      </c>
      <c r="Q43" s="10">
        <v>61</v>
      </c>
      <c r="R43" s="14">
        <v>10</v>
      </c>
      <c r="S43" s="14">
        <v>0</v>
      </c>
      <c r="T43" s="14">
        <v>60</v>
      </c>
      <c r="U43" s="10">
        <v>319</v>
      </c>
      <c r="V43" s="14">
        <v>0</v>
      </c>
      <c r="W43" s="10">
        <v>10</v>
      </c>
      <c r="X43" s="11">
        <f t="shared" si="6"/>
        <v>3952.2239999999997</v>
      </c>
      <c r="Y43" s="12">
        <f t="shared" si="7"/>
        <v>0</v>
      </c>
      <c r="Z43" s="14">
        <v>400</v>
      </c>
      <c r="AA43" s="12">
        <f t="shared" si="8"/>
        <v>98.805599999999998</v>
      </c>
      <c r="AB43" s="12">
        <f t="shared" si="9"/>
        <v>98.805599999999998</v>
      </c>
      <c r="AC43" s="11">
        <f t="shared" si="10"/>
        <v>4549.8351999999995</v>
      </c>
      <c r="AD43" s="12">
        <f t="shared" si="11"/>
        <v>197.6112</v>
      </c>
      <c r="AE43" s="13">
        <f t="shared" si="12"/>
        <v>4549.8352000000004</v>
      </c>
      <c r="AF43" s="17"/>
    </row>
    <row r="44" spans="1:32" ht="18">
      <c r="A44" s="10" t="s">
        <v>83</v>
      </c>
      <c r="B44" s="10">
        <v>3103</v>
      </c>
      <c r="C44" s="10" t="s">
        <v>79</v>
      </c>
      <c r="D44" s="10" t="s">
        <v>82</v>
      </c>
      <c r="E44" s="14">
        <v>2880</v>
      </c>
      <c r="F44" s="11">
        <v>80</v>
      </c>
      <c r="G44" s="11">
        <f t="shared" si="37"/>
        <v>2960</v>
      </c>
      <c r="H44" s="11">
        <v>0</v>
      </c>
      <c r="I44" s="12">
        <v>0</v>
      </c>
      <c r="J44" s="12">
        <f t="shared" si="1"/>
        <v>403.20000000000005</v>
      </c>
      <c r="K44" s="12">
        <f t="shared" si="3"/>
        <v>0</v>
      </c>
      <c r="L44" s="12">
        <f t="shared" si="2"/>
        <v>8.0640000000000018</v>
      </c>
      <c r="M44" s="12">
        <f t="shared" si="4"/>
        <v>120.96000000000001</v>
      </c>
      <c r="N44" s="12">
        <f t="shared" si="5"/>
        <v>0</v>
      </c>
      <c r="O44" s="10">
        <v>0</v>
      </c>
      <c r="P44" s="10">
        <v>0</v>
      </c>
      <c r="Q44" s="10">
        <v>61</v>
      </c>
      <c r="R44" s="10">
        <v>10</v>
      </c>
      <c r="S44" s="10">
        <v>0</v>
      </c>
      <c r="T44" s="10">
        <v>60</v>
      </c>
      <c r="U44" s="10">
        <v>319</v>
      </c>
      <c r="V44" s="10">
        <v>0</v>
      </c>
      <c r="W44" s="10">
        <v>10</v>
      </c>
      <c r="X44" s="11">
        <f t="shared" si="6"/>
        <v>3952.2239999999997</v>
      </c>
      <c r="Y44" s="12">
        <f t="shared" si="7"/>
        <v>0</v>
      </c>
      <c r="Z44" s="10">
        <v>400</v>
      </c>
      <c r="AA44" s="12">
        <f t="shared" si="8"/>
        <v>98.805599999999998</v>
      </c>
      <c r="AB44" s="12">
        <f t="shared" si="9"/>
        <v>98.805599999999998</v>
      </c>
      <c r="AC44" s="11">
        <f t="shared" si="10"/>
        <v>4549.8351999999995</v>
      </c>
      <c r="AD44" s="12">
        <f t="shared" si="11"/>
        <v>197.6112</v>
      </c>
      <c r="AE44" s="13">
        <f t="shared" si="12"/>
        <v>4549.8352000000004</v>
      </c>
      <c r="AF44" s="1"/>
    </row>
    <row r="45" spans="1:32" ht="18">
      <c r="A45" s="10" t="s">
        <v>84</v>
      </c>
      <c r="B45" s="10">
        <v>3102</v>
      </c>
      <c r="C45" s="10" t="s">
        <v>79</v>
      </c>
      <c r="D45" s="10" t="s">
        <v>123</v>
      </c>
      <c r="E45" s="10">
        <v>2340</v>
      </c>
      <c r="F45" s="11">
        <v>80</v>
      </c>
      <c r="G45" s="11">
        <f t="shared" si="37"/>
        <v>2420</v>
      </c>
      <c r="H45" s="11">
        <v>0</v>
      </c>
      <c r="I45" s="12">
        <v>0</v>
      </c>
      <c r="J45" s="12">
        <f t="shared" si="1"/>
        <v>327.60000000000002</v>
      </c>
      <c r="K45" s="12">
        <f t="shared" si="3"/>
        <v>0</v>
      </c>
      <c r="L45" s="12">
        <f t="shared" si="2"/>
        <v>6.5520000000000005</v>
      </c>
      <c r="M45" s="12">
        <f t="shared" si="4"/>
        <v>98.28</v>
      </c>
      <c r="N45" s="12">
        <f t="shared" si="5"/>
        <v>0</v>
      </c>
      <c r="O45" s="10">
        <v>0</v>
      </c>
      <c r="P45" s="10">
        <v>0</v>
      </c>
      <c r="Q45" s="10">
        <v>61</v>
      </c>
      <c r="R45" s="10">
        <v>10</v>
      </c>
      <c r="S45" s="10">
        <v>0</v>
      </c>
      <c r="T45" s="10">
        <v>0</v>
      </c>
      <c r="U45" s="10">
        <v>319</v>
      </c>
      <c r="V45" s="10">
        <v>0</v>
      </c>
      <c r="W45" s="10">
        <v>10</v>
      </c>
      <c r="X45" s="11">
        <f t="shared" si="6"/>
        <v>3252.4320000000002</v>
      </c>
      <c r="Y45" s="12">
        <f t="shared" si="7"/>
        <v>0</v>
      </c>
      <c r="Z45" s="10">
        <v>400</v>
      </c>
      <c r="AA45" s="12">
        <f t="shared" si="8"/>
        <v>81.310800000000015</v>
      </c>
      <c r="AB45" s="12">
        <f t="shared" si="9"/>
        <v>81.310800000000015</v>
      </c>
      <c r="AC45" s="11">
        <f t="shared" si="10"/>
        <v>3815.0536000000006</v>
      </c>
      <c r="AD45" s="12">
        <f t="shared" si="11"/>
        <v>162.62160000000003</v>
      </c>
      <c r="AE45" s="13">
        <f t="shared" si="12"/>
        <v>3815.0536000000002</v>
      </c>
      <c r="AF45" s="1"/>
    </row>
    <row r="46" spans="1:32" ht="18">
      <c r="A46" s="10" t="s">
        <v>88</v>
      </c>
      <c r="B46" s="10">
        <v>1204</v>
      </c>
      <c r="C46" s="10" t="s">
        <v>79</v>
      </c>
      <c r="D46" s="10" t="s">
        <v>123</v>
      </c>
      <c r="E46" s="10">
        <v>2340</v>
      </c>
      <c r="F46" s="11">
        <v>80</v>
      </c>
      <c r="G46" s="11">
        <f t="shared" ref="G46" si="86">E46+F46</f>
        <v>2420</v>
      </c>
      <c r="H46" s="11">
        <v>0</v>
      </c>
      <c r="I46" s="12">
        <v>0</v>
      </c>
      <c r="J46" s="12">
        <f t="shared" ref="J46" si="87">E46*0.14</f>
        <v>327.60000000000002</v>
      </c>
      <c r="K46" s="12">
        <f t="shared" ref="K46" si="88">(H46+I46)*14%</f>
        <v>0</v>
      </c>
      <c r="L46" s="12">
        <f t="shared" ref="L46" si="89">(J46+K46)*2%</f>
        <v>6.5520000000000005</v>
      </c>
      <c r="M46" s="12">
        <f t="shared" ref="M46" si="90">(K46+J46)*30%</f>
        <v>98.28</v>
      </c>
      <c r="N46" s="12">
        <f t="shared" ref="N46" si="91">(J46+K46)*0%</f>
        <v>0</v>
      </c>
      <c r="O46" s="10">
        <v>0</v>
      </c>
      <c r="P46" s="10">
        <v>17</v>
      </c>
      <c r="Q46" s="10">
        <v>61</v>
      </c>
      <c r="R46" s="10">
        <v>10</v>
      </c>
      <c r="S46" s="10">
        <v>0</v>
      </c>
      <c r="T46" s="10">
        <v>0</v>
      </c>
      <c r="U46" s="10">
        <v>319</v>
      </c>
      <c r="V46" s="10">
        <v>0</v>
      </c>
      <c r="W46" s="10">
        <v>10</v>
      </c>
      <c r="X46" s="11">
        <f t="shared" si="6"/>
        <v>3269.4320000000002</v>
      </c>
      <c r="Y46" s="12">
        <f t="shared" ref="Y46" si="92">X46*0</f>
        <v>0</v>
      </c>
      <c r="Z46" s="10">
        <v>400</v>
      </c>
      <c r="AA46" s="12">
        <f t="shared" ref="AA46" si="93">X46*2.5%</f>
        <v>81.735800000000012</v>
      </c>
      <c r="AB46" s="12">
        <f t="shared" ref="AB46" si="94">X46*2.5%</f>
        <v>81.735800000000012</v>
      </c>
      <c r="AC46" s="11">
        <f t="shared" ref="AC46" si="95">X46+Z46+AA46+AB46</f>
        <v>3832.9036000000001</v>
      </c>
      <c r="AD46" s="12">
        <f t="shared" ref="AD46" si="96">X46*5%</f>
        <v>163.47160000000002</v>
      </c>
      <c r="AE46" s="13">
        <f t="shared" ref="AE46" si="97">X46+Z46+AD46</f>
        <v>3832.9036000000001</v>
      </c>
      <c r="AF46" s="1"/>
    </row>
    <row r="47" spans="1:32" ht="18">
      <c r="A47" s="10" t="s">
        <v>122</v>
      </c>
      <c r="B47" s="10">
        <v>2306</v>
      </c>
      <c r="C47" s="10" t="s">
        <v>79</v>
      </c>
      <c r="D47" s="10" t="s">
        <v>85</v>
      </c>
      <c r="E47" s="10">
        <v>2340</v>
      </c>
      <c r="F47" s="11">
        <v>80</v>
      </c>
      <c r="G47" s="11">
        <f t="shared" si="37"/>
        <v>2420</v>
      </c>
      <c r="H47" s="11">
        <v>0</v>
      </c>
      <c r="I47" s="12">
        <v>0</v>
      </c>
      <c r="J47" s="12">
        <f t="shared" si="1"/>
        <v>327.60000000000002</v>
      </c>
      <c r="K47" s="12">
        <f t="shared" si="3"/>
        <v>0</v>
      </c>
      <c r="L47" s="12">
        <f t="shared" si="2"/>
        <v>6.5520000000000005</v>
      </c>
      <c r="M47" s="12">
        <f t="shared" si="4"/>
        <v>98.28</v>
      </c>
      <c r="N47" s="12">
        <f t="shared" si="5"/>
        <v>0</v>
      </c>
      <c r="O47" s="10">
        <v>0</v>
      </c>
      <c r="P47" s="10">
        <v>0</v>
      </c>
      <c r="Q47" s="10">
        <v>61</v>
      </c>
      <c r="R47" s="10">
        <v>10</v>
      </c>
      <c r="S47" s="10">
        <v>0</v>
      </c>
      <c r="T47" s="10">
        <v>0</v>
      </c>
      <c r="U47" s="10">
        <v>319</v>
      </c>
      <c r="V47" s="10">
        <v>0</v>
      </c>
      <c r="W47" s="10">
        <v>10</v>
      </c>
      <c r="X47" s="11">
        <f t="shared" si="6"/>
        <v>3252.4320000000002</v>
      </c>
      <c r="Y47" s="12">
        <f t="shared" si="7"/>
        <v>0</v>
      </c>
      <c r="Z47" s="10">
        <v>400</v>
      </c>
      <c r="AA47" s="12">
        <f t="shared" si="8"/>
        <v>81.310800000000015</v>
      </c>
      <c r="AB47" s="12">
        <f t="shared" si="9"/>
        <v>81.310800000000015</v>
      </c>
      <c r="AC47" s="11">
        <f t="shared" si="10"/>
        <v>3815.0536000000006</v>
      </c>
      <c r="AD47" s="12">
        <f t="shared" si="11"/>
        <v>162.62160000000003</v>
      </c>
      <c r="AE47" s="13">
        <f t="shared" si="12"/>
        <v>3815.0536000000002</v>
      </c>
      <c r="AF47" s="1"/>
    </row>
    <row r="48" spans="1:32" ht="18">
      <c r="A48" s="10" t="s">
        <v>127</v>
      </c>
      <c r="B48" s="10">
        <v>2207</v>
      </c>
      <c r="C48" s="10" t="s">
        <v>79</v>
      </c>
      <c r="D48" s="10" t="s">
        <v>85</v>
      </c>
      <c r="E48" s="10">
        <v>2340</v>
      </c>
      <c r="F48" s="11">
        <v>80</v>
      </c>
      <c r="G48" s="11">
        <f t="shared" ref="G48" si="98">E48+F48</f>
        <v>2420</v>
      </c>
      <c r="H48" s="11">
        <v>0</v>
      </c>
      <c r="I48" s="12">
        <v>0</v>
      </c>
      <c r="J48" s="12">
        <f t="shared" ref="J48" si="99">E48*0.14</f>
        <v>327.60000000000002</v>
      </c>
      <c r="K48" s="12">
        <f t="shared" ref="K48" si="100">(H48+I48)*14%</f>
        <v>0</v>
      </c>
      <c r="L48" s="12">
        <f t="shared" ref="L48" si="101">(J48+K48)*2%</f>
        <v>6.5520000000000005</v>
      </c>
      <c r="M48" s="12">
        <f t="shared" ref="M48" si="102">(K48+J48)*30%</f>
        <v>98.28</v>
      </c>
      <c r="N48" s="12">
        <f t="shared" ref="N48" si="103">(J48+K48)*0%</f>
        <v>0</v>
      </c>
      <c r="O48" s="10">
        <v>0</v>
      </c>
      <c r="P48" s="10">
        <v>0</v>
      </c>
      <c r="Q48" s="10">
        <v>61</v>
      </c>
      <c r="R48" s="10">
        <v>10</v>
      </c>
      <c r="S48" s="10">
        <v>0</v>
      </c>
      <c r="T48" s="10">
        <v>0</v>
      </c>
      <c r="U48" s="10">
        <v>319</v>
      </c>
      <c r="V48" s="10">
        <v>0</v>
      </c>
      <c r="W48" s="10">
        <v>10</v>
      </c>
      <c r="X48" s="11">
        <f t="shared" ref="X48" si="104" xml:space="preserve"> SUM(G48:W48)</f>
        <v>3252.4320000000002</v>
      </c>
      <c r="Y48" s="12">
        <f t="shared" ref="Y48" si="105">X48*0</f>
        <v>0</v>
      </c>
      <c r="Z48" s="10">
        <v>400</v>
      </c>
      <c r="AA48" s="12">
        <f t="shared" ref="AA48" si="106">X48*2.5%</f>
        <v>81.310800000000015</v>
      </c>
      <c r="AB48" s="12">
        <f t="shared" ref="AB48" si="107">X48*2.5%</f>
        <v>81.310800000000015</v>
      </c>
      <c r="AC48" s="11">
        <f t="shared" ref="AC48" si="108">X48+Z48+AA48+AB48</f>
        <v>3815.0536000000006</v>
      </c>
      <c r="AD48" s="12">
        <f t="shared" ref="AD48" si="109">X48*5%</f>
        <v>162.62160000000003</v>
      </c>
      <c r="AE48" s="13">
        <f t="shared" ref="AE48" si="110">X48+Z48+AD48</f>
        <v>3815.0536000000002</v>
      </c>
      <c r="AF48" s="1"/>
    </row>
    <row r="49" spans="1:32" ht="18">
      <c r="A49" s="10" t="s">
        <v>83</v>
      </c>
      <c r="B49" s="10">
        <v>3133</v>
      </c>
      <c r="C49" s="10" t="s">
        <v>86</v>
      </c>
      <c r="D49" s="10" t="s">
        <v>87</v>
      </c>
      <c r="E49" s="10">
        <v>1660</v>
      </c>
      <c r="F49" s="11">
        <v>0</v>
      </c>
      <c r="G49" s="11">
        <f t="shared" si="37"/>
        <v>1660</v>
      </c>
      <c r="H49" s="11">
        <v>0</v>
      </c>
      <c r="I49" s="12">
        <v>0</v>
      </c>
      <c r="J49" s="12">
        <f t="shared" si="1"/>
        <v>232.40000000000003</v>
      </c>
      <c r="K49" s="12">
        <f t="shared" si="3"/>
        <v>0</v>
      </c>
      <c r="L49" s="12">
        <f t="shared" si="2"/>
        <v>4.6480000000000006</v>
      </c>
      <c r="M49" s="12">
        <f t="shared" si="4"/>
        <v>69.720000000000013</v>
      </c>
      <c r="N49" s="12">
        <f t="shared" si="5"/>
        <v>0</v>
      </c>
      <c r="O49" s="10">
        <v>0</v>
      </c>
      <c r="P49" s="10">
        <v>0</v>
      </c>
      <c r="Q49" s="10">
        <v>61</v>
      </c>
      <c r="R49" s="10">
        <v>10</v>
      </c>
      <c r="S49" s="10">
        <v>0</v>
      </c>
      <c r="T49" s="10">
        <v>0</v>
      </c>
      <c r="U49" s="10">
        <v>319</v>
      </c>
      <c r="V49" s="10">
        <v>0</v>
      </c>
      <c r="W49" s="10">
        <v>10</v>
      </c>
      <c r="X49" s="11">
        <f t="shared" si="6"/>
        <v>2366.768</v>
      </c>
      <c r="Y49" s="12">
        <f t="shared" si="7"/>
        <v>0</v>
      </c>
      <c r="Z49" s="10">
        <v>400</v>
      </c>
      <c r="AA49" s="12">
        <f t="shared" si="8"/>
        <v>59.169200000000004</v>
      </c>
      <c r="AB49" s="12">
        <f t="shared" si="9"/>
        <v>59.169200000000004</v>
      </c>
      <c r="AC49" s="11">
        <f t="shared" si="10"/>
        <v>2885.1063999999997</v>
      </c>
      <c r="AD49" s="12">
        <f t="shared" si="11"/>
        <v>118.33840000000001</v>
      </c>
      <c r="AE49" s="13">
        <f t="shared" si="12"/>
        <v>2885.1064000000001</v>
      </c>
      <c r="AF49" s="1"/>
    </row>
    <row r="50" spans="1:32" ht="18">
      <c r="A50" s="10" t="s">
        <v>91</v>
      </c>
      <c r="B50" s="10">
        <v>1388</v>
      </c>
      <c r="C50" s="10" t="s">
        <v>89</v>
      </c>
      <c r="D50" s="10" t="s">
        <v>90</v>
      </c>
      <c r="E50" s="10">
        <v>1660</v>
      </c>
      <c r="F50" s="12">
        <v>80</v>
      </c>
      <c r="G50" s="11">
        <f t="shared" si="37"/>
        <v>1740</v>
      </c>
      <c r="H50" s="11">
        <v>0</v>
      </c>
      <c r="I50" s="12">
        <v>0</v>
      </c>
      <c r="J50" s="12">
        <f t="shared" si="1"/>
        <v>232.40000000000003</v>
      </c>
      <c r="K50" s="12">
        <f t="shared" si="3"/>
        <v>0</v>
      </c>
      <c r="L50" s="12">
        <f t="shared" si="2"/>
        <v>4.6480000000000006</v>
      </c>
      <c r="M50" s="12">
        <f t="shared" si="4"/>
        <v>69.720000000000013</v>
      </c>
      <c r="N50" s="12">
        <f t="shared" si="5"/>
        <v>0</v>
      </c>
      <c r="O50" s="10">
        <v>0</v>
      </c>
      <c r="P50" s="10">
        <v>0</v>
      </c>
      <c r="Q50" s="10">
        <v>61</v>
      </c>
      <c r="R50" s="10">
        <v>10</v>
      </c>
      <c r="S50" s="10">
        <v>45</v>
      </c>
      <c r="T50" s="10">
        <v>60</v>
      </c>
      <c r="U50" s="10">
        <v>319</v>
      </c>
      <c r="V50" s="10">
        <v>0</v>
      </c>
      <c r="W50" s="10">
        <v>10</v>
      </c>
      <c r="X50" s="11">
        <f t="shared" si="6"/>
        <v>2551.768</v>
      </c>
      <c r="Y50" s="12">
        <f t="shared" si="7"/>
        <v>0</v>
      </c>
      <c r="Z50" s="10">
        <v>400</v>
      </c>
      <c r="AA50" s="12">
        <f t="shared" si="8"/>
        <v>63.794200000000004</v>
      </c>
      <c r="AB50" s="12">
        <f t="shared" si="9"/>
        <v>63.794200000000004</v>
      </c>
      <c r="AC50" s="11">
        <f t="shared" si="10"/>
        <v>3079.3563999999997</v>
      </c>
      <c r="AD50" s="12">
        <f t="shared" si="11"/>
        <v>127.58840000000001</v>
      </c>
      <c r="AE50" s="13">
        <f t="shared" si="12"/>
        <v>3079.3564000000001</v>
      </c>
      <c r="AF50" s="1"/>
    </row>
    <row r="51" spans="1:32" ht="18">
      <c r="A51" s="10" t="s">
        <v>44</v>
      </c>
      <c r="B51" s="10">
        <v>1190</v>
      </c>
      <c r="C51" s="10" t="s">
        <v>89</v>
      </c>
      <c r="D51" s="10" t="s">
        <v>90</v>
      </c>
      <c r="E51" s="10">
        <v>1660</v>
      </c>
      <c r="F51" s="12">
        <v>80</v>
      </c>
      <c r="G51" s="11">
        <f t="shared" si="37"/>
        <v>1740</v>
      </c>
      <c r="H51" s="11">
        <v>0</v>
      </c>
      <c r="I51" s="12">
        <f>G51*8.65%</f>
        <v>150.51000000000002</v>
      </c>
      <c r="J51" s="12">
        <f t="shared" si="1"/>
        <v>232.40000000000003</v>
      </c>
      <c r="K51" s="12">
        <f t="shared" si="3"/>
        <v>21.071400000000004</v>
      </c>
      <c r="L51" s="12">
        <f t="shared" si="2"/>
        <v>5.0694280000000012</v>
      </c>
      <c r="M51" s="12">
        <f t="shared" si="4"/>
        <v>76.041420000000016</v>
      </c>
      <c r="N51" s="12">
        <f t="shared" si="5"/>
        <v>0</v>
      </c>
      <c r="O51" s="10">
        <v>0</v>
      </c>
      <c r="P51" s="10">
        <v>0</v>
      </c>
      <c r="Q51" s="10">
        <v>61</v>
      </c>
      <c r="R51" s="10">
        <v>10</v>
      </c>
      <c r="S51" s="10">
        <v>83</v>
      </c>
      <c r="T51" s="10">
        <v>0</v>
      </c>
      <c r="U51" s="10">
        <v>319</v>
      </c>
      <c r="V51" s="10">
        <v>40</v>
      </c>
      <c r="W51" s="10">
        <v>10</v>
      </c>
      <c r="X51" s="11">
        <f t="shared" si="6"/>
        <v>2748.0922479999995</v>
      </c>
      <c r="Y51" s="12">
        <f t="shared" si="7"/>
        <v>0</v>
      </c>
      <c r="Z51" s="10">
        <v>400</v>
      </c>
      <c r="AA51" s="12">
        <f t="shared" si="8"/>
        <v>68.702306199999995</v>
      </c>
      <c r="AB51" s="12">
        <f t="shared" si="9"/>
        <v>68.702306199999995</v>
      </c>
      <c r="AC51" s="11">
        <f t="shared" si="10"/>
        <v>3285.4968603999992</v>
      </c>
      <c r="AD51" s="12">
        <f t="shared" si="11"/>
        <v>137.40461239999999</v>
      </c>
      <c r="AE51" s="13">
        <f t="shared" si="12"/>
        <v>3285.4968603999996</v>
      </c>
      <c r="AF51" s="1"/>
    </row>
    <row r="52" spans="1:32" ht="18">
      <c r="A52" s="10" t="s">
        <v>52</v>
      </c>
      <c r="B52" s="10">
        <v>1105</v>
      </c>
      <c r="C52" s="10" t="s">
        <v>89</v>
      </c>
      <c r="D52" s="10" t="s">
        <v>90</v>
      </c>
      <c r="E52" s="10">
        <v>1660</v>
      </c>
      <c r="F52" s="12">
        <v>80</v>
      </c>
      <c r="G52" s="11">
        <f>E52+F52</f>
        <v>1740</v>
      </c>
      <c r="H52" s="11">
        <v>0</v>
      </c>
      <c r="I52" s="12">
        <f>G52*2.67%</f>
        <v>46.457999999999998</v>
      </c>
      <c r="J52" s="12">
        <f>E52*0.14</f>
        <v>232.40000000000003</v>
      </c>
      <c r="K52" s="12">
        <f t="shared" si="3"/>
        <v>6.5041200000000003</v>
      </c>
      <c r="L52" s="12">
        <f t="shared" si="2"/>
        <v>4.7780824000000006</v>
      </c>
      <c r="M52" s="12">
        <f>(K52+J52)*30%</f>
        <v>71.671236000000007</v>
      </c>
      <c r="N52" s="12">
        <f t="shared" si="5"/>
        <v>0</v>
      </c>
      <c r="O52" s="10">
        <v>0</v>
      </c>
      <c r="P52" s="10">
        <v>0</v>
      </c>
      <c r="Q52" s="10">
        <v>61</v>
      </c>
      <c r="R52" s="10">
        <v>10</v>
      </c>
      <c r="S52" s="10">
        <v>0</v>
      </c>
      <c r="T52" s="10">
        <v>60</v>
      </c>
      <c r="U52" s="10">
        <v>319</v>
      </c>
      <c r="V52" s="10">
        <v>0</v>
      </c>
      <c r="W52" s="10">
        <v>10</v>
      </c>
      <c r="X52" s="11">
        <f t="shared" si="6"/>
        <v>2561.8114384</v>
      </c>
      <c r="Y52" s="12">
        <f t="shared" si="7"/>
        <v>0</v>
      </c>
      <c r="Z52" s="10">
        <v>400</v>
      </c>
      <c r="AA52" s="12">
        <f t="shared" si="8"/>
        <v>64.045285960000001</v>
      </c>
      <c r="AB52" s="12">
        <f t="shared" si="9"/>
        <v>64.045285960000001</v>
      </c>
      <c r="AC52" s="11">
        <f t="shared" si="10"/>
        <v>3089.90201032</v>
      </c>
      <c r="AD52" s="12">
        <f t="shared" si="11"/>
        <v>128.09057192</v>
      </c>
      <c r="AE52" s="13">
        <f t="shared" si="12"/>
        <v>3089.90201032</v>
      </c>
      <c r="AF52" s="1"/>
    </row>
    <row r="53" spans="1:32" ht="18">
      <c r="A53" s="10" t="s">
        <v>116</v>
      </c>
      <c r="B53" s="10">
        <v>1106</v>
      </c>
      <c r="C53" s="10" t="s">
        <v>89</v>
      </c>
      <c r="D53" s="10" t="s">
        <v>90</v>
      </c>
      <c r="E53" s="10">
        <v>1660</v>
      </c>
      <c r="F53" s="12">
        <v>80</v>
      </c>
      <c r="G53" s="11">
        <f>E53+F53</f>
        <v>1740</v>
      </c>
      <c r="H53" s="11">
        <v>0</v>
      </c>
      <c r="I53" s="12">
        <v>0</v>
      </c>
      <c r="J53" s="12">
        <f>E53*0.14</f>
        <v>232.40000000000003</v>
      </c>
      <c r="K53" s="12">
        <f t="shared" ref="K53" si="111">(H53+I53)*14%</f>
        <v>0</v>
      </c>
      <c r="L53" s="12">
        <f t="shared" ref="L53" si="112">(J53+K53)*2%</f>
        <v>4.6480000000000006</v>
      </c>
      <c r="M53" s="12">
        <f>(K53+J53)*30%</f>
        <v>69.720000000000013</v>
      </c>
      <c r="N53" s="12">
        <f t="shared" ref="N53" si="113">(J53+K53)*0%</f>
        <v>0</v>
      </c>
      <c r="O53" s="10">
        <v>0</v>
      </c>
      <c r="P53" s="10">
        <v>0</v>
      </c>
      <c r="Q53" s="10">
        <v>61</v>
      </c>
      <c r="R53" s="10">
        <v>10</v>
      </c>
      <c r="S53" s="10">
        <v>0</v>
      </c>
      <c r="T53" s="10">
        <v>60</v>
      </c>
      <c r="U53" s="10">
        <v>319</v>
      </c>
      <c r="V53" s="10">
        <v>0</v>
      </c>
      <c r="W53" s="10">
        <v>10</v>
      </c>
      <c r="X53" s="11">
        <f t="shared" si="6"/>
        <v>2506.768</v>
      </c>
      <c r="Y53" s="12">
        <f t="shared" ref="Y53" si="114">X53*0</f>
        <v>0</v>
      </c>
      <c r="Z53" s="10">
        <v>400</v>
      </c>
      <c r="AA53" s="12">
        <f t="shared" ref="AA53" si="115">X53*2.5%</f>
        <v>62.669200000000004</v>
      </c>
      <c r="AB53" s="12">
        <f t="shared" ref="AB53" si="116">X53*2.5%</f>
        <v>62.669200000000004</v>
      </c>
      <c r="AC53" s="11">
        <f t="shared" ref="AC53" si="117">X53+Z53+AA53+AB53</f>
        <v>3032.1063999999997</v>
      </c>
      <c r="AD53" s="12">
        <f t="shared" ref="AD53" si="118">X53*5%</f>
        <v>125.33840000000001</v>
      </c>
      <c r="AE53" s="13">
        <f t="shared" ref="AE53" si="119">X53+Z53+AD53</f>
        <v>3032.1064000000001</v>
      </c>
      <c r="AF53" s="1"/>
    </row>
    <row r="54" spans="1:32" ht="18">
      <c r="A54" s="10" t="s">
        <v>118</v>
      </c>
      <c r="B54" s="10">
        <v>1107</v>
      </c>
      <c r="C54" s="10" t="s">
        <v>89</v>
      </c>
      <c r="D54" s="10" t="s">
        <v>90</v>
      </c>
      <c r="E54" s="10">
        <v>1660</v>
      </c>
      <c r="F54" s="12">
        <v>80</v>
      </c>
      <c r="G54" s="11">
        <f>E54+F54</f>
        <v>1740</v>
      </c>
      <c r="H54" s="11">
        <v>0</v>
      </c>
      <c r="I54" s="12">
        <v>0</v>
      </c>
      <c r="J54" s="12">
        <f>E54*0.14</f>
        <v>232.40000000000003</v>
      </c>
      <c r="K54" s="12">
        <f t="shared" ref="K54" si="120">(H54+I54)*14%</f>
        <v>0</v>
      </c>
      <c r="L54" s="12">
        <f t="shared" ref="L54" si="121">(J54+K54)*2%</f>
        <v>4.6480000000000006</v>
      </c>
      <c r="M54" s="12">
        <f>(K54+J54)*30%</f>
        <v>69.720000000000013</v>
      </c>
      <c r="N54" s="12">
        <f t="shared" ref="N54" si="122">(J54+K54)*0%</f>
        <v>0</v>
      </c>
      <c r="O54" s="10">
        <v>0</v>
      </c>
      <c r="P54" s="10">
        <v>17</v>
      </c>
      <c r="Q54" s="10">
        <v>61</v>
      </c>
      <c r="R54" s="10">
        <v>10</v>
      </c>
      <c r="S54" s="10">
        <v>0</v>
      </c>
      <c r="T54" s="10">
        <v>0</v>
      </c>
      <c r="U54" s="10">
        <v>319</v>
      </c>
      <c r="V54" s="10">
        <v>28.2</v>
      </c>
      <c r="W54" s="10">
        <v>10</v>
      </c>
      <c r="X54" s="11">
        <f t="shared" si="6"/>
        <v>2491.9679999999998</v>
      </c>
      <c r="Y54" s="12">
        <f t="shared" ref="Y54" si="123">X54*0</f>
        <v>0</v>
      </c>
      <c r="Z54" s="10">
        <v>400</v>
      </c>
      <c r="AA54" s="12">
        <f t="shared" ref="AA54" si="124">X54*2.5%</f>
        <v>62.299199999999999</v>
      </c>
      <c r="AB54" s="12">
        <f t="shared" ref="AB54" si="125">X54*2.5%</f>
        <v>62.299199999999999</v>
      </c>
      <c r="AC54" s="11">
        <f t="shared" ref="AC54" si="126">X54+Z54+AA54+AB54</f>
        <v>3016.5663999999997</v>
      </c>
      <c r="AD54" s="12">
        <f t="shared" ref="AD54" si="127">X54*5%</f>
        <v>124.5984</v>
      </c>
      <c r="AE54" s="13">
        <f t="shared" ref="AE54" si="128">X54+Z54+AD54</f>
        <v>3016.5663999999997</v>
      </c>
      <c r="AF54" s="1"/>
    </row>
    <row r="55" spans="1:32" ht="18">
      <c r="A55" s="10" t="s">
        <v>126</v>
      </c>
      <c r="B55" s="10">
        <v>2205</v>
      </c>
      <c r="C55" s="10" t="s">
        <v>89</v>
      </c>
      <c r="D55" s="10" t="s">
        <v>90</v>
      </c>
      <c r="E55" s="10">
        <v>1660</v>
      </c>
      <c r="F55" s="12">
        <v>80</v>
      </c>
      <c r="G55" s="11">
        <f>E55+F55</f>
        <v>1740</v>
      </c>
      <c r="H55" s="11">
        <v>0</v>
      </c>
      <c r="I55" s="12">
        <v>0</v>
      </c>
      <c r="J55" s="12">
        <f>E55*0.14</f>
        <v>232.40000000000003</v>
      </c>
      <c r="K55" s="12">
        <f t="shared" ref="K55" si="129">(H55+I55)*14%</f>
        <v>0</v>
      </c>
      <c r="L55" s="12">
        <f t="shared" ref="L55" si="130">(J55+K55)*2%</f>
        <v>4.6480000000000006</v>
      </c>
      <c r="M55" s="12">
        <f>(K55+J55)*30%</f>
        <v>69.720000000000013</v>
      </c>
      <c r="N55" s="12">
        <f t="shared" ref="N55" si="131">(J55+K55)*0%</f>
        <v>0</v>
      </c>
      <c r="O55" s="10">
        <v>0</v>
      </c>
      <c r="P55" s="10">
        <v>0</v>
      </c>
      <c r="Q55" s="10">
        <v>61</v>
      </c>
      <c r="R55" s="10">
        <v>10</v>
      </c>
      <c r="S55" s="10">
        <v>0</v>
      </c>
      <c r="T55" s="10">
        <v>0</v>
      </c>
      <c r="U55" s="10">
        <v>319</v>
      </c>
      <c r="V55" s="10"/>
      <c r="W55" s="10">
        <v>10</v>
      </c>
      <c r="X55" s="11">
        <f t="shared" ref="X55" si="132" xml:space="preserve"> SUM(G55:W55)</f>
        <v>2446.768</v>
      </c>
      <c r="Y55" s="12">
        <f t="shared" ref="Y55" si="133">X55*0</f>
        <v>0</v>
      </c>
      <c r="Z55" s="10">
        <v>400</v>
      </c>
      <c r="AA55" s="12">
        <f t="shared" ref="AA55" si="134">X55*2.5%</f>
        <v>61.169200000000004</v>
      </c>
      <c r="AB55" s="12">
        <f t="shared" ref="AB55" si="135">X55*2.5%</f>
        <v>61.169200000000004</v>
      </c>
      <c r="AC55" s="11">
        <f t="shared" ref="AC55" si="136">X55+Z55+AA55+AB55</f>
        <v>2969.1063999999997</v>
      </c>
      <c r="AD55" s="12">
        <f t="shared" ref="AD55" si="137">X55*5%</f>
        <v>122.33840000000001</v>
      </c>
      <c r="AE55" s="13">
        <f t="shared" ref="AE55" si="138">X55+Z55+AD55</f>
        <v>2969.1064000000001</v>
      </c>
      <c r="AF55" s="1"/>
    </row>
    <row r="56" spans="1:32" ht="18">
      <c r="A56" s="10" t="s">
        <v>92</v>
      </c>
      <c r="B56" s="10">
        <v>1205</v>
      </c>
      <c r="C56" s="10" t="s">
        <v>93</v>
      </c>
      <c r="D56" s="10" t="s">
        <v>94</v>
      </c>
      <c r="E56" s="10">
        <v>970</v>
      </c>
      <c r="F56" s="12">
        <v>80</v>
      </c>
      <c r="G56" s="11">
        <f t="shared" si="37"/>
        <v>1050</v>
      </c>
      <c r="H56" s="11">
        <v>0</v>
      </c>
      <c r="I56" s="12">
        <v>0</v>
      </c>
      <c r="J56" s="12">
        <f t="shared" si="1"/>
        <v>135.80000000000001</v>
      </c>
      <c r="K56" s="12">
        <f t="shared" si="3"/>
        <v>0</v>
      </c>
      <c r="L56" s="12">
        <f t="shared" si="2"/>
        <v>2.7160000000000002</v>
      </c>
      <c r="M56" s="12">
        <f t="shared" si="4"/>
        <v>40.74</v>
      </c>
      <c r="N56" s="12">
        <f t="shared" si="5"/>
        <v>0</v>
      </c>
      <c r="O56" s="10">
        <v>0</v>
      </c>
      <c r="P56" s="10">
        <v>0</v>
      </c>
      <c r="Q56" s="10">
        <v>61</v>
      </c>
      <c r="R56" s="10">
        <v>10</v>
      </c>
      <c r="S56" s="10">
        <v>0</v>
      </c>
      <c r="T56" s="10">
        <v>0</v>
      </c>
      <c r="U56" s="10">
        <v>319</v>
      </c>
      <c r="V56" s="10">
        <v>0</v>
      </c>
      <c r="W56" s="10">
        <v>10</v>
      </c>
      <c r="X56" s="11">
        <f t="shared" si="6"/>
        <v>1629.2559999999999</v>
      </c>
      <c r="Y56" s="12">
        <f t="shared" si="7"/>
        <v>0</v>
      </c>
      <c r="Z56" s="10">
        <v>400</v>
      </c>
      <c r="AA56" s="12">
        <f t="shared" si="8"/>
        <v>40.731400000000001</v>
      </c>
      <c r="AB56" s="12">
        <f t="shared" si="9"/>
        <v>40.731400000000001</v>
      </c>
      <c r="AC56" s="11">
        <f t="shared" si="10"/>
        <v>2110.7188000000001</v>
      </c>
      <c r="AD56" s="12">
        <f t="shared" si="11"/>
        <v>81.462800000000001</v>
      </c>
      <c r="AE56" s="13">
        <f t="shared" si="12"/>
        <v>2110.7187999999996</v>
      </c>
      <c r="AF56" s="1"/>
    </row>
    <row r="57" spans="1:32" ht="18">
      <c r="A57" s="10" t="s">
        <v>92</v>
      </c>
      <c r="B57" s="10">
        <v>1205</v>
      </c>
      <c r="C57" s="10" t="s">
        <v>93</v>
      </c>
      <c r="D57" s="10" t="s">
        <v>95</v>
      </c>
      <c r="E57" s="10">
        <v>970</v>
      </c>
      <c r="F57" s="12">
        <v>440</v>
      </c>
      <c r="G57" s="11">
        <f t="shared" si="37"/>
        <v>1410</v>
      </c>
      <c r="H57" s="11">
        <v>0</v>
      </c>
      <c r="I57" s="12">
        <v>0</v>
      </c>
      <c r="J57" s="12">
        <f>E57*0.14</f>
        <v>135.80000000000001</v>
      </c>
      <c r="K57" s="12">
        <f t="shared" si="3"/>
        <v>0</v>
      </c>
      <c r="L57" s="12">
        <f t="shared" si="2"/>
        <v>2.7160000000000002</v>
      </c>
      <c r="M57" s="12">
        <f>(K57+J57)*30%</f>
        <v>40.74</v>
      </c>
      <c r="N57" s="12">
        <f t="shared" si="5"/>
        <v>0</v>
      </c>
      <c r="O57" s="10">
        <v>0</v>
      </c>
      <c r="P57" s="10">
        <v>0</v>
      </c>
      <c r="Q57" s="10">
        <v>61</v>
      </c>
      <c r="R57" s="10">
        <v>10</v>
      </c>
      <c r="S57" s="10">
        <v>0</v>
      </c>
      <c r="T57" s="10">
        <v>0</v>
      </c>
      <c r="U57" s="10">
        <v>319</v>
      </c>
      <c r="V57" s="10">
        <v>0</v>
      </c>
      <c r="W57" s="10">
        <v>10</v>
      </c>
      <c r="X57" s="11">
        <f t="shared" si="6"/>
        <v>1989.2559999999999</v>
      </c>
      <c r="Y57" s="12">
        <f t="shared" si="7"/>
        <v>0</v>
      </c>
      <c r="Z57" s="10">
        <v>400</v>
      </c>
      <c r="AA57" s="12">
        <f t="shared" si="8"/>
        <v>49.731400000000001</v>
      </c>
      <c r="AB57" s="12">
        <f t="shared" si="9"/>
        <v>49.731400000000001</v>
      </c>
      <c r="AC57" s="11">
        <f t="shared" si="10"/>
        <v>2488.7188000000001</v>
      </c>
      <c r="AD57" s="12">
        <f t="shared" si="11"/>
        <v>99.462800000000001</v>
      </c>
      <c r="AE57" s="13">
        <f t="shared" si="12"/>
        <v>2488.7187999999996</v>
      </c>
      <c r="AF57" s="1"/>
    </row>
    <row r="58" spans="1:32" ht="18" customHeight="1">
      <c r="A58" s="10" t="s">
        <v>88</v>
      </c>
      <c r="B58" s="10">
        <v>1224</v>
      </c>
      <c r="C58" s="10"/>
      <c r="D58" s="10" t="s">
        <v>115</v>
      </c>
      <c r="E58" s="10">
        <v>830</v>
      </c>
      <c r="F58" s="12">
        <v>80</v>
      </c>
      <c r="G58" s="11">
        <f t="shared" si="37"/>
        <v>910</v>
      </c>
      <c r="H58" s="11">
        <v>0</v>
      </c>
      <c r="I58" s="12">
        <v>0</v>
      </c>
      <c r="J58" s="12">
        <f t="shared" si="1"/>
        <v>116.20000000000002</v>
      </c>
      <c r="K58" s="12">
        <f t="shared" si="3"/>
        <v>0</v>
      </c>
      <c r="L58" s="12">
        <f t="shared" si="2"/>
        <v>2.3240000000000003</v>
      </c>
      <c r="M58" s="12">
        <f t="shared" si="4"/>
        <v>34.860000000000007</v>
      </c>
      <c r="N58" s="12">
        <f t="shared" si="5"/>
        <v>0</v>
      </c>
      <c r="O58" s="10">
        <v>0</v>
      </c>
      <c r="P58" s="10">
        <v>17</v>
      </c>
      <c r="Q58" s="10">
        <v>61</v>
      </c>
      <c r="R58" s="10">
        <v>10</v>
      </c>
      <c r="S58" s="10">
        <v>0</v>
      </c>
      <c r="T58" s="10">
        <v>0</v>
      </c>
      <c r="U58" s="10">
        <v>319</v>
      </c>
      <c r="V58" s="10">
        <v>0</v>
      </c>
      <c r="W58" s="10">
        <v>10</v>
      </c>
      <c r="X58" s="11">
        <f t="shared" si="6"/>
        <v>1480.384</v>
      </c>
      <c r="Y58" s="12">
        <f t="shared" si="7"/>
        <v>0</v>
      </c>
      <c r="Z58" s="10">
        <v>400</v>
      </c>
      <c r="AA58" s="12">
        <f t="shared" si="8"/>
        <v>37.009599999999999</v>
      </c>
      <c r="AB58" s="12">
        <f t="shared" si="9"/>
        <v>37.009599999999999</v>
      </c>
      <c r="AC58" s="11">
        <f t="shared" si="10"/>
        <v>1954.4032000000002</v>
      </c>
      <c r="AD58" s="12">
        <f t="shared" si="11"/>
        <v>74.019199999999998</v>
      </c>
      <c r="AE58" s="13">
        <f t="shared" si="12"/>
        <v>1954.4032</v>
      </c>
      <c r="AF58" s="1"/>
    </row>
    <row r="59" spans="1:32" ht="18">
      <c r="A59" s="1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9"/>
    </row>
    <row r="60" spans="1:32" ht="120.6" customHeight="1">
      <c r="A60" s="6" t="s">
        <v>1</v>
      </c>
      <c r="B60" s="7" t="s">
        <v>2</v>
      </c>
      <c r="C60" s="7" t="s">
        <v>3</v>
      </c>
      <c r="D60" s="7" t="s">
        <v>4</v>
      </c>
      <c r="E60" s="7" t="s">
        <v>5</v>
      </c>
      <c r="F60" s="7" t="s">
        <v>6</v>
      </c>
      <c r="G60" s="7" t="s">
        <v>7</v>
      </c>
      <c r="H60" s="6" t="s">
        <v>8</v>
      </c>
      <c r="I60" s="7" t="s">
        <v>9</v>
      </c>
      <c r="J60" s="8" t="s">
        <v>96</v>
      </c>
      <c r="K60" s="7" t="s">
        <v>11</v>
      </c>
      <c r="L60" s="7" t="s">
        <v>97</v>
      </c>
      <c r="M60" s="7" t="s">
        <v>98</v>
      </c>
      <c r="N60" s="20" t="s">
        <v>14</v>
      </c>
      <c r="O60" s="7" t="s">
        <v>15</v>
      </c>
      <c r="P60" s="7" t="s">
        <v>16</v>
      </c>
      <c r="Q60" s="7" t="s">
        <v>17</v>
      </c>
      <c r="R60" s="7" t="s">
        <v>18</v>
      </c>
      <c r="S60" s="7" t="s">
        <v>19</v>
      </c>
      <c r="T60" s="7" t="s">
        <v>20</v>
      </c>
      <c r="U60" s="7" t="s">
        <v>21</v>
      </c>
      <c r="V60" s="7" t="s">
        <v>99</v>
      </c>
      <c r="W60" s="30" t="s">
        <v>124</v>
      </c>
      <c r="X60" s="7" t="s">
        <v>23</v>
      </c>
      <c r="Y60" s="7" t="s">
        <v>24</v>
      </c>
      <c r="Z60" s="7" t="s">
        <v>25</v>
      </c>
      <c r="AA60" s="7" t="s">
        <v>26</v>
      </c>
      <c r="AB60" s="7" t="s">
        <v>27</v>
      </c>
      <c r="AC60" s="6" t="s">
        <v>28</v>
      </c>
      <c r="AD60" s="7" t="s">
        <v>29</v>
      </c>
      <c r="AE60" s="21" t="s">
        <v>30</v>
      </c>
      <c r="AF60" s="2"/>
    </row>
    <row r="61" spans="1:32" ht="18">
      <c r="A61" s="10" t="s">
        <v>100</v>
      </c>
      <c r="B61" s="10">
        <v>2297</v>
      </c>
      <c r="C61" s="10" t="s">
        <v>101</v>
      </c>
      <c r="D61" s="10" t="s">
        <v>102</v>
      </c>
      <c r="E61" s="10">
        <v>3200</v>
      </c>
      <c r="F61" s="11">
        <v>0</v>
      </c>
      <c r="G61" s="11">
        <f t="shared" ref="G61:G72" si="139">E61+F61</f>
        <v>3200</v>
      </c>
      <c r="H61" s="11">
        <v>0</v>
      </c>
      <c r="I61" s="12">
        <v>32.549999999999997</v>
      </c>
      <c r="J61" s="12">
        <v>255.82</v>
      </c>
      <c r="K61" s="12">
        <v>0</v>
      </c>
      <c r="L61" s="12">
        <f>J61*2%</f>
        <v>5.1163999999999996</v>
      </c>
      <c r="M61" s="12">
        <f>J61*30%</f>
        <v>76.745999999999995</v>
      </c>
      <c r="N61" s="12">
        <v>0</v>
      </c>
      <c r="O61" s="10">
        <v>0</v>
      </c>
      <c r="P61" s="10">
        <v>17</v>
      </c>
      <c r="Q61" s="10">
        <v>61</v>
      </c>
      <c r="R61" s="10">
        <v>10</v>
      </c>
      <c r="S61" s="10">
        <v>72.14</v>
      </c>
      <c r="T61" s="10">
        <v>0</v>
      </c>
      <c r="U61" s="10">
        <v>319</v>
      </c>
      <c r="V61" s="10">
        <v>162.38</v>
      </c>
      <c r="W61" s="10">
        <v>10</v>
      </c>
      <c r="X61" s="11">
        <f xml:space="preserve"> SUM(G61:W61)</f>
        <v>4221.7524000000003</v>
      </c>
      <c r="Y61" s="12">
        <v>0</v>
      </c>
      <c r="Z61" s="10">
        <v>400</v>
      </c>
      <c r="AA61" s="12">
        <f t="shared" ref="AA61:AA72" si="140">X61*2.5%</f>
        <v>105.54381000000001</v>
      </c>
      <c r="AB61" s="12">
        <f t="shared" ref="AB61:AB72" si="141">X61*2.5%</f>
        <v>105.54381000000001</v>
      </c>
      <c r="AC61" s="11">
        <f t="shared" ref="AC61:AC72" si="142">X61+Z61+AA61+AB61</f>
        <v>4832.8400200000005</v>
      </c>
      <c r="AD61" s="12">
        <f t="shared" ref="AD61:AD72" si="143">X61*5%</f>
        <v>211.08762000000002</v>
      </c>
      <c r="AE61" s="13">
        <f>X61+Z61+AD61</f>
        <v>4832.8400200000005</v>
      </c>
      <c r="AF61" s="1"/>
    </row>
    <row r="62" spans="1:32" ht="18">
      <c r="A62" s="10" t="s">
        <v>103</v>
      </c>
      <c r="B62" s="10">
        <v>1394</v>
      </c>
      <c r="C62" s="10" t="s">
        <v>101</v>
      </c>
      <c r="D62" s="10" t="s">
        <v>102</v>
      </c>
      <c r="E62" s="10">
        <v>3200</v>
      </c>
      <c r="F62" s="11">
        <v>0</v>
      </c>
      <c r="G62" s="11">
        <f t="shared" si="139"/>
        <v>3200</v>
      </c>
      <c r="H62" s="11">
        <v>0</v>
      </c>
      <c r="I62" s="12">
        <v>0</v>
      </c>
      <c r="J62" s="12">
        <v>255.82</v>
      </c>
      <c r="K62" s="12">
        <v>0</v>
      </c>
      <c r="L62" s="12">
        <f t="shared" ref="L62:L72" si="144">(J62+K62)*2%</f>
        <v>5.1163999999999996</v>
      </c>
      <c r="M62" s="12">
        <f t="shared" ref="M62:M72" si="145">(K62+J62)*30%</f>
        <v>76.745999999999995</v>
      </c>
      <c r="N62" s="12">
        <v>0</v>
      </c>
      <c r="O62" s="10">
        <v>0</v>
      </c>
      <c r="P62" s="10">
        <v>17</v>
      </c>
      <c r="Q62" s="10">
        <v>61</v>
      </c>
      <c r="R62" s="10">
        <v>10</v>
      </c>
      <c r="S62" s="10">
        <v>15.46</v>
      </c>
      <c r="T62" s="10">
        <v>0</v>
      </c>
      <c r="U62" s="10">
        <v>319</v>
      </c>
      <c r="V62" s="10">
        <v>162.38</v>
      </c>
      <c r="W62" s="10">
        <v>10</v>
      </c>
      <c r="X62" s="11">
        <f t="shared" ref="X62:X72" si="146" xml:space="preserve"> SUM(G62:W62)</f>
        <v>4132.5223999999998</v>
      </c>
      <c r="Y62" s="12">
        <v>0</v>
      </c>
      <c r="Z62" s="10">
        <v>400</v>
      </c>
      <c r="AA62" s="12">
        <f t="shared" si="140"/>
        <v>103.31306000000001</v>
      </c>
      <c r="AB62" s="12">
        <f t="shared" si="141"/>
        <v>103.31306000000001</v>
      </c>
      <c r="AC62" s="11">
        <f t="shared" si="142"/>
        <v>4739.1485200000006</v>
      </c>
      <c r="AD62" s="12">
        <f t="shared" si="143"/>
        <v>206.62612000000001</v>
      </c>
      <c r="AE62" s="13">
        <f t="shared" ref="AE62:AE72" si="147">X62+Z62+AD62</f>
        <v>4739.1485199999997</v>
      </c>
      <c r="AF62" s="1"/>
    </row>
    <row r="63" spans="1:32" ht="18">
      <c r="A63" s="10" t="s">
        <v>104</v>
      </c>
      <c r="B63" s="10">
        <v>3297</v>
      </c>
      <c r="C63" s="10" t="s">
        <v>101</v>
      </c>
      <c r="D63" s="10" t="s">
        <v>102</v>
      </c>
      <c r="E63" s="10">
        <v>3200</v>
      </c>
      <c r="F63" s="11">
        <v>0</v>
      </c>
      <c r="G63" s="11">
        <f t="shared" si="139"/>
        <v>3200</v>
      </c>
      <c r="H63" s="11">
        <v>0</v>
      </c>
      <c r="I63" s="12">
        <v>0</v>
      </c>
      <c r="J63" s="12">
        <v>255.82</v>
      </c>
      <c r="K63" s="12">
        <v>0</v>
      </c>
      <c r="L63" s="12">
        <f t="shared" si="144"/>
        <v>5.1163999999999996</v>
      </c>
      <c r="M63" s="12">
        <f t="shared" si="145"/>
        <v>76.745999999999995</v>
      </c>
      <c r="N63" s="12">
        <v>0</v>
      </c>
      <c r="O63" s="10">
        <v>0</v>
      </c>
      <c r="P63" s="10">
        <v>0</v>
      </c>
      <c r="Q63" s="10">
        <v>61</v>
      </c>
      <c r="R63" s="10">
        <v>10</v>
      </c>
      <c r="S63" s="10">
        <v>200</v>
      </c>
      <c r="T63" s="10">
        <v>0</v>
      </c>
      <c r="U63" s="10">
        <v>319</v>
      </c>
      <c r="V63" s="10">
        <v>162.38</v>
      </c>
      <c r="W63" s="10">
        <v>10</v>
      </c>
      <c r="X63" s="11">
        <f t="shared" si="146"/>
        <v>4300.0623999999998</v>
      </c>
      <c r="Y63" s="12">
        <v>0</v>
      </c>
      <c r="Z63" s="10">
        <v>400</v>
      </c>
      <c r="AA63" s="12">
        <f t="shared" si="140"/>
        <v>107.50156</v>
      </c>
      <c r="AB63" s="12">
        <f t="shared" si="141"/>
        <v>107.50156</v>
      </c>
      <c r="AC63" s="11">
        <f t="shared" si="142"/>
        <v>4915.0655199999992</v>
      </c>
      <c r="AD63" s="12">
        <f t="shared" si="143"/>
        <v>215.00312</v>
      </c>
      <c r="AE63" s="13">
        <f t="shared" si="147"/>
        <v>4915.0655200000001</v>
      </c>
      <c r="AF63" s="1"/>
    </row>
    <row r="64" spans="1:32" ht="18">
      <c r="A64" s="10" t="s">
        <v>100</v>
      </c>
      <c r="B64" s="10">
        <v>2297</v>
      </c>
      <c r="C64" s="10" t="s">
        <v>105</v>
      </c>
      <c r="D64" s="10" t="s">
        <v>105</v>
      </c>
      <c r="E64" s="10">
        <v>1000</v>
      </c>
      <c r="F64" s="10">
        <v>0</v>
      </c>
      <c r="G64" s="12">
        <f>E64+F64</f>
        <v>1000</v>
      </c>
      <c r="H64" s="11">
        <v>0</v>
      </c>
      <c r="I64" s="10">
        <v>32.549999999999997</v>
      </c>
      <c r="J64" s="12">
        <v>0</v>
      </c>
      <c r="K64" s="12">
        <v>0</v>
      </c>
      <c r="L64" s="12">
        <f t="shared" si="144"/>
        <v>0</v>
      </c>
      <c r="M64" s="12">
        <f t="shared" si="145"/>
        <v>0</v>
      </c>
      <c r="N64" s="12">
        <v>0</v>
      </c>
      <c r="O64" s="10">
        <v>0</v>
      </c>
      <c r="P64" s="10">
        <v>0</v>
      </c>
      <c r="Q64" s="10">
        <v>0</v>
      </c>
      <c r="R64" s="10">
        <v>10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1">
        <f t="shared" si="146"/>
        <v>1042.55</v>
      </c>
      <c r="Y64" s="12">
        <v>0</v>
      </c>
      <c r="Z64" s="10">
        <v>400</v>
      </c>
      <c r="AA64" s="12">
        <f t="shared" si="140"/>
        <v>26.063749999999999</v>
      </c>
      <c r="AB64" s="12">
        <f t="shared" si="141"/>
        <v>26.063749999999999</v>
      </c>
      <c r="AC64" s="11">
        <f t="shared" si="142"/>
        <v>1494.6775</v>
      </c>
      <c r="AD64" s="12">
        <f t="shared" si="143"/>
        <v>52.127499999999998</v>
      </c>
      <c r="AE64" s="13">
        <f t="shared" si="147"/>
        <v>1494.6775</v>
      </c>
      <c r="AF64" s="1"/>
    </row>
    <row r="65" spans="1:32" ht="54">
      <c r="A65" s="10" t="s">
        <v>103</v>
      </c>
      <c r="B65" s="10">
        <v>1394</v>
      </c>
      <c r="C65" s="22" t="s">
        <v>106</v>
      </c>
      <c r="D65" s="10" t="s">
        <v>105</v>
      </c>
      <c r="E65" s="10">
        <v>1000</v>
      </c>
      <c r="F65" s="10">
        <v>0</v>
      </c>
      <c r="G65" s="12">
        <f>E65+F65</f>
        <v>1000</v>
      </c>
      <c r="H65" s="11">
        <v>0</v>
      </c>
      <c r="I65" s="12">
        <v>0</v>
      </c>
      <c r="J65" s="12">
        <v>0</v>
      </c>
      <c r="K65" s="12">
        <v>0</v>
      </c>
      <c r="L65" s="12">
        <f>(J65+K65)*2%</f>
        <v>0</v>
      </c>
      <c r="M65" s="12">
        <f>(K65+J65)*30%</f>
        <v>0</v>
      </c>
      <c r="N65" s="12">
        <v>0</v>
      </c>
      <c r="O65" s="10">
        <v>0</v>
      </c>
      <c r="P65" s="10">
        <v>0</v>
      </c>
      <c r="Q65" s="10">
        <v>0</v>
      </c>
      <c r="R65" s="10">
        <v>10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1">
        <f t="shared" si="146"/>
        <v>1010</v>
      </c>
      <c r="Y65" s="12">
        <v>0</v>
      </c>
      <c r="Z65" s="10">
        <v>400</v>
      </c>
      <c r="AA65" s="12">
        <f>X65*2.5%</f>
        <v>25.25</v>
      </c>
      <c r="AB65" s="12">
        <f>X65*2.5%</f>
        <v>25.25</v>
      </c>
      <c r="AC65" s="11">
        <f>X65+Z65+AA65+AB65</f>
        <v>1460.5</v>
      </c>
      <c r="AD65" s="12">
        <f>X65*5%</f>
        <v>50.5</v>
      </c>
      <c r="AE65" s="13">
        <f>X65+Z65+AD65</f>
        <v>1460.5</v>
      </c>
      <c r="AF65" s="1"/>
    </row>
    <row r="66" spans="1:32" ht="18">
      <c r="A66" s="10" t="s">
        <v>100</v>
      </c>
      <c r="B66" s="10">
        <v>2297</v>
      </c>
      <c r="C66" s="10" t="s">
        <v>107</v>
      </c>
      <c r="D66" s="10" t="s">
        <v>107</v>
      </c>
      <c r="E66" s="10">
        <v>427</v>
      </c>
      <c r="F66" s="10">
        <v>0</v>
      </c>
      <c r="G66" s="12">
        <f t="shared" si="139"/>
        <v>427</v>
      </c>
      <c r="H66" s="11">
        <v>0</v>
      </c>
      <c r="I66" s="12">
        <v>32.549999999999997</v>
      </c>
      <c r="J66" s="12">
        <v>0</v>
      </c>
      <c r="K66" s="12">
        <v>0</v>
      </c>
      <c r="L66" s="12">
        <f t="shared" si="144"/>
        <v>0</v>
      </c>
      <c r="M66" s="12">
        <f t="shared" si="145"/>
        <v>0</v>
      </c>
      <c r="N66" s="12">
        <v>0</v>
      </c>
      <c r="O66" s="10">
        <v>0</v>
      </c>
      <c r="P66" s="10">
        <v>0</v>
      </c>
      <c r="Q66" s="10">
        <v>0</v>
      </c>
      <c r="R66" s="10">
        <v>10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1">
        <f t="shared" si="146"/>
        <v>469.55</v>
      </c>
      <c r="Y66" s="12">
        <v>0</v>
      </c>
      <c r="Z66" s="10">
        <v>400</v>
      </c>
      <c r="AA66" s="12">
        <f t="shared" si="140"/>
        <v>11.738750000000001</v>
      </c>
      <c r="AB66" s="12">
        <f t="shared" si="141"/>
        <v>11.738750000000001</v>
      </c>
      <c r="AC66" s="11">
        <f t="shared" si="142"/>
        <v>893.02749999999992</v>
      </c>
      <c r="AD66" s="12">
        <f t="shared" si="143"/>
        <v>23.477500000000003</v>
      </c>
      <c r="AE66" s="13">
        <f t="shared" si="147"/>
        <v>893.02749999999992</v>
      </c>
      <c r="AF66" s="1"/>
    </row>
    <row r="67" spans="1:32" ht="18">
      <c r="A67" s="10" t="s">
        <v>108</v>
      </c>
      <c r="B67" s="10">
        <v>1394</v>
      </c>
      <c r="C67" s="10" t="s">
        <v>107</v>
      </c>
      <c r="D67" s="10" t="s">
        <v>107</v>
      </c>
      <c r="E67" s="10">
        <v>427</v>
      </c>
      <c r="F67" s="10">
        <v>0</v>
      </c>
      <c r="G67" s="12">
        <f t="shared" si="139"/>
        <v>427</v>
      </c>
      <c r="H67" s="11">
        <v>0</v>
      </c>
      <c r="I67" s="12">
        <v>0</v>
      </c>
      <c r="J67" s="12">
        <v>0</v>
      </c>
      <c r="K67" s="12">
        <v>0</v>
      </c>
      <c r="L67" s="12">
        <f t="shared" si="144"/>
        <v>0</v>
      </c>
      <c r="M67" s="12">
        <f t="shared" si="145"/>
        <v>0</v>
      </c>
      <c r="N67" s="12">
        <v>0</v>
      </c>
      <c r="O67" s="10">
        <v>0</v>
      </c>
      <c r="P67" s="10">
        <v>0</v>
      </c>
      <c r="Q67" s="10">
        <v>0</v>
      </c>
      <c r="R67" s="10">
        <v>10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1">
        <f t="shared" si="146"/>
        <v>437</v>
      </c>
      <c r="Y67" s="12">
        <v>0</v>
      </c>
      <c r="Z67" s="10">
        <v>400</v>
      </c>
      <c r="AA67" s="12">
        <f t="shared" si="140"/>
        <v>10.925000000000001</v>
      </c>
      <c r="AB67" s="12">
        <f t="shared" si="141"/>
        <v>10.925000000000001</v>
      </c>
      <c r="AC67" s="11">
        <f t="shared" si="142"/>
        <v>858.84999999999991</v>
      </c>
      <c r="AD67" s="12">
        <f t="shared" si="143"/>
        <v>21.85</v>
      </c>
      <c r="AE67" s="13">
        <f t="shared" si="147"/>
        <v>858.85</v>
      </c>
      <c r="AF67" s="1"/>
    </row>
    <row r="68" spans="1:32" ht="18">
      <c r="A68" s="10" t="s">
        <v>109</v>
      </c>
      <c r="B68" s="10">
        <v>3297</v>
      </c>
      <c r="C68" s="10" t="s">
        <v>107</v>
      </c>
      <c r="D68" s="10" t="s">
        <v>107</v>
      </c>
      <c r="E68" s="10">
        <v>427</v>
      </c>
      <c r="F68" s="10">
        <v>0</v>
      </c>
      <c r="G68" s="12">
        <f t="shared" si="139"/>
        <v>427</v>
      </c>
      <c r="H68" s="11">
        <v>0</v>
      </c>
      <c r="I68" s="10">
        <v>0</v>
      </c>
      <c r="J68" s="12">
        <v>0</v>
      </c>
      <c r="K68" s="12">
        <v>0</v>
      </c>
      <c r="L68" s="12">
        <f t="shared" si="144"/>
        <v>0</v>
      </c>
      <c r="M68" s="12">
        <f t="shared" si="145"/>
        <v>0</v>
      </c>
      <c r="N68" s="12">
        <v>0</v>
      </c>
      <c r="O68" s="10">
        <v>0</v>
      </c>
      <c r="P68" s="10">
        <v>0</v>
      </c>
      <c r="Q68" s="10">
        <v>0</v>
      </c>
      <c r="R68" s="10">
        <v>10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1">
        <f t="shared" si="146"/>
        <v>437</v>
      </c>
      <c r="Y68" s="12">
        <v>0</v>
      </c>
      <c r="Z68" s="10">
        <v>400</v>
      </c>
      <c r="AA68" s="12">
        <f t="shared" si="140"/>
        <v>10.925000000000001</v>
      </c>
      <c r="AB68" s="12">
        <f t="shared" si="141"/>
        <v>10.925000000000001</v>
      </c>
      <c r="AC68" s="11">
        <f t="shared" si="142"/>
        <v>858.84999999999991</v>
      </c>
      <c r="AD68" s="12">
        <f t="shared" si="143"/>
        <v>21.85</v>
      </c>
      <c r="AE68" s="13">
        <f t="shared" si="147"/>
        <v>858.85</v>
      </c>
      <c r="AF68" s="1"/>
    </row>
    <row r="69" spans="1:32" ht="18">
      <c r="A69" s="10" t="s">
        <v>110</v>
      </c>
      <c r="B69" s="10">
        <v>1394</v>
      </c>
      <c r="C69" s="10" t="s">
        <v>111</v>
      </c>
      <c r="D69" s="10" t="s">
        <v>111</v>
      </c>
      <c r="E69" s="10">
        <v>138</v>
      </c>
      <c r="F69" s="10">
        <v>0</v>
      </c>
      <c r="G69" s="12">
        <f t="shared" si="139"/>
        <v>138</v>
      </c>
      <c r="H69" s="11">
        <v>0</v>
      </c>
      <c r="I69" s="12">
        <v>0</v>
      </c>
      <c r="J69" s="12">
        <v>0</v>
      </c>
      <c r="K69" s="12">
        <v>0</v>
      </c>
      <c r="L69" s="12">
        <f>(J69+K69)*2%</f>
        <v>0</v>
      </c>
      <c r="M69" s="12">
        <f>(K69+J69)*30%</f>
        <v>0</v>
      </c>
      <c r="N69" s="12">
        <v>0</v>
      </c>
      <c r="O69" s="10">
        <v>0</v>
      </c>
      <c r="P69" s="10">
        <v>0</v>
      </c>
      <c r="Q69" s="10">
        <v>0</v>
      </c>
      <c r="R69" s="10">
        <v>10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1">
        <f t="shared" si="146"/>
        <v>148</v>
      </c>
      <c r="Y69" s="12">
        <v>0</v>
      </c>
      <c r="Z69" s="10">
        <v>400</v>
      </c>
      <c r="AA69" s="12">
        <f>X69*2.5%</f>
        <v>3.7</v>
      </c>
      <c r="AB69" s="12">
        <f>X69*2.5%</f>
        <v>3.7</v>
      </c>
      <c r="AC69" s="11">
        <f>X69+Z69+AA69+AB69</f>
        <v>555.40000000000009</v>
      </c>
      <c r="AD69" s="12">
        <f>X69*5%</f>
        <v>7.4</v>
      </c>
      <c r="AE69" s="13">
        <f>X69+Z69+AD69</f>
        <v>555.4</v>
      </c>
      <c r="AF69" s="1"/>
    </row>
    <row r="70" spans="1:32" ht="72">
      <c r="A70" s="14" t="s">
        <v>109</v>
      </c>
      <c r="B70" s="14">
        <v>3297</v>
      </c>
      <c r="C70" s="23" t="s">
        <v>112</v>
      </c>
      <c r="D70" s="14" t="s">
        <v>111</v>
      </c>
      <c r="E70" s="14">
        <v>138</v>
      </c>
      <c r="F70" s="14">
        <v>0</v>
      </c>
      <c r="G70" s="16">
        <f t="shared" si="139"/>
        <v>138</v>
      </c>
      <c r="H70" s="15">
        <v>0</v>
      </c>
      <c r="I70" s="14">
        <v>0</v>
      </c>
      <c r="J70" s="16">
        <v>0</v>
      </c>
      <c r="K70" s="16">
        <v>0</v>
      </c>
      <c r="L70" s="16">
        <f t="shared" si="144"/>
        <v>0</v>
      </c>
      <c r="M70" s="16">
        <f t="shared" si="145"/>
        <v>0</v>
      </c>
      <c r="N70" s="16">
        <v>0</v>
      </c>
      <c r="O70" s="14">
        <v>0</v>
      </c>
      <c r="P70" s="14">
        <v>0</v>
      </c>
      <c r="Q70" s="14">
        <v>0</v>
      </c>
      <c r="R70" s="14">
        <v>10</v>
      </c>
      <c r="S70" s="14">
        <v>0</v>
      </c>
      <c r="T70" s="14">
        <v>0</v>
      </c>
      <c r="U70" s="10">
        <v>0</v>
      </c>
      <c r="V70" s="14">
        <v>0</v>
      </c>
      <c r="W70" s="14">
        <v>0</v>
      </c>
      <c r="X70" s="11">
        <f t="shared" si="146"/>
        <v>148</v>
      </c>
      <c r="Y70" s="16">
        <v>0</v>
      </c>
      <c r="Z70" s="14">
        <v>400</v>
      </c>
      <c r="AA70" s="16">
        <f t="shared" si="140"/>
        <v>3.7</v>
      </c>
      <c r="AB70" s="16">
        <f t="shared" si="141"/>
        <v>3.7</v>
      </c>
      <c r="AC70" s="15">
        <f t="shared" si="142"/>
        <v>555.40000000000009</v>
      </c>
      <c r="AD70" s="16">
        <f t="shared" si="143"/>
        <v>7.4</v>
      </c>
      <c r="AE70" s="24">
        <f t="shared" si="147"/>
        <v>555.4</v>
      </c>
      <c r="AF70" s="17"/>
    </row>
    <row r="71" spans="1:32" ht="18">
      <c r="A71" s="10" t="s">
        <v>100</v>
      </c>
      <c r="B71" s="10">
        <v>2297</v>
      </c>
      <c r="C71" s="10" t="s">
        <v>111</v>
      </c>
      <c r="D71" s="10" t="s">
        <v>111</v>
      </c>
      <c r="E71" s="10">
        <v>138</v>
      </c>
      <c r="F71" s="12">
        <v>0</v>
      </c>
      <c r="G71" s="11">
        <f t="shared" si="139"/>
        <v>138</v>
      </c>
      <c r="H71" s="11">
        <v>0</v>
      </c>
      <c r="I71" s="10">
        <v>32.549999999999997</v>
      </c>
      <c r="J71" s="12">
        <v>0</v>
      </c>
      <c r="K71" s="12">
        <v>0</v>
      </c>
      <c r="L71" s="12">
        <f>(J71+K71)*2%</f>
        <v>0</v>
      </c>
      <c r="M71" s="12">
        <f>(K71+J71)*30%</f>
        <v>0</v>
      </c>
      <c r="N71" s="12">
        <v>0</v>
      </c>
      <c r="O71" s="10">
        <v>0</v>
      </c>
      <c r="P71" s="10">
        <v>0</v>
      </c>
      <c r="Q71" s="10">
        <v>0</v>
      </c>
      <c r="R71" s="10">
        <v>10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1">
        <f t="shared" si="146"/>
        <v>180.55</v>
      </c>
      <c r="Y71" s="12">
        <v>0</v>
      </c>
      <c r="Z71" s="10">
        <v>400</v>
      </c>
      <c r="AA71" s="12">
        <f>X71*2.5%</f>
        <v>4.5137500000000008</v>
      </c>
      <c r="AB71" s="12">
        <f>X71*2.5%</f>
        <v>4.5137500000000008</v>
      </c>
      <c r="AC71" s="11">
        <f>X71+Z71+AA71+AB71</f>
        <v>589.57749999999987</v>
      </c>
      <c r="AD71" s="12">
        <f>X71*5%</f>
        <v>9.0275000000000016</v>
      </c>
      <c r="AE71" s="13">
        <f>X71+Z71+AD71</f>
        <v>589.57749999999999</v>
      </c>
      <c r="AF71" s="1"/>
    </row>
    <row r="72" spans="1:32" ht="18">
      <c r="A72" s="10" t="s">
        <v>88</v>
      </c>
      <c r="B72" s="10">
        <v>1204</v>
      </c>
      <c r="C72" s="10" t="s">
        <v>113</v>
      </c>
      <c r="D72" s="25" t="s">
        <v>114</v>
      </c>
      <c r="E72" s="10">
        <v>100</v>
      </c>
      <c r="F72" s="10">
        <v>0</v>
      </c>
      <c r="G72" s="11">
        <f t="shared" si="139"/>
        <v>100</v>
      </c>
      <c r="H72" s="11">
        <v>0</v>
      </c>
      <c r="I72" s="10">
        <v>0</v>
      </c>
      <c r="J72" s="12">
        <v>0</v>
      </c>
      <c r="K72" s="12">
        <v>0</v>
      </c>
      <c r="L72" s="12">
        <f t="shared" si="144"/>
        <v>0</v>
      </c>
      <c r="M72" s="12">
        <f t="shared" si="145"/>
        <v>0</v>
      </c>
      <c r="N72" s="12">
        <v>0</v>
      </c>
      <c r="O72" s="10">
        <v>0</v>
      </c>
      <c r="P72" s="10">
        <v>17</v>
      </c>
      <c r="Q72" s="10">
        <v>61</v>
      </c>
      <c r="R72" s="10">
        <v>10</v>
      </c>
      <c r="S72" s="10">
        <v>0</v>
      </c>
      <c r="T72" s="10">
        <v>0</v>
      </c>
      <c r="U72" s="10">
        <v>319</v>
      </c>
      <c r="V72" s="10">
        <v>0</v>
      </c>
      <c r="W72" s="10">
        <v>10</v>
      </c>
      <c r="X72" s="11">
        <f t="shared" si="146"/>
        <v>517</v>
      </c>
      <c r="Y72" s="12">
        <v>0</v>
      </c>
      <c r="Z72" s="10">
        <v>400</v>
      </c>
      <c r="AA72" s="12">
        <f t="shared" si="140"/>
        <v>12.925000000000001</v>
      </c>
      <c r="AB72" s="12">
        <f t="shared" si="141"/>
        <v>12.925000000000001</v>
      </c>
      <c r="AC72" s="11">
        <f t="shared" si="142"/>
        <v>942.84999999999991</v>
      </c>
      <c r="AD72" s="12">
        <f t="shared" si="143"/>
        <v>25.85</v>
      </c>
      <c r="AE72" s="13">
        <f t="shared" si="147"/>
        <v>942.85</v>
      </c>
      <c r="AF72" s="1"/>
    </row>
    <row r="73" spans="1:32" ht="25.5">
      <c r="A73" s="26"/>
      <c r="B73" s="26"/>
      <c r="C73" s="26"/>
      <c r="D73" s="26"/>
      <c r="E73" s="26"/>
      <c r="F73" s="26"/>
      <c r="G73" s="26"/>
      <c r="H73" s="27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8"/>
    </row>
    <row r="74" spans="1:32" ht="18">
      <c r="A74" s="1"/>
      <c r="B74" s="2"/>
      <c r="C74" s="2"/>
      <c r="D74" s="2"/>
      <c r="E74" s="1"/>
      <c r="F74" s="1"/>
      <c r="G74" s="1"/>
      <c r="H74" s="1"/>
      <c r="I74" s="1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4"/>
    </row>
    <row r="75" spans="1:32" ht="18">
      <c r="A75" s="1"/>
      <c r="B75" s="2"/>
      <c r="C75" s="2"/>
      <c r="D75" s="2"/>
      <c r="E75" s="1"/>
      <c r="F75" s="1"/>
      <c r="G75" s="1"/>
      <c r="H75" s="1"/>
      <c r="I75" s="1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4"/>
    </row>
    <row r="76" spans="1:32" ht="18">
      <c r="A76" s="1"/>
      <c r="B76" s="2"/>
      <c r="C76" s="2"/>
      <c r="D76" s="2"/>
      <c r="E76" s="1"/>
      <c r="F76" s="1"/>
      <c r="G76" s="1"/>
      <c r="H76" s="1"/>
      <c r="I76" s="1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4"/>
    </row>
    <row r="77" spans="1:32" ht="18">
      <c r="A77" s="1"/>
      <c r="B77" s="2"/>
      <c r="C77" s="2"/>
      <c r="D77" s="2"/>
      <c r="E77" s="1"/>
      <c r="F77" s="1"/>
      <c r="G77" s="1"/>
      <c r="H77" s="1"/>
      <c r="I77" s="1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4"/>
    </row>
  </sheetData>
  <mergeCells count="1">
    <mergeCell ref="A3:AF4"/>
  </mergeCells>
  <pageMargins left="0.22" right="0.35" top="0.38" bottom="0.28000000000000003" header="0.3" footer="0.3"/>
  <pageSetup paperSize="9" scale="41" orientation="landscape" verticalDpi="0" r:id="rId1"/>
  <rowBreaks count="1" manualBreakCount="1">
    <brk id="5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2021-04-01T08:50:07Z</dcterms:modified>
</cp:coreProperties>
</file>