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3140"/>
  </bookViews>
  <sheets>
    <sheet name="Sheet1" sheetId="1" r:id="rId1"/>
    <sheet name="Sheet2" sheetId="2" state="hidden" r:id="rId2"/>
  </sheets>
  <definedNames>
    <definedName name="_xlnm._FilterDatabase" localSheetId="0" hidden="1">Sheet1!$A$5:$AF$53</definedName>
    <definedName name="_xlnm.Print_Area" localSheetId="0">Sheet1!$A$1:$AF$68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4" i="1" l="1"/>
  <c r="F32" i="1" l="1"/>
  <c r="F16" i="1" l="1"/>
  <c r="G16" i="1"/>
  <c r="J16" i="1" s="1"/>
  <c r="I16" i="1"/>
  <c r="K16" i="1" l="1"/>
  <c r="M16" i="1"/>
  <c r="L16" i="1"/>
  <c r="I38" i="1"/>
  <c r="G38" i="1"/>
  <c r="J38" i="1" s="1"/>
  <c r="F38" i="1"/>
  <c r="I44" i="1"/>
  <c r="G44" i="1"/>
  <c r="J44" i="1" s="1"/>
  <c r="F44" i="1"/>
  <c r="I29" i="1"/>
  <c r="G29" i="1"/>
  <c r="J29" i="1" s="1"/>
  <c r="F29" i="1"/>
  <c r="I27" i="1"/>
  <c r="G27" i="1"/>
  <c r="F27" i="1"/>
  <c r="F40" i="1"/>
  <c r="G40" i="1"/>
  <c r="J40" i="1" s="1"/>
  <c r="I40" i="1"/>
  <c r="L57" i="1"/>
  <c r="L58" i="1"/>
  <c r="L59" i="1"/>
  <c r="L60" i="1"/>
  <c r="L61" i="1"/>
  <c r="L62" i="1"/>
  <c r="L63" i="1"/>
  <c r="K57" i="1"/>
  <c r="K58" i="1"/>
  <c r="K59" i="1"/>
  <c r="K60" i="1"/>
  <c r="K61" i="1"/>
  <c r="K62" i="1"/>
  <c r="K63" i="1"/>
  <c r="I14" i="1"/>
  <c r="G14" i="1"/>
  <c r="J14" i="1" s="1"/>
  <c r="F14" i="1"/>
  <c r="G33" i="1"/>
  <c r="F33" i="1"/>
  <c r="I39" i="1"/>
  <c r="G39" i="1"/>
  <c r="J39" i="1" s="1"/>
  <c r="F39" i="1"/>
  <c r="I10" i="1"/>
  <c r="G10" i="1"/>
  <c r="J10" i="1" s="1"/>
  <c r="F10" i="1"/>
  <c r="I21" i="1"/>
  <c r="G21" i="1"/>
  <c r="J21" i="1" s="1"/>
  <c r="F21" i="1"/>
  <c r="I9" i="1"/>
  <c r="G9" i="1"/>
  <c r="F9" i="1"/>
  <c r="H9" i="1" s="1"/>
  <c r="F13" i="1"/>
  <c r="G13" i="1"/>
  <c r="J13" i="1" s="1"/>
  <c r="I13" i="1"/>
  <c r="I50" i="1"/>
  <c r="G50" i="1"/>
  <c r="J50" i="1" s="1"/>
  <c r="F50" i="1"/>
  <c r="I31" i="1"/>
  <c r="G31" i="1"/>
  <c r="F31" i="1"/>
  <c r="G56" i="1"/>
  <c r="G57" i="1"/>
  <c r="G58" i="1"/>
  <c r="G59" i="1"/>
  <c r="G60" i="1"/>
  <c r="G61" i="1"/>
  <c r="G62" i="1"/>
  <c r="G63" i="1"/>
  <c r="G7" i="1"/>
  <c r="G8" i="1"/>
  <c r="G11" i="1"/>
  <c r="G15" i="1"/>
  <c r="G17" i="1"/>
  <c r="G18" i="1"/>
  <c r="G19" i="1"/>
  <c r="G20" i="1"/>
  <c r="G23" i="1"/>
  <c r="G24" i="1"/>
  <c r="G25" i="1"/>
  <c r="G26" i="1"/>
  <c r="G12" i="1"/>
  <c r="G35" i="1"/>
  <c r="G28" i="1"/>
  <c r="G41" i="1"/>
  <c r="G22" i="1"/>
  <c r="G30" i="1"/>
  <c r="G32" i="1"/>
  <c r="G37" i="1"/>
  <c r="G34" i="1"/>
  <c r="G36" i="1"/>
  <c r="G42" i="1"/>
  <c r="G43" i="1"/>
  <c r="G45" i="1"/>
  <c r="G46" i="1"/>
  <c r="G47" i="1"/>
  <c r="G48" i="1"/>
  <c r="G49" i="1"/>
  <c r="G51" i="1"/>
  <c r="G52" i="1"/>
  <c r="G53" i="1"/>
  <c r="G6" i="1"/>
  <c r="F6" i="1"/>
  <c r="F7" i="1"/>
  <c r="F8" i="1"/>
  <c r="H8" i="1" s="1"/>
  <c r="F11" i="1"/>
  <c r="F15" i="1"/>
  <c r="X16" i="1" l="1"/>
  <c r="K29" i="1"/>
  <c r="L38" i="1"/>
  <c r="L29" i="1"/>
  <c r="M29" i="1"/>
  <c r="L44" i="1"/>
  <c r="K38" i="1"/>
  <c r="M38" i="1"/>
  <c r="M44" i="1"/>
  <c r="K44" i="1"/>
  <c r="J27" i="1"/>
  <c r="M27" i="1" s="1"/>
  <c r="M14" i="1"/>
  <c r="M40" i="1"/>
  <c r="L40" i="1"/>
  <c r="K40" i="1"/>
  <c r="K14" i="1"/>
  <c r="L14" i="1"/>
  <c r="H33" i="1"/>
  <c r="J33" i="1" s="1"/>
  <c r="I33" i="1"/>
  <c r="J31" i="1"/>
  <c r="M31" i="1" s="1"/>
  <c r="L39" i="1"/>
  <c r="M39" i="1"/>
  <c r="K39" i="1"/>
  <c r="L21" i="1"/>
  <c r="L10" i="1"/>
  <c r="M10" i="1"/>
  <c r="K10" i="1"/>
  <c r="M21" i="1"/>
  <c r="K21" i="1"/>
  <c r="J9" i="1"/>
  <c r="M9" i="1" s="1"/>
  <c r="K50" i="1"/>
  <c r="L50" i="1"/>
  <c r="M50" i="1"/>
  <c r="M13" i="1"/>
  <c r="L13" i="1"/>
  <c r="K13" i="1"/>
  <c r="J43" i="1"/>
  <c r="I43" i="1"/>
  <c r="F43" i="1"/>
  <c r="J49" i="1"/>
  <c r="I49" i="1"/>
  <c r="F49" i="1"/>
  <c r="J15" i="1"/>
  <c r="I15" i="1"/>
  <c r="F48" i="1"/>
  <c r="I48" i="1"/>
  <c r="J20" i="1"/>
  <c r="H6" i="1"/>
  <c r="J6" i="1" s="1"/>
  <c r="I20" i="1"/>
  <c r="F20" i="1"/>
  <c r="F63" i="1"/>
  <c r="X63" i="1" s="1"/>
  <c r="F62" i="1"/>
  <c r="X62" i="1" s="1"/>
  <c r="F61" i="1"/>
  <c r="X61" i="1" s="1"/>
  <c r="F60" i="1"/>
  <c r="X60" i="1" s="1"/>
  <c r="F59" i="1"/>
  <c r="X59" i="1" s="1"/>
  <c r="F58" i="1"/>
  <c r="X58" i="1" s="1"/>
  <c r="F57" i="1"/>
  <c r="X57" i="1" s="1"/>
  <c r="L56" i="1"/>
  <c r="K56" i="1"/>
  <c r="F56" i="1"/>
  <c r="I53" i="1"/>
  <c r="J53" i="1"/>
  <c r="F53" i="1"/>
  <c r="I52" i="1"/>
  <c r="J52" i="1"/>
  <c r="F52" i="1"/>
  <c r="I51" i="1"/>
  <c r="J51" i="1"/>
  <c r="F51" i="1"/>
  <c r="I47" i="1"/>
  <c r="F47" i="1"/>
  <c r="I46" i="1"/>
  <c r="J46" i="1"/>
  <c r="F46" i="1"/>
  <c r="I45" i="1"/>
  <c r="J45" i="1"/>
  <c r="F45" i="1"/>
  <c r="I42" i="1"/>
  <c r="J42" i="1"/>
  <c r="F42" i="1"/>
  <c r="I36" i="1"/>
  <c r="J36" i="1"/>
  <c r="F36" i="1"/>
  <c r="I37" i="1"/>
  <c r="J37" i="1"/>
  <c r="F37" i="1"/>
  <c r="I32" i="1"/>
  <c r="J32" i="1"/>
  <c r="I30" i="1"/>
  <c r="J30" i="1"/>
  <c r="F30" i="1"/>
  <c r="I34" i="1"/>
  <c r="J34" i="1"/>
  <c r="F34" i="1"/>
  <c r="I22" i="1"/>
  <c r="F22" i="1"/>
  <c r="I41" i="1"/>
  <c r="J41" i="1"/>
  <c r="F41" i="1"/>
  <c r="I28" i="1"/>
  <c r="J28" i="1"/>
  <c r="F28" i="1"/>
  <c r="I35" i="1"/>
  <c r="J35" i="1"/>
  <c r="F35" i="1"/>
  <c r="I12" i="1"/>
  <c r="J12" i="1"/>
  <c r="F12" i="1"/>
  <c r="I26" i="1"/>
  <c r="F26" i="1"/>
  <c r="I25" i="1"/>
  <c r="J25" i="1"/>
  <c r="F25" i="1"/>
  <c r="I24" i="1"/>
  <c r="J24" i="1"/>
  <c r="F24" i="1"/>
  <c r="I23" i="1"/>
  <c r="F23" i="1"/>
  <c r="I19" i="1"/>
  <c r="J19" i="1"/>
  <c r="F19" i="1"/>
  <c r="I18" i="1"/>
  <c r="F18" i="1"/>
  <c r="I17" i="1"/>
  <c r="J17" i="1"/>
  <c r="F17" i="1"/>
  <c r="I11" i="1"/>
  <c r="J11" i="1"/>
  <c r="I8" i="1"/>
  <c r="J8" i="1"/>
  <c r="I7" i="1"/>
  <c r="J7" i="1"/>
  <c r="I6" i="1"/>
  <c r="Z16" i="1" l="1"/>
  <c r="AA16" i="1"/>
  <c r="AC16" i="1"/>
  <c r="AD16" i="1" s="1"/>
  <c r="X29" i="1"/>
  <c r="AC29" i="1" s="1"/>
  <c r="AD29" i="1" s="1"/>
  <c r="X21" i="1"/>
  <c r="Z21" i="1" s="1"/>
  <c r="X44" i="1"/>
  <c r="AC44" i="1" s="1"/>
  <c r="AD44" i="1" s="1"/>
  <c r="X50" i="1"/>
  <c r="Z50" i="1" s="1"/>
  <c r="X14" i="1"/>
  <c r="AC14" i="1" s="1"/>
  <c r="AD14" i="1" s="1"/>
  <c r="X38" i="1"/>
  <c r="Z38" i="1" s="1"/>
  <c r="X13" i="1"/>
  <c r="X10" i="1"/>
  <c r="AA10" i="1" s="1"/>
  <c r="X40" i="1"/>
  <c r="Z40" i="1" s="1"/>
  <c r="H18" i="1"/>
  <c r="J18" i="1" s="1"/>
  <c r="L18" i="1" s="1"/>
  <c r="H26" i="1"/>
  <c r="J26" i="1" s="1"/>
  <c r="M26" i="1" s="1"/>
  <c r="H47" i="1"/>
  <c r="J47" i="1" s="1"/>
  <c r="H22" i="1"/>
  <c r="J22" i="1" s="1"/>
  <c r="M22" i="1" s="1"/>
  <c r="H48" i="1"/>
  <c r="J48" i="1" s="1"/>
  <c r="X56" i="1"/>
  <c r="AA56" i="1" s="1"/>
  <c r="X39" i="1"/>
  <c r="AC39" i="1" s="1"/>
  <c r="AD39" i="1" s="1"/>
  <c r="K27" i="1"/>
  <c r="L27" i="1"/>
  <c r="K33" i="1"/>
  <c r="L33" i="1"/>
  <c r="L31" i="1"/>
  <c r="K31" i="1"/>
  <c r="K9" i="1"/>
  <c r="L9" i="1"/>
  <c r="L49" i="1"/>
  <c r="AC59" i="1"/>
  <c r="AD59" i="1" s="1"/>
  <c r="AA63" i="1"/>
  <c r="K43" i="1"/>
  <c r="AC57" i="1"/>
  <c r="AD57" i="1" s="1"/>
  <c r="Z61" i="1"/>
  <c r="AC58" i="1"/>
  <c r="AD58" i="1" s="1"/>
  <c r="AA62" i="1"/>
  <c r="AA60" i="1"/>
  <c r="M49" i="1"/>
  <c r="L43" i="1"/>
  <c r="M43" i="1"/>
  <c r="K49" i="1"/>
  <c r="L15" i="1"/>
  <c r="K20" i="1"/>
  <c r="M15" i="1"/>
  <c r="K15" i="1"/>
  <c r="J23" i="1"/>
  <c r="K23" i="1" s="1"/>
  <c r="M45" i="1"/>
  <c r="L20" i="1"/>
  <c r="L51" i="1"/>
  <c r="M20" i="1"/>
  <c r="M30" i="1"/>
  <c r="M12" i="1"/>
  <c r="M25" i="1"/>
  <c r="L53" i="1"/>
  <c r="M53" i="1"/>
  <c r="M51" i="1"/>
  <c r="M42" i="1"/>
  <c r="M36" i="1"/>
  <c r="M37" i="1"/>
  <c r="M34" i="1"/>
  <c r="M35" i="1"/>
  <c r="M28" i="1"/>
  <c r="M24" i="1"/>
  <c r="M19" i="1"/>
  <c r="M17" i="1"/>
  <c r="M11" i="1"/>
  <c r="M7" i="1"/>
  <c r="M6" i="1"/>
  <c r="K41" i="1"/>
  <c r="L41" i="1"/>
  <c r="K32" i="1"/>
  <c r="L32" i="1"/>
  <c r="K46" i="1"/>
  <c r="L46" i="1"/>
  <c r="K25" i="1"/>
  <c r="L25" i="1"/>
  <c r="M8" i="1"/>
  <c r="M52" i="1"/>
  <c r="K52" i="1"/>
  <c r="L52" i="1"/>
  <c r="K8" i="1"/>
  <c r="L8" i="1"/>
  <c r="K17" i="1"/>
  <c r="L17" i="1"/>
  <c r="K12" i="1"/>
  <c r="L12" i="1"/>
  <c r="K30" i="1"/>
  <c r="L30" i="1"/>
  <c r="K45" i="1"/>
  <c r="L45" i="1"/>
  <c r="M41" i="1"/>
  <c r="M32" i="1"/>
  <c r="M46" i="1"/>
  <c r="L6" i="1"/>
  <c r="L7" i="1"/>
  <c r="L11" i="1"/>
  <c r="L19" i="1"/>
  <c r="L24" i="1"/>
  <c r="L35" i="1"/>
  <c r="L28" i="1"/>
  <c r="L34" i="1"/>
  <c r="L37" i="1"/>
  <c r="L36" i="1"/>
  <c r="L42" i="1"/>
  <c r="K6" i="1"/>
  <c r="K7" i="1"/>
  <c r="K11" i="1"/>
  <c r="K19" i="1"/>
  <c r="K24" i="1"/>
  <c r="K35" i="1"/>
  <c r="K28" i="1"/>
  <c r="K34" i="1"/>
  <c r="K37" i="1"/>
  <c r="K36" i="1"/>
  <c r="K42" i="1"/>
  <c r="K51" i="1"/>
  <c r="K53" i="1"/>
  <c r="AB16" i="1" l="1"/>
  <c r="Z14" i="1"/>
  <c r="AA44" i="1"/>
  <c r="AA38" i="1"/>
  <c r="AB38" i="1" s="1"/>
  <c r="Z29" i="1"/>
  <c r="AA29" i="1"/>
  <c r="Z44" i="1"/>
  <c r="AC38" i="1"/>
  <c r="AD38" i="1" s="1"/>
  <c r="X7" i="1"/>
  <c r="AC7" i="1" s="1"/>
  <c r="AD7" i="1" s="1"/>
  <c r="X24" i="1"/>
  <c r="Z24" i="1" s="1"/>
  <c r="AC40" i="1"/>
  <c r="AD40" i="1" s="1"/>
  <c r="X9" i="1"/>
  <c r="Z9" i="1" s="1"/>
  <c r="AA14" i="1"/>
  <c r="X27" i="1"/>
  <c r="AA27" i="1" s="1"/>
  <c r="X31" i="1"/>
  <c r="AA31" i="1" s="1"/>
  <c r="X53" i="1"/>
  <c r="AC53" i="1" s="1"/>
  <c r="AD53" i="1" s="1"/>
  <c r="AA40" i="1"/>
  <c r="AB40" i="1" s="1"/>
  <c r="X36" i="1"/>
  <c r="AC36" i="1" s="1"/>
  <c r="AD36" i="1" s="1"/>
  <c r="X17" i="1"/>
  <c r="X6" i="1"/>
  <c r="X34" i="1"/>
  <c r="AC34" i="1" s="1"/>
  <c r="AD34" i="1" s="1"/>
  <c r="X20" i="1"/>
  <c r="AA20" i="1" s="1"/>
  <c r="K22" i="1"/>
  <c r="L22" i="1"/>
  <c r="X45" i="1"/>
  <c r="AC45" i="1" s="1"/>
  <c r="X8" i="1"/>
  <c r="AC8" i="1" s="1"/>
  <c r="AD8" i="1" s="1"/>
  <c r="X49" i="1"/>
  <c r="Z49" i="1" s="1"/>
  <c r="X41" i="1"/>
  <c r="Z41" i="1" s="1"/>
  <c r="X11" i="1"/>
  <c r="X32" i="1"/>
  <c r="X43" i="1"/>
  <c r="AA43" i="1" s="1"/>
  <c r="X28" i="1"/>
  <c r="AC28" i="1" s="1"/>
  <c r="AD28" i="1" s="1"/>
  <c r="X19" i="1"/>
  <c r="AC19" i="1" s="1"/>
  <c r="AD19" i="1" s="1"/>
  <c r="X12" i="1"/>
  <c r="X46" i="1"/>
  <c r="AA46" i="1" s="1"/>
  <c r="X42" i="1"/>
  <c r="AA42" i="1" s="1"/>
  <c r="X15" i="1"/>
  <c r="Z15" i="1" s="1"/>
  <c r="X51" i="1"/>
  <c r="AA51" i="1" s="1"/>
  <c r="K26" i="1"/>
  <c r="X37" i="1"/>
  <c r="Z37" i="1" s="1"/>
  <c r="X35" i="1"/>
  <c r="AA35" i="1" s="1"/>
  <c r="X30" i="1"/>
  <c r="AC30" i="1" s="1"/>
  <c r="AD30" i="1" s="1"/>
  <c r="X52" i="1"/>
  <c r="AA52" i="1" s="1"/>
  <c r="X25" i="1"/>
  <c r="X33" i="1"/>
  <c r="AC33" i="1" s="1"/>
  <c r="AD33" i="1" s="1"/>
  <c r="M18" i="1"/>
  <c r="K18" i="1"/>
  <c r="L26" i="1"/>
  <c r="AC10" i="1"/>
  <c r="AD10" i="1" s="1"/>
  <c r="Z39" i="1"/>
  <c r="AA39" i="1"/>
  <c r="Z10" i="1"/>
  <c r="AB10" i="1" s="1"/>
  <c r="AC21" i="1"/>
  <c r="AD21" i="1" s="1"/>
  <c r="AA21" i="1"/>
  <c r="AB21" i="1" s="1"/>
  <c r="AA50" i="1"/>
  <c r="AB50" i="1" s="1"/>
  <c r="AC50" i="1"/>
  <c r="AD50" i="1" s="1"/>
  <c r="Z13" i="1"/>
  <c r="AC13" i="1"/>
  <c r="AD13" i="1" s="1"/>
  <c r="AA13" i="1"/>
  <c r="AA61" i="1"/>
  <c r="AB61" i="1" s="1"/>
  <c r="M47" i="1"/>
  <c r="L23" i="1"/>
  <c r="AC62" i="1"/>
  <c r="AD62" i="1" s="1"/>
  <c r="AA57" i="1"/>
  <c r="Z58" i="1"/>
  <c r="Z62" i="1"/>
  <c r="AB62" i="1" s="1"/>
  <c r="AA58" i="1"/>
  <c r="Z63" i="1"/>
  <c r="AB63" i="1" s="1"/>
  <c r="AC61" i="1"/>
  <c r="AD61" i="1" s="1"/>
  <c r="AC60" i="1"/>
  <c r="AD60" i="1" s="1"/>
  <c r="AA59" i="1"/>
  <c r="Z59" i="1"/>
  <c r="Z57" i="1"/>
  <c r="AC56" i="1"/>
  <c r="AD56" i="1" s="1"/>
  <c r="Z56" i="1"/>
  <c r="AB56" i="1" s="1"/>
  <c r="M23" i="1"/>
  <c r="L47" i="1"/>
  <c r="K47" i="1"/>
  <c r="AC63" i="1"/>
  <c r="AD63" i="1" s="1"/>
  <c r="L48" i="1"/>
  <c r="M48" i="1"/>
  <c r="K48" i="1"/>
  <c r="Z60" i="1"/>
  <c r="AB60" i="1" s="1"/>
  <c r="AB14" i="1" l="1"/>
  <c r="AB29" i="1"/>
  <c r="AB44" i="1"/>
  <c r="AC27" i="1"/>
  <c r="AD27" i="1" s="1"/>
  <c r="X48" i="1"/>
  <c r="Z48" i="1" s="1"/>
  <c r="X47" i="1"/>
  <c r="Z47" i="1" s="1"/>
  <c r="X23" i="1"/>
  <c r="AC23" i="1" s="1"/>
  <c r="AD23" i="1" s="1"/>
  <c r="X22" i="1"/>
  <c r="AA22" i="1" s="1"/>
  <c r="Z27" i="1"/>
  <c r="AB27" i="1" s="1"/>
  <c r="X26" i="1"/>
  <c r="AA26" i="1" s="1"/>
  <c r="X18" i="1"/>
  <c r="AA18" i="1" s="1"/>
  <c r="Z33" i="1"/>
  <c r="AA33" i="1"/>
  <c r="AC31" i="1"/>
  <c r="AD31" i="1" s="1"/>
  <c r="Z31" i="1"/>
  <c r="AB31" i="1" s="1"/>
  <c r="AB39" i="1"/>
  <c r="AC9" i="1"/>
  <c r="AD9" i="1" s="1"/>
  <c r="AA9" i="1"/>
  <c r="AB9" i="1" s="1"/>
  <c r="AB13" i="1"/>
  <c r="AB58" i="1"/>
  <c r="AA49" i="1"/>
  <c r="AB49" i="1" s="1"/>
  <c r="AC49" i="1"/>
  <c r="AD49" i="1" s="1"/>
  <c r="AC43" i="1"/>
  <c r="AD43" i="1" s="1"/>
  <c r="Z43" i="1"/>
  <c r="AB43" i="1" s="1"/>
  <c r="AB57" i="1"/>
  <c r="Z11" i="1"/>
  <c r="AA15" i="1"/>
  <c r="AB15" i="1" s="1"/>
  <c r="AC15" i="1"/>
  <c r="AD15" i="1" s="1"/>
  <c r="AC20" i="1"/>
  <c r="AD20" i="1" s="1"/>
  <c r="AC51" i="1"/>
  <c r="AD51" i="1" s="1"/>
  <c r="Z7" i="1"/>
  <c r="AB59" i="1"/>
  <c r="Z51" i="1"/>
  <c r="AB51" i="1" s="1"/>
  <c r="AC35" i="1"/>
  <c r="AD35" i="1" s="1"/>
  <c r="AA41" i="1"/>
  <c r="AB41" i="1" s="1"/>
  <c r="Z35" i="1"/>
  <c r="AB35" i="1" s="1"/>
  <c r="AC42" i="1"/>
  <c r="AD42" i="1" s="1"/>
  <c r="AA7" i="1"/>
  <c r="AC41" i="1"/>
  <c r="AD41" i="1" s="1"/>
  <c r="Z20" i="1"/>
  <c r="AB20" i="1" s="1"/>
  <c r="Z25" i="1"/>
  <c r="Z30" i="1"/>
  <c r="AA30" i="1"/>
  <c r="Z6" i="1"/>
  <c r="AC11" i="1"/>
  <c r="AD11" i="1" s="1"/>
  <c r="AA11" i="1"/>
  <c r="AA6" i="1"/>
  <c r="Z8" i="1"/>
  <c r="AA8" i="1"/>
  <c r="Z32" i="1"/>
  <c r="AC52" i="1"/>
  <c r="AD52" i="1" s="1"/>
  <c r="AA37" i="1"/>
  <c r="AB37" i="1" s="1"/>
  <c r="Z19" i="1"/>
  <c r="AC6" i="1"/>
  <c r="AD6" i="1" s="1"/>
  <c r="Z28" i="1"/>
  <c r="AA53" i="1"/>
  <c r="Z52" i="1"/>
  <c r="AB52" i="1" s="1"/>
  <c r="AC32" i="1"/>
  <c r="AD32" i="1" s="1"/>
  <c r="AA19" i="1"/>
  <c r="AA28" i="1"/>
  <c r="Z53" i="1"/>
  <c r="AA32" i="1"/>
  <c r="Z46" i="1"/>
  <c r="AB46" i="1" s="1"/>
  <c r="AA12" i="1"/>
  <c r="AA24" i="1"/>
  <c r="AB24" i="1" s="1"/>
  <c r="AA36" i="1"/>
  <c r="Z36" i="1"/>
  <c r="AA25" i="1"/>
  <c r="AC24" i="1"/>
  <c r="AD24" i="1" s="1"/>
  <c r="AC46" i="1"/>
  <c r="AD46" i="1" s="1"/>
  <c r="Z42" i="1"/>
  <c r="AB42" i="1" s="1"/>
  <c r="AC37" i="1"/>
  <c r="AD37" i="1" s="1"/>
  <c r="Z12" i="1"/>
  <c r="AC25" i="1"/>
  <c r="AD25" i="1" s="1"/>
  <c r="AA17" i="1"/>
  <c r="AC12" i="1"/>
  <c r="AD12" i="1" s="1"/>
  <c r="Z34" i="1"/>
  <c r="AA34" i="1"/>
  <c r="Z17" i="1"/>
  <c r="AC17" i="1"/>
  <c r="AD17" i="1" s="1"/>
  <c r="AD45" i="1"/>
  <c r="Z45" i="1"/>
  <c r="AA45" i="1"/>
  <c r="AC22" i="1" l="1"/>
  <c r="AD22" i="1" s="1"/>
  <c r="Z22" i="1"/>
  <c r="AB22" i="1" s="1"/>
  <c r="Z26" i="1"/>
  <c r="AB26" i="1" s="1"/>
  <c r="AC26" i="1"/>
  <c r="AD26" i="1" s="1"/>
  <c r="Z18" i="1"/>
  <c r="AB18" i="1" s="1"/>
  <c r="AC18" i="1"/>
  <c r="AD18" i="1" s="1"/>
  <c r="AB33" i="1"/>
  <c r="AA47" i="1"/>
  <c r="AB47" i="1" s="1"/>
  <c r="AA23" i="1"/>
  <c r="Z23" i="1"/>
  <c r="AC47" i="1"/>
  <c r="AD47" i="1" s="1"/>
  <c r="AB53" i="1"/>
  <c r="AB11" i="1"/>
  <c r="AB25" i="1"/>
  <c r="AB6" i="1"/>
  <c r="AB7" i="1"/>
  <c r="AB30" i="1"/>
  <c r="AB17" i="1"/>
  <c r="AC48" i="1"/>
  <c r="AD48" i="1" s="1"/>
  <c r="AA48" i="1"/>
  <c r="AB48" i="1" s="1"/>
  <c r="AB19" i="1"/>
  <c r="AB28" i="1"/>
  <c r="AB8" i="1"/>
  <c r="AB32" i="1"/>
  <c r="AB12" i="1"/>
  <c r="AB36" i="1"/>
  <c r="AB45" i="1"/>
  <c r="AB34" i="1"/>
  <c r="AB23" i="1" l="1"/>
</calcChain>
</file>

<file path=xl/sharedStrings.xml><?xml version="1.0" encoding="utf-8"?>
<sst xmlns="http://schemas.openxmlformats.org/spreadsheetml/2006/main" count="174" uniqueCount="103">
  <si>
    <t>NEW PRICE LIST</t>
  </si>
  <si>
    <t>MINE DESCRIPTION</t>
  </si>
  <si>
    <t>MINE 
CODE</t>
  </si>
  <si>
    <t>GCV GR</t>
  </si>
  <si>
    <t>Base price</t>
  </si>
  <si>
    <t>Sizing</t>
  </si>
  <si>
    <t>TOTAL</t>
  </si>
  <si>
    <t>Addl. NFSA charges (5%)</t>
  </si>
  <si>
    <t>Additional shipping point charge/ COST PLUS PRICE</t>
  </si>
  <si>
    <t xml:space="preserve">
ROYALTY @14% ON
 BASIC ROM 
PRICE</t>
  </si>
  <si>
    <t>ROYLATY 
ON PREMIUM</t>
  </si>
  <si>
    <t>NMET 2% on Royalty</t>
  </si>
  <si>
    <t>30% on Royalty towards DMFT</t>
  </si>
  <si>
    <t>1% on Royalty towards swach bharat cess and krish kalyan cess</t>
  </si>
  <si>
    <t>STOWING 
EXCISE
 DUTY</t>
  </si>
  <si>
    <t>ADDL. 
CRUSHING
 CHARGES</t>
  </si>
  <si>
    <t xml:space="preserve">
LAND 
ADJUSTMENT
 CHARGES</t>
  </si>
  <si>
    <t>FOREST PERMIT FEE</t>
  </si>
  <si>
    <t>SURFACE 
TRANSPORT
 CHARGES
(STC)</t>
  </si>
  <si>
    <t>PRE WEIGH 
BIN 
CHARGES</t>
  </si>
  <si>
    <t>FUEL 
SUR
 CHARGES</t>
  </si>
  <si>
    <t>LIFTING /FACILITY
CHARGES/Comp. Yield chargs</t>
  </si>
  <si>
    <t>TAXABLE 
AMOUNT</t>
  </si>
  <si>
    <t xml:space="preserve">GST COMPENSATION CESS
 </t>
  </si>
  <si>
    <t>SGST 2.5%</t>
  </si>
  <si>
    <t>CGST 2.5%</t>
  </si>
  <si>
    <t>Value per tonne with 5% GST</t>
  </si>
  <si>
    <t>IGST 5%</t>
  </si>
  <si>
    <t>TOTAL PRICE
 WITH IGST 5%</t>
  </si>
  <si>
    <t>KTK-1 (BHPL)</t>
  </si>
  <si>
    <t>G5 ROM</t>
  </si>
  <si>
    <t>KTK-5 (BHPL)</t>
  </si>
  <si>
    <t>KTK-6 (BHPL)</t>
  </si>
  <si>
    <t>KONDAPUR:MNG</t>
  </si>
  <si>
    <t>KCHP-MNG</t>
  </si>
  <si>
    <t>G7 RND</t>
  </si>
  <si>
    <t>RK-7 (SRP)</t>
  </si>
  <si>
    <t>SRP3&amp;3A</t>
  </si>
  <si>
    <t>RCHP (ROAD) (KGM)</t>
  </si>
  <si>
    <t>G7 SLK</t>
  </si>
  <si>
    <t>GK:OC (KGM)</t>
  </si>
  <si>
    <t>G7-RND</t>
  </si>
  <si>
    <t>GDK 2 &amp; 2A</t>
  </si>
  <si>
    <t>KASIPET (MM)</t>
  </si>
  <si>
    <t>SRP:OC2 (SRP)</t>
  </si>
  <si>
    <t>G8 CRR</t>
  </si>
  <si>
    <t>RK-5 (SRP)</t>
  </si>
  <si>
    <t>SRP:1</t>
  </si>
  <si>
    <t>G9 CRR</t>
  </si>
  <si>
    <t>PK OC IV (MNG)</t>
  </si>
  <si>
    <t>G10-CRR</t>
  </si>
  <si>
    <t>KHAIRGURA:OC (BPA)</t>
  </si>
  <si>
    <t>G13 ROM</t>
  </si>
  <si>
    <t>KOYAGUDEM-YLD</t>
  </si>
  <si>
    <t>G13 CRR</t>
  </si>
  <si>
    <t>MNG- LINE IV</t>
  </si>
  <si>
    <t>JK 5 OC (YLD)</t>
  </si>
  <si>
    <t>G15 RND</t>
  </si>
  <si>
    <t xml:space="preserve">
ROYALTY ON
 BASIC ROM 
PRICE</t>
  </si>
  <si>
    <t>2% on Royalty</t>
  </si>
  <si>
    <t>30% Royalty towards DMFT</t>
  </si>
  <si>
    <t>LIFTING /FACILITY
CHARGES/ Comp. Yield charges</t>
  </si>
  <si>
    <t>RGM(GLB)-WASHERY</t>
  </si>
  <si>
    <t>WG-FIN</t>
  </si>
  <si>
    <t>WG-SL</t>
  </si>
  <si>
    <t>MNG WASHERY-MM</t>
  </si>
  <si>
    <t>RKP WASHERY-MM</t>
  </si>
  <si>
    <t>MNG WASHERY</t>
  </si>
  <si>
    <t>WG-R</t>
  </si>
  <si>
    <t>LOGRD</t>
  </si>
  <si>
    <t>JVR:OC II:SATTUPALLI (KGM)</t>
  </si>
  <si>
    <t>RG OC I (RGM)</t>
  </si>
  <si>
    <t>KISTARAM OC (KGM)</t>
  </si>
  <si>
    <t>G7-ROM</t>
  </si>
  <si>
    <t>ADRIYALA (PE) (RGM)</t>
  </si>
  <si>
    <t>G11-CRR</t>
  </si>
  <si>
    <t>Corpus of CMPS 1998 (Pension Fund)</t>
  </si>
  <si>
    <t>GDK OC3 (RGM)</t>
  </si>
  <si>
    <t>RG OC3 EXTN PH.II (RGM)</t>
  </si>
  <si>
    <t>G6-CRR</t>
  </si>
  <si>
    <t>G10 ROM</t>
  </si>
  <si>
    <t>IK OC (SRP)</t>
  </si>
  <si>
    <t>YCHP- Road</t>
  </si>
  <si>
    <t>G5 RND</t>
  </si>
  <si>
    <t>G15 SLK</t>
  </si>
  <si>
    <t>KTK-OC3 (BHPL)</t>
  </si>
  <si>
    <t>G5 CRR</t>
  </si>
  <si>
    <t>VAKILPALLI (GDK-9 ) (RGM)</t>
  </si>
  <si>
    <t>G8-ROM</t>
  </si>
  <si>
    <t>SRP 3&amp;3A</t>
  </si>
  <si>
    <t>RK OC (MM)</t>
  </si>
  <si>
    <t>RK-6 (SRP)</t>
  </si>
  <si>
    <t>G9-ROM</t>
  </si>
  <si>
    <t>G17-CRR</t>
  </si>
  <si>
    <t>G7-CRR</t>
  </si>
  <si>
    <t>SHANTI KHANI (MM)</t>
  </si>
  <si>
    <t>GDK OCV (RGM)</t>
  </si>
  <si>
    <t>GDK-11 (RGM)</t>
  </si>
  <si>
    <t>Explosive Cost Adjustment</t>
  </si>
  <si>
    <t>G6-RND</t>
  </si>
  <si>
    <t>MNG OC-II Extn PH2(OC-IV)</t>
  </si>
  <si>
    <t>KTK- OCII(BHPL)</t>
  </si>
  <si>
    <t>ROAD MODE  - MINE WISE REVISED PRICE LIST  WITH EFFECT FROM 01.01.2023 FOR NFSA CUSTOMERS (NOTIFIED PRICE LIST) RS/T (GST)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</si>
</sst>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2" fillId="2" borderId="0" xfId="0" applyFont="1" applyFill="1"/>
    <xf numFmtId="2" fontId="1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2" fontId="2" fillId="2" borderId="5" xfId="0" applyNumberFormat="1" applyFont="1" applyFill="1" applyBorder="1" applyAlignment="1">
      <alignment vertical="center" wrapText="1"/>
    </xf>
    <xf numFmtId="0" fontId="1" fillId="2" borderId="6" xfId="0" applyFont="1" applyFill="1" applyBorder="1"/>
    <xf numFmtId="0" fontId="1" fillId="2" borderId="5" xfId="0" applyFont="1" applyFill="1" applyBorder="1"/>
    <xf numFmtId="4" fontId="1" fillId="2" borderId="5" xfId="0" applyNumberFormat="1" applyFont="1" applyFill="1" applyBorder="1"/>
    <xf numFmtId="2" fontId="1" fillId="2" borderId="5" xfId="0" applyNumberFormat="1" applyFont="1" applyFill="1" applyBorder="1"/>
    <xf numFmtId="4" fontId="2" fillId="2" borderId="5" xfId="0" applyNumberFormat="1" applyFont="1" applyFill="1" applyBorder="1"/>
    <xf numFmtId="0" fontId="1" fillId="3" borderId="5" xfId="0" applyFont="1" applyFill="1" applyBorder="1"/>
    <xf numFmtId="4" fontId="1" fillId="3" borderId="5" xfId="0" applyNumberFormat="1" applyFont="1" applyFill="1" applyBorder="1"/>
    <xf numFmtId="2" fontId="1" fillId="3" borderId="5" xfId="0" applyNumberFormat="1" applyFont="1" applyFill="1" applyBorder="1"/>
    <xf numFmtId="0" fontId="1" fillId="3" borderId="0" xfId="0" applyFont="1" applyFill="1"/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 vertical="center" wrapText="1"/>
    </xf>
    <xf numFmtId="4" fontId="2" fillId="3" borderId="5" xfId="0" applyNumberFormat="1" applyFont="1" applyFill="1" applyBorder="1"/>
    <xf numFmtId="0" fontId="1" fillId="2" borderId="5" xfId="0" applyFont="1" applyFill="1" applyBorder="1" applyAlignment="1">
      <alignment horizontal="left"/>
    </xf>
    <xf numFmtId="0" fontId="4" fillId="0" borderId="0" xfId="0" applyFont="1"/>
    <xf numFmtId="2" fontId="4" fillId="0" borderId="0" xfId="0" applyNumberFormat="1" applyFont="1"/>
    <xf numFmtId="4" fontId="4" fillId="0" borderId="0" xfId="0" applyNumberFormat="1" applyFont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/>
    <xf numFmtId="0" fontId="0" fillId="3" borderId="0" xfId="0" applyFill="1"/>
    <xf numFmtId="0" fontId="2" fillId="2" borderId="5" xfId="0" applyFont="1" applyFill="1" applyBorder="1"/>
    <xf numFmtId="0" fontId="7" fillId="0" borderId="0" xfId="0" applyFont="1"/>
    <xf numFmtId="0" fontId="0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abSelected="1" topLeftCell="B1" zoomScale="80" zoomScaleNormal="80" workbookViewId="0">
      <selection activeCell="J57" sqref="J57"/>
    </sheetView>
  </sheetViews>
  <sheetFormatPr defaultRowHeight="15" x14ac:dyDescent="0.25"/>
  <cols>
    <col min="1" max="1" width="37.140625" customWidth="1"/>
    <col min="3" max="3" width="12.5703125" bestFit="1" customWidth="1"/>
    <col min="4" max="4" width="13.7109375" bestFit="1" customWidth="1"/>
    <col min="5" max="5" width="9.85546875" bestFit="1" customWidth="1"/>
    <col min="6" max="6" width="14.28515625" customWidth="1"/>
    <col min="7" max="7" width="12.140625" bestFit="1" customWidth="1"/>
    <col min="8" max="8" width="14.140625" customWidth="1"/>
    <col min="9" max="9" width="13.7109375" customWidth="1"/>
    <col min="10" max="10" width="15.140625" customWidth="1"/>
    <col min="11" max="11" width="10.28515625" customWidth="1"/>
    <col min="13" max="13" width="9.85546875" bestFit="1" customWidth="1"/>
    <col min="22" max="22" width="10.140625" customWidth="1"/>
    <col min="23" max="23" width="12.28515625" customWidth="1"/>
    <col min="24" max="24" width="13.5703125" customWidth="1"/>
    <col min="25" max="25" width="12.140625" bestFit="1" customWidth="1"/>
    <col min="26" max="26" width="13.85546875" bestFit="1" customWidth="1"/>
    <col min="28" max="28" width="14.7109375" customWidth="1"/>
    <col min="29" max="29" width="14.28515625" customWidth="1"/>
    <col min="30" max="30" width="14.28515625" style="35" customWidth="1"/>
    <col min="31" max="31" width="12.85546875" bestFit="1" customWidth="1"/>
    <col min="32" max="32" width="12.140625" bestFit="1" customWidth="1"/>
  </cols>
  <sheetData>
    <row r="1" spans="1:33" ht="18" x14ac:dyDescent="0.25">
      <c r="A1" s="1"/>
      <c r="B1" s="2"/>
      <c r="C1" s="2"/>
      <c r="D1" s="2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1"/>
      <c r="AF1" s="1"/>
      <c r="AG1" s="4"/>
    </row>
    <row r="2" spans="1:33" ht="18" x14ac:dyDescent="0.25">
      <c r="A2" s="1"/>
      <c r="B2" s="2"/>
      <c r="C2" s="2"/>
      <c r="D2" s="2"/>
      <c r="E2" s="1"/>
      <c r="F2" s="1"/>
      <c r="G2" s="1"/>
      <c r="H2" s="1"/>
      <c r="I2" s="5" t="s">
        <v>0</v>
      </c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1"/>
      <c r="AF2" s="1"/>
      <c r="AG2" s="4"/>
    </row>
    <row r="3" spans="1:33" x14ac:dyDescent="0.25">
      <c r="A3" s="38" t="s">
        <v>102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3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s="32" customFormat="1" ht="108" x14ac:dyDescent="0.2">
      <c r="A5" s="27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8" t="s">
        <v>6</v>
      </c>
      <c r="G5" s="27" t="s">
        <v>7</v>
      </c>
      <c r="H5" s="28" t="s">
        <v>8</v>
      </c>
      <c r="I5" s="29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28" t="s">
        <v>15</v>
      </c>
      <c r="P5" s="28" t="s">
        <v>16</v>
      </c>
      <c r="Q5" s="28" t="s">
        <v>17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76</v>
      </c>
      <c r="W5" s="28" t="s">
        <v>98</v>
      </c>
      <c r="X5" s="28" t="s">
        <v>22</v>
      </c>
      <c r="Y5" s="28" t="s">
        <v>23</v>
      </c>
      <c r="Z5" s="28" t="s">
        <v>24</v>
      </c>
      <c r="AA5" s="28" t="s">
        <v>25</v>
      </c>
      <c r="AB5" s="27" t="s">
        <v>26</v>
      </c>
      <c r="AC5" s="28" t="s">
        <v>27</v>
      </c>
      <c r="AD5" s="30" t="s">
        <v>28</v>
      </c>
      <c r="AE5" s="31"/>
    </row>
    <row r="6" spans="1:33" ht="25.5" customHeight="1" x14ac:dyDescent="0.25">
      <c r="A6" s="9" t="s">
        <v>29</v>
      </c>
      <c r="B6" s="10">
        <v>2401</v>
      </c>
      <c r="C6" s="10" t="s">
        <v>30</v>
      </c>
      <c r="D6" s="10">
        <v>5285</v>
      </c>
      <c r="E6" s="11">
        <v>0</v>
      </c>
      <c r="F6" s="11">
        <f>D6+E6</f>
        <v>5285</v>
      </c>
      <c r="G6" s="11">
        <f>D6*5%</f>
        <v>264.25</v>
      </c>
      <c r="H6" s="12">
        <f>F6*0.3%</f>
        <v>15.855</v>
      </c>
      <c r="I6" s="12">
        <f>D6*0.14</f>
        <v>739.90000000000009</v>
      </c>
      <c r="J6" s="12">
        <f>(G6+H6)*14%</f>
        <v>39.214700000000008</v>
      </c>
      <c r="K6" s="12">
        <f t="shared" ref="K6:K53" si="0">(I6+J6)*2%</f>
        <v>15.582294000000003</v>
      </c>
      <c r="L6" s="12">
        <f>(J6+I6)*30%</f>
        <v>233.73441000000003</v>
      </c>
      <c r="M6" s="12">
        <f>(I6+J6)*0%</f>
        <v>0</v>
      </c>
      <c r="N6" s="10">
        <v>0</v>
      </c>
      <c r="O6" s="10">
        <v>0</v>
      </c>
      <c r="P6" s="10">
        <v>61</v>
      </c>
      <c r="Q6" s="10">
        <v>10</v>
      </c>
      <c r="R6" s="10">
        <v>0</v>
      </c>
      <c r="S6" s="10">
        <v>0</v>
      </c>
      <c r="T6" s="10">
        <v>686</v>
      </c>
      <c r="U6" s="10">
        <v>0</v>
      </c>
      <c r="V6" s="10">
        <v>10</v>
      </c>
      <c r="W6" s="12">
        <v>146.4</v>
      </c>
      <c r="X6" s="11">
        <f xml:space="preserve"> SUM(F6:W6)</f>
        <v>7506.9364039999991</v>
      </c>
      <c r="Y6" s="10">
        <v>400</v>
      </c>
      <c r="Z6" s="12">
        <f t="shared" ref="Z6:Z53" si="1">X6*2.5%</f>
        <v>187.67341009999998</v>
      </c>
      <c r="AA6" s="12">
        <f t="shared" ref="AA6:AA53" si="2">X6*2.5%</f>
        <v>187.67341009999998</v>
      </c>
      <c r="AB6" s="11">
        <f t="shared" ref="AB6:AB53" si="3">X6+Y6+Z6+AA6</f>
        <v>8282.2832241999986</v>
      </c>
      <c r="AC6" s="12">
        <f t="shared" ref="AC6:AC53" si="4">X6*5%</f>
        <v>375.34682019999997</v>
      </c>
      <c r="AD6" s="13">
        <f t="shared" ref="AD6:AD53" si="5">X6+Y6+AC6</f>
        <v>8282.2832241999986</v>
      </c>
      <c r="AE6" s="1"/>
    </row>
    <row r="7" spans="1:33" ht="30" customHeight="1" x14ac:dyDescent="0.25">
      <c r="A7" s="10" t="s">
        <v>31</v>
      </c>
      <c r="B7" s="10">
        <v>2403</v>
      </c>
      <c r="C7" s="10" t="s">
        <v>30</v>
      </c>
      <c r="D7" s="10">
        <v>5285</v>
      </c>
      <c r="E7" s="11">
        <v>0</v>
      </c>
      <c r="F7" s="11">
        <f t="shared" ref="F7:F11" si="6">D7+E7</f>
        <v>5285</v>
      </c>
      <c r="G7" s="11">
        <f t="shared" ref="G7:G53" si="7">D7*5%</f>
        <v>264.25</v>
      </c>
      <c r="H7" s="12">
        <v>0</v>
      </c>
      <c r="I7" s="12">
        <f t="shared" ref="I7:I53" si="8">D7*0.14</f>
        <v>739.90000000000009</v>
      </c>
      <c r="J7" s="12">
        <f t="shared" ref="J7:J53" si="9">(G7+H7)*14%</f>
        <v>36.995000000000005</v>
      </c>
      <c r="K7" s="12">
        <f t="shared" si="0"/>
        <v>15.537900000000002</v>
      </c>
      <c r="L7" s="12">
        <f t="shared" ref="L7:L53" si="10">(J7+I7)*30%</f>
        <v>233.06850000000003</v>
      </c>
      <c r="M7" s="12">
        <f t="shared" ref="M7:M53" si="11">(I7+J7)*0%</f>
        <v>0</v>
      </c>
      <c r="N7" s="10">
        <v>0</v>
      </c>
      <c r="O7" s="10">
        <v>0</v>
      </c>
      <c r="P7" s="10">
        <v>61</v>
      </c>
      <c r="Q7" s="10">
        <v>10</v>
      </c>
      <c r="R7" s="10">
        <v>0</v>
      </c>
      <c r="S7" s="10">
        <v>0</v>
      </c>
      <c r="T7" s="10">
        <v>686</v>
      </c>
      <c r="U7" s="10">
        <v>0</v>
      </c>
      <c r="V7" s="10">
        <v>10</v>
      </c>
      <c r="W7" s="12">
        <v>146.4</v>
      </c>
      <c r="X7" s="11">
        <f t="shared" ref="X7:X53" si="12" xml:space="preserve"> SUM(F7:W7)</f>
        <v>7488.1513999999997</v>
      </c>
      <c r="Y7" s="10">
        <v>400</v>
      </c>
      <c r="Z7" s="12">
        <f t="shared" si="1"/>
        <v>187.20378500000001</v>
      </c>
      <c r="AA7" s="12">
        <f t="shared" si="2"/>
        <v>187.20378500000001</v>
      </c>
      <c r="AB7" s="11">
        <f t="shared" si="3"/>
        <v>8262.55897</v>
      </c>
      <c r="AC7" s="12">
        <f t="shared" si="4"/>
        <v>374.40757000000002</v>
      </c>
      <c r="AD7" s="13">
        <f t="shared" si="5"/>
        <v>8262.55897</v>
      </c>
      <c r="AE7" s="1"/>
    </row>
    <row r="8" spans="1:33" ht="30" customHeight="1" x14ac:dyDescent="0.25">
      <c r="A8" s="10" t="s">
        <v>32</v>
      </c>
      <c r="B8" s="10">
        <v>2404</v>
      </c>
      <c r="C8" s="10" t="s">
        <v>83</v>
      </c>
      <c r="D8" s="10">
        <v>5285</v>
      </c>
      <c r="E8" s="11">
        <v>220</v>
      </c>
      <c r="F8" s="11">
        <f>D8+E8</f>
        <v>5505</v>
      </c>
      <c r="G8" s="11">
        <f>D8*5%</f>
        <v>264.25</v>
      </c>
      <c r="H8" s="12">
        <f>F8*23.31%</f>
        <v>1283.2154999999998</v>
      </c>
      <c r="I8" s="12">
        <f>D8*0.14</f>
        <v>739.90000000000009</v>
      </c>
      <c r="J8" s="12">
        <f t="shared" si="9"/>
        <v>216.64516999999998</v>
      </c>
      <c r="K8" s="12">
        <f t="shared" si="0"/>
        <v>19.130903400000001</v>
      </c>
      <c r="L8" s="12">
        <f t="shared" si="10"/>
        <v>286.963551</v>
      </c>
      <c r="M8" s="12">
        <f t="shared" si="11"/>
        <v>0</v>
      </c>
      <c r="N8" s="10">
        <v>0</v>
      </c>
      <c r="O8" s="10">
        <v>0</v>
      </c>
      <c r="P8" s="10">
        <v>61</v>
      </c>
      <c r="Q8" s="10">
        <v>10</v>
      </c>
      <c r="R8" s="10">
        <v>0</v>
      </c>
      <c r="S8" s="10">
        <v>0</v>
      </c>
      <c r="T8" s="10">
        <v>686</v>
      </c>
      <c r="U8" s="10">
        <v>0</v>
      </c>
      <c r="V8" s="10">
        <v>10</v>
      </c>
      <c r="W8" s="12">
        <v>146.4</v>
      </c>
      <c r="X8" s="11">
        <f t="shared" si="12"/>
        <v>9228.5051243999987</v>
      </c>
      <c r="Y8" s="10">
        <v>400</v>
      </c>
      <c r="Z8" s="12">
        <f t="shared" si="1"/>
        <v>230.71262810999997</v>
      </c>
      <c r="AA8" s="12">
        <f t="shared" si="2"/>
        <v>230.71262810999997</v>
      </c>
      <c r="AB8" s="11">
        <f t="shared" si="3"/>
        <v>10089.930380619997</v>
      </c>
      <c r="AC8" s="12">
        <f t="shared" si="4"/>
        <v>461.42525621999994</v>
      </c>
      <c r="AD8" s="13">
        <f t="shared" si="5"/>
        <v>10089.930380619999</v>
      </c>
      <c r="AE8" s="1"/>
    </row>
    <row r="9" spans="1:33" ht="30" customHeight="1" x14ac:dyDescent="0.25">
      <c r="A9" s="10" t="s">
        <v>85</v>
      </c>
      <c r="B9" s="10">
        <v>2413</v>
      </c>
      <c r="C9" s="10" t="s">
        <v>86</v>
      </c>
      <c r="D9" s="10">
        <v>5285</v>
      </c>
      <c r="E9" s="11">
        <v>80</v>
      </c>
      <c r="F9" s="11">
        <f>D9+E9</f>
        <v>5365</v>
      </c>
      <c r="G9" s="11">
        <f>D9*5%</f>
        <v>264.25</v>
      </c>
      <c r="H9" s="12">
        <f>F9*9.63%</f>
        <v>516.6495000000001</v>
      </c>
      <c r="I9" s="12">
        <f>D9*0.14</f>
        <v>739.90000000000009</v>
      </c>
      <c r="J9" s="12">
        <f t="shared" ref="J9:J10" si="13">(G9+H9)*14%</f>
        <v>109.32593000000003</v>
      </c>
      <c r="K9" s="12">
        <f t="shared" ref="K9:K10" si="14">(I9+J9)*2%</f>
        <v>16.984518600000001</v>
      </c>
      <c r="L9" s="12">
        <f t="shared" ref="L9:L10" si="15">(J9+I9)*30%</f>
        <v>254.76777900000002</v>
      </c>
      <c r="M9" s="12">
        <f t="shared" ref="M9:M10" si="16">(I9+J9)*0%</f>
        <v>0</v>
      </c>
      <c r="N9" s="10">
        <v>0</v>
      </c>
      <c r="O9" s="10">
        <v>17</v>
      </c>
      <c r="P9" s="10">
        <v>61</v>
      </c>
      <c r="Q9" s="10">
        <v>10</v>
      </c>
      <c r="R9" s="10">
        <v>0</v>
      </c>
      <c r="S9" s="10">
        <v>0</v>
      </c>
      <c r="T9" s="10">
        <v>686</v>
      </c>
      <c r="U9" s="10">
        <v>21.25</v>
      </c>
      <c r="V9" s="10">
        <v>10</v>
      </c>
      <c r="W9" s="12">
        <v>146.4</v>
      </c>
      <c r="X9" s="11">
        <f t="shared" si="12"/>
        <v>8218.5277276000015</v>
      </c>
      <c r="Y9" s="10">
        <v>400</v>
      </c>
      <c r="Z9" s="12">
        <f t="shared" si="1"/>
        <v>205.46319319000006</v>
      </c>
      <c r="AA9" s="12">
        <f t="shared" si="2"/>
        <v>205.46319319000006</v>
      </c>
      <c r="AB9" s="11">
        <f t="shared" si="3"/>
        <v>9029.4541139800021</v>
      </c>
      <c r="AC9" s="12">
        <f t="shared" si="4"/>
        <v>410.92638638000011</v>
      </c>
      <c r="AD9" s="13">
        <f t="shared" si="5"/>
        <v>9029.4541139800021</v>
      </c>
      <c r="AE9" s="1"/>
    </row>
    <row r="10" spans="1:33" s="36" customFormat="1" ht="30" customHeight="1" x14ac:dyDescent="0.25">
      <c r="A10" s="10" t="s">
        <v>101</v>
      </c>
      <c r="B10" s="10">
        <v>2413</v>
      </c>
      <c r="C10" s="10" t="s">
        <v>86</v>
      </c>
      <c r="D10" s="10">
        <v>5285</v>
      </c>
      <c r="E10" s="11">
        <v>80</v>
      </c>
      <c r="F10" s="11">
        <f t="shared" ref="F10" si="17">D10+E10</f>
        <v>5365</v>
      </c>
      <c r="G10" s="11">
        <f t="shared" ref="G10" si="18">D10*5%</f>
        <v>264.25</v>
      </c>
      <c r="H10" s="12">
        <v>0</v>
      </c>
      <c r="I10" s="12">
        <f t="shared" ref="I10" si="19">D10*0.14</f>
        <v>739.90000000000009</v>
      </c>
      <c r="J10" s="12">
        <f t="shared" si="13"/>
        <v>36.995000000000005</v>
      </c>
      <c r="K10" s="12">
        <f t="shared" si="14"/>
        <v>15.537900000000002</v>
      </c>
      <c r="L10" s="12">
        <f t="shared" si="15"/>
        <v>233.06850000000003</v>
      </c>
      <c r="M10" s="12">
        <f t="shared" si="16"/>
        <v>0</v>
      </c>
      <c r="N10" s="10">
        <v>0</v>
      </c>
      <c r="O10" s="10">
        <v>0</v>
      </c>
      <c r="P10" s="10">
        <v>61</v>
      </c>
      <c r="Q10" s="10">
        <v>10</v>
      </c>
      <c r="R10" s="10">
        <v>0</v>
      </c>
      <c r="S10" s="10">
        <v>60</v>
      </c>
      <c r="T10" s="10">
        <v>686</v>
      </c>
      <c r="U10" s="10">
        <v>0</v>
      </c>
      <c r="V10" s="10">
        <v>10</v>
      </c>
      <c r="W10" s="12">
        <v>146.4</v>
      </c>
      <c r="X10" s="11">
        <f t="shared" si="12"/>
        <v>7628.1513999999997</v>
      </c>
      <c r="Y10" s="10">
        <v>400</v>
      </c>
      <c r="Z10" s="12">
        <f t="shared" si="1"/>
        <v>190.70378500000001</v>
      </c>
      <c r="AA10" s="12">
        <f t="shared" si="2"/>
        <v>190.70378500000001</v>
      </c>
      <c r="AB10" s="11">
        <f t="shared" si="3"/>
        <v>8409.55897</v>
      </c>
      <c r="AC10" s="12">
        <f t="shared" si="4"/>
        <v>381.40757000000002</v>
      </c>
      <c r="AD10" s="13">
        <f t="shared" si="5"/>
        <v>8409.55897</v>
      </c>
      <c r="AE10" s="1"/>
    </row>
    <row r="11" spans="1:33" ht="30" customHeight="1" x14ac:dyDescent="0.25">
      <c r="A11" s="10" t="s">
        <v>33</v>
      </c>
      <c r="B11" s="10">
        <v>1309</v>
      </c>
      <c r="C11" s="10" t="s">
        <v>79</v>
      </c>
      <c r="D11" s="10">
        <v>5130</v>
      </c>
      <c r="E11" s="11">
        <v>80</v>
      </c>
      <c r="F11" s="11">
        <f t="shared" si="6"/>
        <v>5210</v>
      </c>
      <c r="G11" s="11">
        <f t="shared" si="7"/>
        <v>256.5</v>
      </c>
      <c r="H11" s="12">
        <v>0</v>
      </c>
      <c r="I11" s="12">
        <f t="shared" si="8"/>
        <v>718.2</v>
      </c>
      <c r="J11" s="12">
        <f t="shared" si="9"/>
        <v>35.910000000000004</v>
      </c>
      <c r="K11" s="12">
        <f t="shared" si="0"/>
        <v>15.0822</v>
      </c>
      <c r="L11" s="12">
        <f t="shared" si="10"/>
        <v>226.233</v>
      </c>
      <c r="M11" s="12">
        <f t="shared" si="11"/>
        <v>0</v>
      </c>
      <c r="N11" s="10">
        <v>0</v>
      </c>
      <c r="O11" s="10">
        <v>0</v>
      </c>
      <c r="P11" s="10">
        <v>61</v>
      </c>
      <c r="Q11" s="10">
        <v>10</v>
      </c>
      <c r="R11" s="10">
        <v>0</v>
      </c>
      <c r="S11" s="10">
        <v>0</v>
      </c>
      <c r="T11" s="10">
        <v>686</v>
      </c>
      <c r="U11" s="10">
        <v>21.25</v>
      </c>
      <c r="V11" s="10">
        <v>10</v>
      </c>
      <c r="W11" s="12">
        <v>146.4</v>
      </c>
      <c r="X11" s="11">
        <f t="shared" si="12"/>
        <v>7396.5751999999993</v>
      </c>
      <c r="Y11" s="10">
        <v>400</v>
      </c>
      <c r="Z11" s="12">
        <f t="shared" si="1"/>
        <v>184.91437999999999</v>
      </c>
      <c r="AA11" s="12">
        <f t="shared" si="2"/>
        <v>184.91437999999999</v>
      </c>
      <c r="AB11" s="11">
        <f t="shared" si="3"/>
        <v>8166.4039599999996</v>
      </c>
      <c r="AC11" s="12">
        <f t="shared" si="4"/>
        <v>369.82875999999999</v>
      </c>
      <c r="AD11" s="13">
        <f t="shared" si="5"/>
        <v>8166.4039599999996</v>
      </c>
      <c r="AE11" s="1"/>
    </row>
    <row r="12" spans="1:33" ht="30" customHeight="1" x14ac:dyDescent="0.25">
      <c r="A12" s="10" t="s">
        <v>34</v>
      </c>
      <c r="B12" s="10">
        <v>1388</v>
      </c>
      <c r="C12" s="10" t="s">
        <v>79</v>
      </c>
      <c r="D12" s="10">
        <v>5130</v>
      </c>
      <c r="E12" s="11">
        <v>80</v>
      </c>
      <c r="F12" s="11">
        <f>D12+E12</f>
        <v>5210</v>
      </c>
      <c r="G12" s="11">
        <f>D12*5%</f>
        <v>256.5</v>
      </c>
      <c r="H12" s="12">
        <v>0</v>
      </c>
      <c r="I12" s="12">
        <f>D12*0.14</f>
        <v>718.2</v>
      </c>
      <c r="J12" s="12">
        <f>(G12+H12)*14%</f>
        <v>35.910000000000004</v>
      </c>
      <c r="K12" s="12">
        <f>(I12+J12)*2%</f>
        <v>15.0822</v>
      </c>
      <c r="L12" s="12">
        <f>(J12+I12)*30%</f>
        <v>226.233</v>
      </c>
      <c r="M12" s="12">
        <f>(I12+J12)*0%</f>
        <v>0</v>
      </c>
      <c r="N12" s="10">
        <v>0</v>
      </c>
      <c r="O12" s="10">
        <v>17</v>
      </c>
      <c r="P12" s="10">
        <v>61</v>
      </c>
      <c r="Q12" s="10">
        <v>10</v>
      </c>
      <c r="R12" s="10">
        <v>45</v>
      </c>
      <c r="S12" s="10">
        <v>60</v>
      </c>
      <c r="T12" s="10">
        <v>686</v>
      </c>
      <c r="U12" s="10">
        <v>0</v>
      </c>
      <c r="V12" s="10">
        <v>10</v>
      </c>
      <c r="W12" s="12">
        <v>146.4</v>
      </c>
      <c r="X12" s="11">
        <f xml:space="preserve"> SUM(F12:W12)</f>
        <v>7497.3251999999993</v>
      </c>
      <c r="Y12" s="10">
        <v>400</v>
      </c>
      <c r="Z12" s="12">
        <f t="shared" si="1"/>
        <v>187.43313000000001</v>
      </c>
      <c r="AA12" s="12">
        <f t="shared" si="2"/>
        <v>187.43313000000001</v>
      </c>
      <c r="AB12" s="11">
        <f t="shared" si="3"/>
        <v>8272.19146</v>
      </c>
      <c r="AC12" s="12">
        <f t="shared" si="4"/>
        <v>374.86626000000001</v>
      </c>
      <c r="AD12" s="13">
        <f t="shared" si="5"/>
        <v>8272.19146</v>
      </c>
      <c r="AE12" s="1"/>
    </row>
    <row r="13" spans="1:33" ht="30" customHeight="1" x14ac:dyDescent="0.25">
      <c r="A13" s="10" t="s">
        <v>81</v>
      </c>
      <c r="B13" s="10">
        <v>3412</v>
      </c>
      <c r="C13" s="10" t="s">
        <v>99</v>
      </c>
      <c r="D13" s="10">
        <v>5130</v>
      </c>
      <c r="E13" s="11">
        <v>220</v>
      </c>
      <c r="F13" s="11">
        <f t="shared" ref="F13" si="20">D13+E13</f>
        <v>5350</v>
      </c>
      <c r="G13" s="11">
        <f t="shared" si="7"/>
        <v>256.5</v>
      </c>
      <c r="H13" s="12">
        <v>597.29</v>
      </c>
      <c r="I13" s="12">
        <f t="shared" ref="I13" si="21">D13*0.14</f>
        <v>718.2</v>
      </c>
      <c r="J13" s="12">
        <f t="shared" ref="J13" si="22">(G13+H13)*14%</f>
        <v>119.53060000000001</v>
      </c>
      <c r="K13" s="12">
        <f t="shared" ref="K13" si="23">(I13+J13)*2%</f>
        <v>16.754612000000002</v>
      </c>
      <c r="L13" s="12">
        <f t="shared" ref="L13" si="24">(J13+I13)*30%</f>
        <v>251.31918000000002</v>
      </c>
      <c r="M13" s="12">
        <f t="shared" ref="M13" si="25">(I13+J13)*0%</f>
        <v>0</v>
      </c>
      <c r="N13" s="10">
        <v>0</v>
      </c>
      <c r="O13" s="10">
        <v>0</v>
      </c>
      <c r="P13" s="10">
        <v>61</v>
      </c>
      <c r="Q13" s="10">
        <v>10</v>
      </c>
      <c r="R13" s="10">
        <v>0</v>
      </c>
      <c r="S13" s="10">
        <v>0</v>
      </c>
      <c r="T13" s="10">
        <v>686</v>
      </c>
      <c r="U13" s="10">
        <v>21.25</v>
      </c>
      <c r="V13" s="10">
        <v>10</v>
      </c>
      <c r="W13" s="12">
        <v>146.4</v>
      </c>
      <c r="X13" s="11">
        <f t="shared" si="12"/>
        <v>8244.2443920000005</v>
      </c>
      <c r="Y13" s="10">
        <v>400</v>
      </c>
      <c r="Z13" s="12">
        <f t="shared" si="1"/>
        <v>206.10610980000001</v>
      </c>
      <c r="AA13" s="12">
        <f t="shared" si="2"/>
        <v>206.10610980000001</v>
      </c>
      <c r="AB13" s="11">
        <f t="shared" si="3"/>
        <v>9056.4566115999987</v>
      </c>
      <c r="AC13" s="12">
        <f t="shared" si="4"/>
        <v>412.21221960000003</v>
      </c>
      <c r="AD13" s="13">
        <f t="shared" si="5"/>
        <v>9056.4566116000005</v>
      </c>
      <c r="AE13" s="1"/>
    </row>
    <row r="14" spans="1:33" ht="30" customHeight="1" x14ac:dyDescent="0.25">
      <c r="A14" s="10" t="s">
        <v>81</v>
      </c>
      <c r="B14" s="10">
        <v>3412</v>
      </c>
      <c r="C14" s="10" t="s">
        <v>79</v>
      </c>
      <c r="D14" s="10">
        <v>5130</v>
      </c>
      <c r="E14" s="11">
        <v>80</v>
      </c>
      <c r="F14" s="11">
        <f t="shared" ref="F14:F16" si="26">D14+E14</f>
        <v>5210</v>
      </c>
      <c r="G14" s="11">
        <f t="shared" ref="G14:G16" si="27">D14*5%</f>
        <v>256.5</v>
      </c>
      <c r="H14" s="12">
        <v>597.29</v>
      </c>
      <c r="I14" s="12">
        <f t="shared" ref="I14:I16" si="28">D14*0.14</f>
        <v>718.2</v>
      </c>
      <c r="J14" s="12">
        <f t="shared" ref="J14:J16" si="29">(G14+H14)*14%</f>
        <v>119.53060000000001</v>
      </c>
      <c r="K14" s="12">
        <f t="shared" ref="K14:K16" si="30">(I14+J14)*2%</f>
        <v>16.754612000000002</v>
      </c>
      <c r="L14" s="12">
        <f t="shared" ref="L14:L16" si="31">(J14+I14)*30%</f>
        <v>251.31918000000002</v>
      </c>
      <c r="M14" s="12">
        <f t="shared" ref="M14:M16" si="32">(I14+J14)*0%</f>
        <v>0</v>
      </c>
      <c r="N14" s="10">
        <v>0</v>
      </c>
      <c r="O14" s="10">
        <v>17</v>
      </c>
      <c r="P14" s="10">
        <v>61</v>
      </c>
      <c r="Q14" s="10">
        <v>10</v>
      </c>
      <c r="R14" s="10">
        <v>0</v>
      </c>
      <c r="S14" s="10">
        <v>60</v>
      </c>
      <c r="T14" s="10">
        <v>686</v>
      </c>
      <c r="U14" s="10">
        <f>140</f>
        <v>140</v>
      </c>
      <c r="V14" s="10">
        <v>10</v>
      </c>
      <c r="W14" s="12">
        <v>146.4</v>
      </c>
      <c r="X14" s="11">
        <f t="shared" si="12"/>
        <v>8299.9943920000005</v>
      </c>
      <c r="Y14" s="10">
        <v>400</v>
      </c>
      <c r="Z14" s="12">
        <f t="shared" si="1"/>
        <v>207.49985980000002</v>
      </c>
      <c r="AA14" s="12">
        <f t="shared" si="2"/>
        <v>207.49985980000002</v>
      </c>
      <c r="AB14" s="11">
        <f t="shared" si="3"/>
        <v>9114.9941116000009</v>
      </c>
      <c r="AC14" s="12">
        <f t="shared" si="4"/>
        <v>414.99971960000005</v>
      </c>
      <c r="AD14" s="13">
        <f t="shared" si="5"/>
        <v>9114.9941116000009</v>
      </c>
      <c r="AE14" s="1"/>
    </row>
    <row r="15" spans="1:33" ht="30" customHeight="1" x14ac:dyDescent="0.25">
      <c r="A15" s="10" t="s">
        <v>71</v>
      </c>
      <c r="B15" s="10">
        <v>2303</v>
      </c>
      <c r="C15" s="10" t="s">
        <v>73</v>
      </c>
      <c r="D15" s="10">
        <v>4730</v>
      </c>
      <c r="E15" s="11">
        <v>0</v>
      </c>
      <c r="F15" s="11">
        <f>D15+E15</f>
        <v>4730</v>
      </c>
      <c r="G15" s="11">
        <f>D15*5%</f>
        <v>236.5</v>
      </c>
      <c r="H15" s="12">
        <v>0</v>
      </c>
      <c r="I15" s="12">
        <f>D15*0.14</f>
        <v>662.2</v>
      </c>
      <c r="J15" s="12">
        <f>(G15+H15)*14%</f>
        <v>33.110000000000007</v>
      </c>
      <c r="K15" s="12">
        <f>(I15+J15)*2%</f>
        <v>13.906200000000002</v>
      </c>
      <c r="L15" s="12">
        <f>(J15+I15)*30%</f>
        <v>208.59300000000002</v>
      </c>
      <c r="M15" s="12">
        <f>(I15+J15)*0%</f>
        <v>0</v>
      </c>
      <c r="N15" s="10">
        <v>0</v>
      </c>
      <c r="O15" s="10">
        <v>0</v>
      </c>
      <c r="P15" s="10">
        <v>61</v>
      </c>
      <c r="Q15" s="10">
        <v>10</v>
      </c>
      <c r="R15" s="10">
        <v>0</v>
      </c>
      <c r="S15" s="10">
        <v>0</v>
      </c>
      <c r="T15" s="10">
        <v>686</v>
      </c>
      <c r="U15" s="10">
        <v>161.25</v>
      </c>
      <c r="V15" s="10">
        <v>10</v>
      </c>
      <c r="W15" s="12">
        <v>146.4</v>
      </c>
      <c r="X15" s="11">
        <f xml:space="preserve"> SUM(F15:W15)</f>
        <v>6958.9591999999993</v>
      </c>
      <c r="Y15" s="10">
        <v>400</v>
      </c>
      <c r="Z15" s="12">
        <f t="shared" si="1"/>
        <v>173.97397999999998</v>
      </c>
      <c r="AA15" s="12">
        <f t="shared" si="2"/>
        <v>173.97397999999998</v>
      </c>
      <c r="AB15" s="11">
        <f t="shared" si="3"/>
        <v>7706.9071599999988</v>
      </c>
      <c r="AC15" s="12">
        <f t="shared" si="4"/>
        <v>347.94795999999997</v>
      </c>
      <c r="AD15" s="13">
        <f t="shared" si="5"/>
        <v>7706.9071599999988</v>
      </c>
      <c r="AE15" s="1"/>
    </row>
    <row r="16" spans="1:33" ht="30" customHeight="1" x14ac:dyDescent="0.25">
      <c r="A16" s="10" t="s">
        <v>100</v>
      </c>
      <c r="B16" s="10">
        <v>1304</v>
      </c>
      <c r="C16" s="10" t="s">
        <v>94</v>
      </c>
      <c r="D16" s="10">
        <v>4730</v>
      </c>
      <c r="E16" s="11">
        <v>80</v>
      </c>
      <c r="F16" s="11">
        <f t="shared" si="26"/>
        <v>4810</v>
      </c>
      <c r="G16" s="11">
        <f t="shared" si="27"/>
        <v>236.5</v>
      </c>
      <c r="H16" s="12">
        <v>0</v>
      </c>
      <c r="I16" s="12">
        <f t="shared" si="28"/>
        <v>662.2</v>
      </c>
      <c r="J16" s="12">
        <f t="shared" si="29"/>
        <v>33.110000000000007</v>
      </c>
      <c r="K16" s="12">
        <f t="shared" si="30"/>
        <v>13.906200000000002</v>
      </c>
      <c r="L16" s="12">
        <f t="shared" si="31"/>
        <v>208.59300000000002</v>
      </c>
      <c r="M16" s="12">
        <f t="shared" si="32"/>
        <v>0</v>
      </c>
      <c r="N16" s="10">
        <v>0</v>
      </c>
      <c r="O16" s="34">
        <v>17</v>
      </c>
      <c r="P16" s="10">
        <v>61</v>
      </c>
      <c r="Q16" s="10">
        <v>10</v>
      </c>
      <c r="R16" s="10">
        <v>0</v>
      </c>
      <c r="S16" s="10">
        <v>0</v>
      </c>
      <c r="T16" s="10">
        <v>686</v>
      </c>
      <c r="U16" s="10">
        <v>0</v>
      </c>
      <c r="V16" s="10">
        <v>10</v>
      </c>
      <c r="W16" s="12">
        <v>146.4</v>
      </c>
      <c r="X16" s="11">
        <f t="shared" si="12"/>
        <v>6894.7091999999993</v>
      </c>
      <c r="Y16" s="10">
        <v>400</v>
      </c>
      <c r="Z16" s="12">
        <f t="shared" si="1"/>
        <v>172.36772999999999</v>
      </c>
      <c r="AA16" s="12">
        <f t="shared" si="2"/>
        <v>172.36772999999999</v>
      </c>
      <c r="AB16" s="11">
        <f t="shared" si="3"/>
        <v>7639.4446599999992</v>
      </c>
      <c r="AC16" s="12">
        <f t="shared" si="4"/>
        <v>344.73545999999999</v>
      </c>
      <c r="AD16" s="13">
        <f t="shared" si="5"/>
        <v>7639.4446599999992</v>
      </c>
      <c r="AE16" s="1"/>
    </row>
    <row r="17" spans="1:31" ht="30" customHeight="1" x14ac:dyDescent="0.25">
      <c r="A17" s="10" t="s">
        <v>34</v>
      </c>
      <c r="B17" s="10">
        <v>1388</v>
      </c>
      <c r="C17" s="10" t="s">
        <v>35</v>
      </c>
      <c r="D17" s="10">
        <v>4730</v>
      </c>
      <c r="E17" s="11">
        <v>220</v>
      </c>
      <c r="F17" s="11">
        <f t="shared" ref="F17:F53" si="33">D17+E17</f>
        <v>4950</v>
      </c>
      <c r="G17" s="11">
        <f t="shared" si="7"/>
        <v>236.5</v>
      </c>
      <c r="H17" s="12">
        <v>0</v>
      </c>
      <c r="I17" s="12">
        <f t="shared" si="8"/>
        <v>662.2</v>
      </c>
      <c r="J17" s="12">
        <f t="shared" si="9"/>
        <v>33.110000000000007</v>
      </c>
      <c r="K17" s="12">
        <f t="shared" si="0"/>
        <v>13.906200000000002</v>
      </c>
      <c r="L17" s="12">
        <f t="shared" si="10"/>
        <v>208.59300000000002</v>
      </c>
      <c r="M17" s="12">
        <f t="shared" si="11"/>
        <v>0</v>
      </c>
      <c r="N17" s="10">
        <v>0</v>
      </c>
      <c r="O17" s="10">
        <v>0</v>
      </c>
      <c r="P17" s="10">
        <v>61</v>
      </c>
      <c r="Q17" s="10">
        <v>10</v>
      </c>
      <c r="R17" s="10">
        <v>45</v>
      </c>
      <c r="S17" s="10">
        <v>60</v>
      </c>
      <c r="T17" s="10">
        <v>686</v>
      </c>
      <c r="U17" s="10">
        <v>0</v>
      </c>
      <c r="V17" s="10">
        <v>10</v>
      </c>
      <c r="W17" s="12">
        <v>146.4</v>
      </c>
      <c r="X17" s="11">
        <f t="shared" si="12"/>
        <v>7122.7091999999993</v>
      </c>
      <c r="Y17" s="10">
        <v>400</v>
      </c>
      <c r="Z17" s="12">
        <f t="shared" si="1"/>
        <v>178.06772999999998</v>
      </c>
      <c r="AA17" s="12">
        <f t="shared" si="2"/>
        <v>178.06772999999998</v>
      </c>
      <c r="AB17" s="11">
        <f t="shared" si="3"/>
        <v>7878.8446599999988</v>
      </c>
      <c r="AC17" s="12">
        <f t="shared" si="4"/>
        <v>356.13545999999997</v>
      </c>
      <c r="AD17" s="13">
        <f t="shared" si="5"/>
        <v>7878.8446599999988</v>
      </c>
      <c r="AE17" s="1"/>
    </row>
    <row r="18" spans="1:31" ht="30" customHeight="1" x14ac:dyDescent="0.25">
      <c r="A18" s="10" t="s">
        <v>36</v>
      </c>
      <c r="B18" s="10">
        <v>3403</v>
      </c>
      <c r="C18" s="10" t="s">
        <v>35</v>
      </c>
      <c r="D18" s="10">
        <v>4730</v>
      </c>
      <c r="E18" s="11">
        <v>220</v>
      </c>
      <c r="F18" s="11">
        <f t="shared" si="33"/>
        <v>4950</v>
      </c>
      <c r="G18" s="11">
        <f t="shared" si="7"/>
        <v>236.5</v>
      </c>
      <c r="H18" s="12">
        <f>F17*3.42%</f>
        <v>169.29</v>
      </c>
      <c r="I18" s="12">
        <f t="shared" si="8"/>
        <v>662.2</v>
      </c>
      <c r="J18" s="12">
        <f t="shared" si="9"/>
        <v>56.810600000000001</v>
      </c>
      <c r="K18" s="12">
        <f t="shared" si="0"/>
        <v>14.380212000000002</v>
      </c>
      <c r="L18" s="12">
        <f t="shared" si="10"/>
        <v>215.70318</v>
      </c>
      <c r="M18" s="12">
        <f t="shared" si="11"/>
        <v>0</v>
      </c>
      <c r="N18" s="10">
        <v>0</v>
      </c>
      <c r="O18" s="10">
        <v>0</v>
      </c>
      <c r="P18" s="10">
        <v>61</v>
      </c>
      <c r="Q18" s="10">
        <v>10</v>
      </c>
      <c r="R18" s="10">
        <v>0</v>
      </c>
      <c r="S18" s="10">
        <v>0</v>
      </c>
      <c r="T18" s="10">
        <v>686</v>
      </c>
      <c r="U18" s="10">
        <v>0</v>
      </c>
      <c r="V18" s="10">
        <v>10</v>
      </c>
      <c r="W18" s="12">
        <v>146.4</v>
      </c>
      <c r="X18" s="11">
        <f t="shared" si="12"/>
        <v>7218.2839919999997</v>
      </c>
      <c r="Y18" s="10">
        <v>400</v>
      </c>
      <c r="Z18" s="12">
        <f t="shared" si="1"/>
        <v>180.45709980000001</v>
      </c>
      <c r="AA18" s="12">
        <f t="shared" si="2"/>
        <v>180.45709980000001</v>
      </c>
      <c r="AB18" s="11">
        <f t="shared" si="3"/>
        <v>7979.1981915999995</v>
      </c>
      <c r="AC18" s="12">
        <f t="shared" si="4"/>
        <v>360.91419960000002</v>
      </c>
      <c r="AD18" s="13">
        <f t="shared" si="5"/>
        <v>7979.1981915999995</v>
      </c>
      <c r="AE18" s="1"/>
    </row>
    <row r="19" spans="1:31" ht="30" customHeight="1" x14ac:dyDescent="0.25">
      <c r="A19" s="10" t="s">
        <v>89</v>
      </c>
      <c r="B19" s="10">
        <v>3407</v>
      </c>
      <c r="C19" s="10" t="s">
        <v>35</v>
      </c>
      <c r="D19" s="10">
        <v>4730</v>
      </c>
      <c r="E19" s="11">
        <v>220</v>
      </c>
      <c r="F19" s="11">
        <f t="shared" si="33"/>
        <v>4950</v>
      </c>
      <c r="G19" s="11">
        <f t="shared" si="7"/>
        <v>236.5</v>
      </c>
      <c r="H19" s="12">
        <v>0</v>
      </c>
      <c r="I19" s="12">
        <f t="shared" si="8"/>
        <v>662.2</v>
      </c>
      <c r="J19" s="12">
        <f t="shared" si="9"/>
        <v>33.110000000000007</v>
      </c>
      <c r="K19" s="12">
        <f t="shared" si="0"/>
        <v>13.906200000000002</v>
      </c>
      <c r="L19" s="12">
        <f t="shared" si="10"/>
        <v>208.59300000000002</v>
      </c>
      <c r="M19" s="12">
        <f t="shared" si="11"/>
        <v>0</v>
      </c>
      <c r="N19" s="10">
        <v>0</v>
      </c>
      <c r="O19" s="10">
        <v>0</v>
      </c>
      <c r="P19" s="10">
        <v>61</v>
      </c>
      <c r="Q19" s="10">
        <v>10</v>
      </c>
      <c r="R19" s="10">
        <v>0</v>
      </c>
      <c r="S19" s="10">
        <v>0</v>
      </c>
      <c r="T19" s="10">
        <v>686</v>
      </c>
      <c r="U19" s="10">
        <v>0</v>
      </c>
      <c r="V19" s="10">
        <v>10</v>
      </c>
      <c r="W19" s="12">
        <v>146.4</v>
      </c>
      <c r="X19" s="11">
        <f t="shared" si="12"/>
        <v>7017.7091999999993</v>
      </c>
      <c r="Y19" s="10">
        <v>400</v>
      </c>
      <c r="Z19" s="12">
        <f t="shared" si="1"/>
        <v>175.44272999999998</v>
      </c>
      <c r="AA19" s="12">
        <f t="shared" si="2"/>
        <v>175.44272999999998</v>
      </c>
      <c r="AB19" s="11">
        <f t="shared" si="3"/>
        <v>7768.5946599999988</v>
      </c>
      <c r="AC19" s="12">
        <f t="shared" si="4"/>
        <v>350.88545999999997</v>
      </c>
      <c r="AD19" s="13">
        <f t="shared" si="5"/>
        <v>7768.5946599999988</v>
      </c>
      <c r="AE19" s="1"/>
    </row>
    <row r="20" spans="1:31" ht="30" customHeight="1" x14ac:dyDescent="0.25">
      <c r="A20" s="10" t="s">
        <v>87</v>
      </c>
      <c r="B20" s="10">
        <v>2204</v>
      </c>
      <c r="C20" s="10" t="s">
        <v>35</v>
      </c>
      <c r="D20" s="10">
        <v>4730</v>
      </c>
      <c r="E20" s="11">
        <v>220</v>
      </c>
      <c r="F20" s="11">
        <f t="shared" ref="F20:F21" si="34">D20+E20</f>
        <v>4950</v>
      </c>
      <c r="G20" s="11">
        <f t="shared" si="7"/>
        <v>236.5</v>
      </c>
      <c r="H20" s="12">
        <v>0</v>
      </c>
      <c r="I20" s="12">
        <f t="shared" ref="I20:I21" si="35">D20*0.14</f>
        <v>662.2</v>
      </c>
      <c r="J20" s="12">
        <f t="shared" si="9"/>
        <v>33.110000000000007</v>
      </c>
      <c r="K20" s="12">
        <f t="shared" ref="K20:K21" si="36">(I20+J20)*2%</f>
        <v>13.906200000000002</v>
      </c>
      <c r="L20" s="12">
        <f t="shared" ref="L20:L21" si="37">(J20+I20)*30%</f>
        <v>208.59300000000002</v>
      </c>
      <c r="M20" s="12">
        <f t="shared" ref="M20:M21" si="38">(I20+J20)*0%</f>
        <v>0</v>
      </c>
      <c r="N20" s="10">
        <v>0</v>
      </c>
      <c r="O20" s="10">
        <v>0</v>
      </c>
      <c r="P20" s="10">
        <v>61</v>
      </c>
      <c r="Q20" s="10">
        <v>10</v>
      </c>
      <c r="R20" s="10">
        <v>0</v>
      </c>
      <c r="S20" s="10">
        <v>0</v>
      </c>
      <c r="T20" s="10">
        <v>686</v>
      </c>
      <c r="U20" s="10">
        <v>0</v>
      </c>
      <c r="V20" s="10">
        <v>10</v>
      </c>
      <c r="W20" s="12">
        <v>146.4</v>
      </c>
      <c r="X20" s="11">
        <f t="shared" si="12"/>
        <v>7017.7091999999993</v>
      </c>
      <c r="Y20" s="10">
        <v>400</v>
      </c>
      <c r="Z20" s="12">
        <f t="shared" si="1"/>
        <v>175.44272999999998</v>
      </c>
      <c r="AA20" s="12">
        <f t="shared" si="2"/>
        <v>175.44272999999998</v>
      </c>
      <c r="AB20" s="11">
        <f t="shared" si="3"/>
        <v>7768.5946599999988</v>
      </c>
      <c r="AC20" s="12">
        <f t="shared" si="4"/>
        <v>350.88545999999997</v>
      </c>
      <c r="AD20" s="13">
        <f t="shared" si="5"/>
        <v>7768.5946599999988</v>
      </c>
      <c r="AE20" s="1"/>
    </row>
    <row r="21" spans="1:31" ht="30" customHeight="1" x14ac:dyDescent="0.25">
      <c r="A21" s="10" t="s">
        <v>37</v>
      </c>
      <c r="B21" s="10">
        <v>3407</v>
      </c>
      <c r="C21" s="10" t="s">
        <v>35</v>
      </c>
      <c r="D21" s="10">
        <v>4730</v>
      </c>
      <c r="E21" s="11">
        <v>220</v>
      </c>
      <c r="F21" s="11">
        <f t="shared" si="34"/>
        <v>4950</v>
      </c>
      <c r="G21" s="11">
        <f t="shared" ref="G21" si="39">D21*5%</f>
        <v>236.5</v>
      </c>
      <c r="H21" s="12">
        <v>0</v>
      </c>
      <c r="I21" s="12">
        <f t="shared" si="35"/>
        <v>662.2</v>
      </c>
      <c r="J21" s="12">
        <f t="shared" ref="J21" si="40">(G21+H21)*14%</f>
        <v>33.110000000000007</v>
      </c>
      <c r="K21" s="12">
        <f t="shared" si="36"/>
        <v>13.906200000000002</v>
      </c>
      <c r="L21" s="12">
        <f t="shared" si="37"/>
        <v>208.59300000000002</v>
      </c>
      <c r="M21" s="12">
        <f t="shared" si="38"/>
        <v>0</v>
      </c>
      <c r="N21" s="10">
        <v>0</v>
      </c>
      <c r="O21" s="10">
        <v>0</v>
      </c>
      <c r="P21" s="10">
        <v>61</v>
      </c>
      <c r="Q21" s="10">
        <v>10</v>
      </c>
      <c r="R21" s="10">
        <v>0</v>
      </c>
      <c r="S21" s="10">
        <v>0</v>
      </c>
      <c r="T21" s="10">
        <v>686</v>
      </c>
      <c r="U21" s="10">
        <v>0</v>
      </c>
      <c r="V21" s="10">
        <v>10</v>
      </c>
      <c r="W21" s="12">
        <v>146.4</v>
      </c>
      <c r="X21" s="11">
        <f t="shared" si="12"/>
        <v>7017.7091999999993</v>
      </c>
      <c r="Y21" s="10">
        <v>400</v>
      </c>
      <c r="Z21" s="12">
        <f t="shared" si="1"/>
        <v>175.44272999999998</v>
      </c>
      <c r="AA21" s="12">
        <f t="shared" si="2"/>
        <v>175.44272999999998</v>
      </c>
      <c r="AB21" s="11">
        <f t="shared" si="3"/>
        <v>7768.5946599999988</v>
      </c>
      <c r="AC21" s="12">
        <f t="shared" si="4"/>
        <v>350.88545999999997</v>
      </c>
      <c r="AD21" s="13">
        <f t="shared" si="5"/>
        <v>7768.5946599999988</v>
      </c>
      <c r="AE21" s="1"/>
    </row>
    <row r="22" spans="1:31" ht="30" customHeight="1" x14ac:dyDescent="0.25">
      <c r="A22" s="10" t="s">
        <v>44</v>
      </c>
      <c r="B22" s="10">
        <v>3411</v>
      </c>
      <c r="C22" s="10" t="s">
        <v>41</v>
      </c>
      <c r="D22" s="10">
        <v>4730</v>
      </c>
      <c r="E22" s="11">
        <v>220</v>
      </c>
      <c r="F22" s="11">
        <f>D22+E22</f>
        <v>4950</v>
      </c>
      <c r="G22" s="11">
        <f>D22*5%</f>
        <v>236.5</v>
      </c>
      <c r="H22" s="12">
        <f>F22*1.01%</f>
        <v>49.994999999999997</v>
      </c>
      <c r="I22" s="12">
        <f>D22*0.14</f>
        <v>662.2</v>
      </c>
      <c r="J22" s="12">
        <f>(G22+H22)*14%</f>
        <v>40.109300000000005</v>
      </c>
      <c r="K22" s="12">
        <f>(I22+J22)*2%</f>
        <v>14.046186000000001</v>
      </c>
      <c r="L22" s="12">
        <f>(J22+I22)*30%</f>
        <v>210.69279</v>
      </c>
      <c r="M22" s="12">
        <f>(I22+J22)*0%</f>
        <v>0</v>
      </c>
      <c r="N22" s="10">
        <v>0</v>
      </c>
      <c r="O22" s="10">
        <v>0</v>
      </c>
      <c r="P22" s="10">
        <v>61</v>
      </c>
      <c r="Q22" s="10">
        <v>10</v>
      </c>
      <c r="R22" s="10">
        <v>0</v>
      </c>
      <c r="S22" s="10">
        <v>60</v>
      </c>
      <c r="T22" s="10">
        <v>686</v>
      </c>
      <c r="U22" s="10">
        <v>0</v>
      </c>
      <c r="V22" s="10">
        <v>10</v>
      </c>
      <c r="W22" s="12">
        <v>146.4</v>
      </c>
      <c r="X22" s="11">
        <f t="shared" si="12"/>
        <v>7136.9432759999991</v>
      </c>
      <c r="Y22" s="10">
        <v>400</v>
      </c>
      <c r="Z22" s="12">
        <f t="shared" si="1"/>
        <v>178.42358189999999</v>
      </c>
      <c r="AA22" s="12">
        <f t="shared" si="2"/>
        <v>178.42358189999999</v>
      </c>
      <c r="AB22" s="11">
        <f t="shared" si="3"/>
        <v>7893.7904397999982</v>
      </c>
      <c r="AC22" s="12">
        <f t="shared" si="4"/>
        <v>356.84716379999998</v>
      </c>
      <c r="AD22" s="13">
        <f t="shared" si="5"/>
        <v>7893.7904397999991</v>
      </c>
      <c r="AE22" s="1"/>
    </row>
    <row r="23" spans="1:31" s="33" customFormat="1" ht="30" customHeight="1" x14ac:dyDescent="0.25">
      <c r="A23" s="14" t="s">
        <v>38</v>
      </c>
      <c r="B23" s="14">
        <v>1190</v>
      </c>
      <c r="C23" s="14" t="s">
        <v>35</v>
      </c>
      <c r="D23" s="10">
        <v>4730</v>
      </c>
      <c r="E23" s="15">
        <v>220</v>
      </c>
      <c r="F23" s="15">
        <f t="shared" si="33"/>
        <v>4950</v>
      </c>
      <c r="G23" s="11">
        <f t="shared" si="7"/>
        <v>236.5</v>
      </c>
      <c r="H23" s="12">
        <v>0</v>
      </c>
      <c r="I23" s="16">
        <f t="shared" si="8"/>
        <v>662.2</v>
      </c>
      <c r="J23" s="16">
        <f t="shared" si="9"/>
        <v>33.110000000000007</v>
      </c>
      <c r="K23" s="16">
        <f t="shared" si="0"/>
        <v>13.906200000000002</v>
      </c>
      <c r="L23" s="16">
        <f t="shared" si="10"/>
        <v>208.59300000000002</v>
      </c>
      <c r="M23" s="16">
        <f t="shared" si="11"/>
        <v>0</v>
      </c>
      <c r="N23" s="14">
        <v>0</v>
      </c>
      <c r="O23" s="14">
        <v>0</v>
      </c>
      <c r="P23" s="10">
        <v>61</v>
      </c>
      <c r="Q23" s="14">
        <v>10</v>
      </c>
      <c r="R23" s="14">
        <v>83</v>
      </c>
      <c r="S23" s="14">
        <v>0</v>
      </c>
      <c r="T23" s="10">
        <v>686</v>
      </c>
      <c r="U23" s="14">
        <v>0</v>
      </c>
      <c r="V23" s="10">
        <v>10</v>
      </c>
      <c r="W23" s="12">
        <v>146.4</v>
      </c>
      <c r="X23" s="11">
        <f t="shared" si="12"/>
        <v>7100.7091999999993</v>
      </c>
      <c r="Y23" s="14">
        <v>400</v>
      </c>
      <c r="Z23" s="16">
        <f t="shared" si="1"/>
        <v>177.51773</v>
      </c>
      <c r="AA23" s="16">
        <f t="shared" si="2"/>
        <v>177.51773</v>
      </c>
      <c r="AB23" s="15">
        <f t="shared" si="3"/>
        <v>7855.7446599999985</v>
      </c>
      <c r="AC23" s="16">
        <f t="shared" si="4"/>
        <v>355.03546</v>
      </c>
      <c r="AD23" s="22">
        <f t="shared" si="5"/>
        <v>7855.7446599999994</v>
      </c>
      <c r="AE23" s="17"/>
    </row>
    <row r="24" spans="1:31" s="33" customFormat="1" ht="30" customHeight="1" x14ac:dyDescent="0.25">
      <c r="A24" s="14" t="s">
        <v>38</v>
      </c>
      <c r="B24" s="14">
        <v>1190</v>
      </c>
      <c r="C24" s="14" t="s">
        <v>39</v>
      </c>
      <c r="D24" s="10">
        <v>4730</v>
      </c>
      <c r="E24" s="15">
        <v>80</v>
      </c>
      <c r="F24" s="15">
        <f t="shared" ref="F24:F30" si="41">D24+E24</f>
        <v>4810</v>
      </c>
      <c r="G24" s="11">
        <f t="shared" si="7"/>
        <v>236.5</v>
      </c>
      <c r="H24" s="16">
        <v>0</v>
      </c>
      <c r="I24" s="16">
        <f>D24*0.14</f>
        <v>662.2</v>
      </c>
      <c r="J24" s="16">
        <f t="shared" si="9"/>
        <v>33.110000000000007</v>
      </c>
      <c r="K24" s="16">
        <f t="shared" si="0"/>
        <v>13.906200000000002</v>
      </c>
      <c r="L24" s="16">
        <f t="shared" si="10"/>
        <v>208.59300000000002</v>
      </c>
      <c r="M24" s="16">
        <f t="shared" si="11"/>
        <v>0</v>
      </c>
      <c r="N24" s="14">
        <v>0</v>
      </c>
      <c r="O24" s="14">
        <v>0</v>
      </c>
      <c r="P24" s="10">
        <v>61</v>
      </c>
      <c r="Q24" s="14">
        <v>10</v>
      </c>
      <c r="R24" s="14">
        <v>83</v>
      </c>
      <c r="S24" s="14">
        <v>0</v>
      </c>
      <c r="T24" s="10">
        <v>686</v>
      </c>
      <c r="U24" s="14">
        <v>140</v>
      </c>
      <c r="V24" s="10">
        <v>10</v>
      </c>
      <c r="W24" s="12">
        <v>146.4</v>
      </c>
      <c r="X24" s="11">
        <f t="shared" si="12"/>
        <v>7100.7091999999993</v>
      </c>
      <c r="Y24" s="14">
        <v>400</v>
      </c>
      <c r="Z24" s="16">
        <f t="shared" si="1"/>
        <v>177.51773</v>
      </c>
      <c r="AA24" s="16">
        <f t="shared" si="2"/>
        <v>177.51773</v>
      </c>
      <c r="AB24" s="15">
        <f t="shared" si="3"/>
        <v>7855.7446599999985</v>
      </c>
      <c r="AC24" s="16">
        <f t="shared" si="4"/>
        <v>355.03546</v>
      </c>
      <c r="AD24" s="22">
        <f t="shared" si="5"/>
        <v>7855.7446599999994</v>
      </c>
      <c r="AE24" s="17"/>
    </row>
    <row r="25" spans="1:31" s="33" customFormat="1" ht="30" customHeight="1" x14ac:dyDescent="0.25">
      <c r="A25" s="14" t="s">
        <v>40</v>
      </c>
      <c r="B25" s="14">
        <v>1104</v>
      </c>
      <c r="C25" s="14" t="s">
        <v>41</v>
      </c>
      <c r="D25" s="10">
        <v>4730</v>
      </c>
      <c r="E25" s="15">
        <v>220</v>
      </c>
      <c r="F25" s="15">
        <f t="shared" si="41"/>
        <v>4950</v>
      </c>
      <c r="G25" s="11">
        <f t="shared" si="7"/>
        <v>236.5</v>
      </c>
      <c r="H25" s="16">
        <v>0</v>
      </c>
      <c r="I25" s="16">
        <f>D25*0.14</f>
        <v>662.2</v>
      </c>
      <c r="J25" s="16">
        <f t="shared" si="9"/>
        <v>33.110000000000007</v>
      </c>
      <c r="K25" s="16">
        <f t="shared" si="0"/>
        <v>13.906200000000002</v>
      </c>
      <c r="L25" s="16">
        <f t="shared" si="10"/>
        <v>208.59300000000002</v>
      </c>
      <c r="M25" s="16">
        <f t="shared" si="11"/>
        <v>0</v>
      </c>
      <c r="N25" s="14">
        <v>0</v>
      </c>
      <c r="O25" s="14">
        <v>0</v>
      </c>
      <c r="P25" s="10">
        <v>61</v>
      </c>
      <c r="Q25" s="14">
        <v>10</v>
      </c>
      <c r="R25" s="14">
        <v>0</v>
      </c>
      <c r="S25" s="14">
        <v>0</v>
      </c>
      <c r="T25" s="10">
        <v>686</v>
      </c>
      <c r="U25" s="14">
        <v>0</v>
      </c>
      <c r="V25" s="10">
        <v>10</v>
      </c>
      <c r="W25" s="12">
        <v>146.4</v>
      </c>
      <c r="X25" s="11">
        <f t="shared" si="12"/>
        <v>7017.7091999999993</v>
      </c>
      <c r="Y25" s="14">
        <v>400</v>
      </c>
      <c r="Z25" s="16">
        <f t="shared" si="1"/>
        <v>175.44272999999998</v>
      </c>
      <c r="AA25" s="16">
        <f t="shared" si="2"/>
        <v>175.44272999999998</v>
      </c>
      <c r="AB25" s="15">
        <f t="shared" si="3"/>
        <v>7768.5946599999988</v>
      </c>
      <c r="AC25" s="16">
        <f t="shared" si="4"/>
        <v>350.88545999999997</v>
      </c>
      <c r="AD25" s="22">
        <f t="shared" si="5"/>
        <v>7768.5946599999988</v>
      </c>
      <c r="AE25" s="17"/>
    </row>
    <row r="26" spans="1:31" s="33" customFormat="1" ht="30" customHeight="1" x14ac:dyDescent="0.25">
      <c r="A26" s="14" t="s">
        <v>40</v>
      </c>
      <c r="B26" s="14">
        <v>1104</v>
      </c>
      <c r="C26" s="14" t="s">
        <v>39</v>
      </c>
      <c r="D26" s="10">
        <v>4730</v>
      </c>
      <c r="E26" s="15">
        <v>80</v>
      </c>
      <c r="F26" s="15">
        <f t="shared" si="41"/>
        <v>4810</v>
      </c>
      <c r="G26" s="11">
        <f t="shared" si="7"/>
        <v>236.5</v>
      </c>
      <c r="H26" s="16">
        <f>F26*6.86%</f>
        <v>329.96600000000007</v>
      </c>
      <c r="I26" s="16">
        <f>D26*0.14</f>
        <v>662.2</v>
      </c>
      <c r="J26" s="16">
        <f t="shared" si="9"/>
        <v>79.305240000000026</v>
      </c>
      <c r="K26" s="16">
        <f t="shared" si="0"/>
        <v>14.830104800000001</v>
      </c>
      <c r="L26" s="16">
        <f t="shared" si="10"/>
        <v>222.45157200000003</v>
      </c>
      <c r="M26" s="16">
        <f t="shared" si="11"/>
        <v>0</v>
      </c>
      <c r="N26" s="14">
        <v>0</v>
      </c>
      <c r="O26" s="14">
        <v>0</v>
      </c>
      <c r="P26" s="10">
        <v>61</v>
      </c>
      <c r="Q26" s="14">
        <v>10</v>
      </c>
      <c r="R26" s="14">
        <v>0</v>
      </c>
      <c r="S26" s="14">
        <v>0</v>
      </c>
      <c r="T26" s="10">
        <v>686</v>
      </c>
      <c r="U26" s="14">
        <v>140</v>
      </c>
      <c r="V26" s="10">
        <v>10</v>
      </c>
      <c r="W26" s="12">
        <v>146.4</v>
      </c>
      <c r="X26" s="11">
        <f t="shared" si="12"/>
        <v>7408.6529167999997</v>
      </c>
      <c r="Y26" s="14">
        <v>400</v>
      </c>
      <c r="Z26" s="16">
        <f t="shared" si="1"/>
        <v>185.21632292000001</v>
      </c>
      <c r="AA26" s="16">
        <f t="shared" si="2"/>
        <v>185.21632292000001</v>
      </c>
      <c r="AB26" s="15">
        <f t="shared" si="3"/>
        <v>8179.0855626399989</v>
      </c>
      <c r="AC26" s="16">
        <f t="shared" si="4"/>
        <v>370.43264584000002</v>
      </c>
      <c r="AD26" s="22">
        <f t="shared" si="5"/>
        <v>8179.0855626399998</v>
      </c>
      <c r="AE26" s="17"/>
    </row>
    <row r="27" spans="1:31" ht="30" customHeight="1" x14ac:dyDescent="0.25">
      <c r="A27" s="10" t="s">
        <v>96</v>
      </c>
      <c r="B27" s="10">
        <v>2110</v>
      </c>
      <c r="C27" s="10" t="s">
        <v>35</v>
      </c>
      <c r="D27" s="10">
        <v>4730</v>
      </c>
      <c r="E27" s="12">
        <v>220</v>
      </c>
      <c r="F27" s="11">
        <f t="shared" si="41"/>
        <v>4950</v>
      </c>
      <c r="G27" s="11">
        <f t="shared" ref="G27" si="42">D27*5%</f>
        <v>236.5</v>
      </c>
      <c r="H27" s="12">
        <v>0</v>
      </c>
      <c r="I27" s="12">
        <f t="shared" ref="I27:I30" si="43">D27*0.14</f>
        <v>662.2</v>
      </c>
      <c r="J27" s="12">
        <f t="shared" ref="J27" si="44">(G27+H27)*14%</f>
        <v>33.110000000000007</v>
      </c>
      <c r="K27" s="12">
        <f t="shared" ref="K27" si="45">(I27+J27)*2%</f>
        <v>13.906200000000002</v>
      </c>
      <c r="L27" s="12">
        <f>(J27+I27)*30%</f>
        <v>208.59300000000002</v>
      </c>
      <c r="M27" s="12">
        <f t="shared" ref="M27" si="46">(I27+J27)*0%</f>
        <v>0</v>
      </c>
      <c r="N27" s="10">
        <v>0</v>
      </c>
      <c r="O27" s="10">
        <v>0</v>
      </c>
      <c r="P27" s="10">
        <v>61</v>
      </c>
      <c r="Q27" s="10">
        <v>10</v>
      </c>
      <c r="R27" s="10">
        <v>0</v>
      </c>
      <c r="S27" s="10">
        <v>0</v>
      </c>
      <c r="T27" s="10">
        <v>686</v>
      </c>
      <c r="U27" s="10">
        <v>0</v>
      </c>
      <c r="V27" s="10">
        <v>10</v>
      </c>
      <c r="W27" s="12">
        <v>146.4</v>
      </c>
      <c r="X27" s="11">
        <f t="shared" si="12"/>
        <v>7017.7091999999993</v>
      </c>
      <c r="Y27" s="10">
        <v>400</v>
      </c>
      <c r="Z27" s="12">
        <f t="shared" si="1"/>
        <v>175.44272999999998</v>
      </c>
      <c r="AA27" s="12">
        <f t="shared" si="2"/>
        <v>175.44272999999998</v>
      </c>
      <c r="AB27" s="11">
        <f t="shared" si="3"/>
        <v>7768.5946599999988</v>
      </c>
      <c r="AC27" s="12">
        <f t="shared" si="4"/>
        <v>350.88545999999997</v>
      </c>
      <c r="AD27" s="13">
        <f t="shared" si="5"/>
        <v>7768.5946599999988</v>
      </c>
      <c r="AE27" s="1"/>
    </row>
    <row r="28" spans="1:31" ht="30" customHeight="1" x14ac:dyDescent="0.25">
      <c r="A28" s="10" t="s">
        <v>43</v>
      </c>
      <c r="B28" s="10">
        <v>3206</v>
      </c>
      <c r="C28" s="10" t="s">
        <v>88</v>
      </c>
      <c r="D28" s="10">
        <v>4180</v>
      </c>
      <c r="E28" s="11">
        <v>0</v>
      </c>
      <c r="F28" s="11">
        <f t="shared" si="41"/>
        <v>4180</v>
      </c>
      <c r="G28" s="11">
        <f>D28*5%</f>
        <v>209</v>
      </c>
      <c r="H28" s="12">
        <v>0</v>
      </c>
      <c r="I28" s="12">
        <f t="shared" si="43"/>
        <v>585.20000000000005</v>
      </c>
      <c r="J28" s="12">
        <f>(G28+H28)*14%</f>
        <v>29.26</v>
      </c>
      <c r="K28" s="12">
        <f>(I28+J28)*2%</f>
        <v>12.289200000000001</v>
      </c>
      <c r="L28" s="12">
        <f>(J28+I28)*30%</f>
        <v>184.33799999999999</v>
      </c>
      <c r="M28" s="12">
        <f>(I28+J28)*0%</f>
        <v>0</v>
      </c>
      <c r="N28" s="10">
        <v>0</v>
      </c>
      <c r="O28" s="10">
        <v>0</v>
      </c>
      <c r="P28" s="10">
        <v>61</v>
      </c>
      <c r="Q28" s="10">
        <v>10</v>
      </c>
      <c r="R28" s="10">
        <v>0</v>
      </c>
      <c r="S28" s="10">
        <v>0</v>
      </c>
      <c r="T28" s="10">
        <v>686</v>
      </c>
      <c r="U28" s="10">
        <v>0</v>
      </c>
      <c r="V28" s="10">
        <v>10</v>
      </c>
      <c r="W28" s="12">
        <v>146.4</v>
      </c>
      <c r="X28" s="11">
        <f t="shared" si="12"/>
        <v>6113.4871999999996</v>
      </c>
      <c r="Y28" s="10">
        <v>400</v>
      </c>
      <c r="Z28" s="12">
        <f t="shared" si="1"/>
        <v>152.83717999999999</v>
      </c>
      <c r="AA28" s="12">
        <f t="shared" si="2"/>
        <v>152.83717999999999</v>
      </c>
      <c r="AB28" s="11">
        <f t="shared" si="3"/>
        <v>6819.1615600000005</v>
      </c>
      <c r="AC28" s="12">
        <f t="shared" si="4"/>
        <v>305.67435999999998</v>
      </c>
      <c r="AD28" s="13">
        <f t="shared" si="5"/>
        <v>6819.1615599999996</v>
      </c>
      <c r="AE28" s="1"/>
    </row>
    <row r="29" spans="1:31" ht="30" customHeight="1" x14ac:dyDescent="0.25">
      <c r="A29" s="10" t="s">
        <v>72</v>
      </c>
      <c r="B29" s="10">
        <v>1107</v>
      </c>
      <c r="C29" s="10" t="s">
        <v>35</v>
      </c>
      <c r="D29" s="10">
        <v>4730</v>
      </c>
      <c r="E29" s="12">
        <v>220</v>
      </c>
      <c r="F29" s="11">
        <f t="shared" si="41"/>
        <v>4950</v>
      </c>
      <c r="G29" s="11">
        <f t="shared" ref="G29" si="47">D29*5%</f>
        <v>236.5</v>
      </c>
      <c r="H29" s="12">
        <v>0</v>
      </c>
      <c r="I29" s="12">
        <f t="shared" si="43"/>
        <v>662.2</v>
      </c>
      <c r="J29" s="12">
        <f t="shared" ref="J29" si="48">(G29+H29)*14%</f>
        <v>33.110000000000007</v>
      </c>
      <c r="K29" s="12">
        <f t="shared" ref="K29" si="49">(I29+J29)*2%</f>
        <v>13.906200000000002</v>
      </c>
      <c r="L29" s="12">
        <f>(J29+I29)*30%</f>
        <v>208.59300000000002</v>
      </c>
      <c r="M29" s="12">
        <f t="shared" ref="M29" si="50">(I29+J29)*0%</f>
        <v>0</v>
      </c>
      <c r="N29" s="10">
        <v>0</v>
      </c>
      <c r="O29" s="10">
        <v>0</v>
      </c>
      <c r="P29" s="10">
        <v>61</v>
      </c>
      <c r="Q29" s="10">
        <v>10</v>
      </c>
      <c r="R29" s="10">
        <v>0</v>
      </c>
      <c r="S29" s="10">
        <v>0</v>
      </c>
      <c r="T29" s="10">
        <v>686</v>
      </c>
      <c r="U29" s="10">
        <v>0</v>
      </c>
      <c r="V29" s="10">
        <v>10</v>
      </c>
      <c r="W29" s="12">
        <v>146.4</v>
      </c>
      <c r="X29" s="11">
        <f t="shared" si="12"/>
        <v>7017.7091999999993</v>
      </c>
      <c r="Y29" s="10">
        <v>400</v>
      </c>
      <c r="Z29" s="12">
        <f t="shared" si="1"/>
        <v>175.44272999999998</v>
      </c>
      <c r="AA29" s="12">
        <f t="shared" si="2"/>
        <v>175.44272999999998</v>
      </c>
      <c r="AB29" s="11">
        <f t="shared" si="3"/>
        <v>7768.5946599999988</v>
      </c>
      <c r="AC29" s="12">
        <f t="shared" si="4"/>
        <v>350.88545999999997</v>
      </c>
      <c r="AD29" s="13">
        <f t="shared" si="5"/>
        <v>7768.5946599999988</v>
      </c>
      <c r="AE29" s="1"/>
    </row>
    <row r="30" spans="1:31" ht="30" customHeight="1" x14ac:dyDescent="0.25">
      <c r="A30" s="10" t="s">
        <v>47</v>
      </c>
      <c r="B30" s="10">
        <v>3406</v>
      </c>
      <c r="C30" s="10" t="s">
        <v>88</v>
      </c>
      <c r="D30" s="10">
        <v>4180</v>
      </c>
      <c r="E30" s="11">
        <v>0</v>
      </c>
      <c r="F30" s="11">
        <f t="shared" si="41"/>
        <v>4180</v>
      </c>
      <c r="G30" s="11">
        <f>D30*5%</f>
        <v>209</v>
      </c>
      <c r="H30" s="12">
        <v>0</v>
      </c>
      <c r="I30" s="12">
        <f t="shared" si="43"/>
        <v>585.20000000000005</v>
      </c>
      <c r="J30" s="12">
        <f>(G30+H30)*14%</f>
        <v>29.26</v>
      </c>
      <c r="K30" s="12">
        <f>(I30+J30)*2%</f>
        <v>12.289200000000001</v>
      </c>
      <c r="L30" s="12">
        <f>(J30+I30)*30%</f>
        <v>184.33799999999999</v>
      </c>
      <c r="M30" s="12">
        <f>(I30+J30)*0%</f>
        <v>0</v>
      </c>
      <c r="N30" s="10">
        <v>0</v>
      </c>
      <c r="O30" s="10">
        <v>0</v>
      </c>
      <c r="P30" s="10">
        <v>61</v>
      </c>
      <c r="Q30" s="10">
        <v>10</v>
      </c>
      <c r="R30" s="10">
        <v>0</v>
      </c>
      <c r="S30" s="10">
        <v>0</v>
      </c>
      <c r="T30" s="10">
        <v>686</v>
      </c>
      <c r="U30" s="10">
        <v>0</v>
      </c>
      <c r="V30" s="10">
        <v>10</v>
      </c>
      <c r="W30" s="12">
        <v>146.4</v>
      </c>
      <c r="X30" s="11">
        <f t="shared" si="12"/>
        <v>6113.4871999999996</v>
      </c>
      <c r="Y30" s="10">
        <v>400</v>
      </c>
      <c r="Z30" s="12">
        <f t="shared" si="1"/>
        <v>152.83717999999999</v>
      </c>
      <c r="AA30" s="12">
        <f t="shared" si="2"/>
        <v>152.83717999999999</v>
      </c>
      <c r="AB30" s="11">
        <f t="shared" si="3"/>
        <v>6819.1615600000005</v>
      </c>
      <c r="AC30" s="12">
        <f t="shared" si="4"/>
        <v>305.67435999999998</v>
      </c>
      <c r="AD30" s="13">
        <f t="shared" si="5"/>
        <v>6819.1615599999996</v>
      </c>
      <c r="AE30" s="1"/>
    </row>
    <row r="31" spans="1:31" ht="30" customHeight="1" x14ac:dyDescent="0.25">
      <c r="A31" s="10" t="s">
        <v>72</v>
      </c>
      <c r="B31" s="10">
        <v>1107</v>
      </c>
      <c r="C31" s="10" t="s">
        <v>45</v>
      </c>
      <c r="D31" s="10">
        <v>4180</v>
      </c>
      <c r="E31" s="12">
        <v>80</v>
      </c>
      <c r="F31" s="11">
        <f>D31+E31</f>
        <v>4260</v>
      </c>
      <c r="G31" s="11">
        <f t="shared" ref="G31" si="51">D31*5%</f>
        <v>209</v>
      </c>
      <c r="H31" s="12">
        <v>0</v>
      </c>
      <c r="I31" s="12">
        <f>D31*0.14</f>
        <v>585.20000000000005</v>
      </c>
      <c r="J31" s="12">
        <f>(G31+H31)*14%</f>
        <v>29.26</v>
      </c>
      <c r="K31" s="12">
        <f>(I31+J31)*2%</f>
        <v>12.289200000000001</v>
      </c>
      <c r="L31" s="12">
        <f>(J31+I31)*30%</f>
        <v>184.33799999999999</v>
      </c>
      <c r="M31" s="12">
        <f>(I31+J31)*0%</f>
        <v>0</v>
      </c>
      <c r="N31" s="10">
        <v>0</v>
      </c>
      <c r="O31" s="10">
        <v>17</v>
      </c>
      <c r="P31" s="10">
        <v>61</v>
      </c>
      <c r="Q31" s="10">
        <v>10</v>
      </c>
      <c r="R31" s="10">
        <v>0</v>
      </c>
      <c r="S31" s="10">
        <v>60</v>
      </c>
      <c r="T31" s="10">
        <v>686</v>
      </c>
      <c r="U31" s="10">
        <v>0</v>
      </c>
      <c r="V31" s="10">
        <v>10</v>
      </c>
      <c r="W31" s="12">
        <v>146.4</v>
      </c>
      <c r="X31" s="11">
        <f xml:space="preserve"> SUM(F31:W31)</f>
        <v>6270.4871999999996</v>
      </c>
      <c r="Y31" s="10">
        <v>400</v>
      </c>
      <c r="Z31" s="12">
        <f t="shared" si="1"/>
        <v>156.76218</v>
      </c>
      <c r="AA31" s="12">
        <f t="shared" si="2"/>
        <v>156.76218</v>
      </c>
      <c r="AB31" s="11">
        <f t="shared" si="3"/>
        <v>6984.011559999999</v>
      </c>
      <c r="AC31" s="12">
        <f t="shared" si="4"/>
        <v>313.52436</v>
      </c>
      <c r="AD31" s="13">
        <f t="shared" si="5"/>
        <v>6984.0115599999999</v>
      </c>
      <c r="AE31" s="1"/>
    </row>
    <row r="32" spans="1:31" ht="30" customHeight="1" x14ac:dyDescent="0.25">
      <c r="A32" s="10" t="s">
        <v>49</v>
      </c>
      <c r="B32" s="10">
        <v>1304</v>
      </c>
      <c r="C32" s="10" t="s">
        <v>48</v>
      </c>
      <c r="D32" s="10">
        <v>3820</v>
      </c>
      <c r="E32" s="11">
        <v>80</v>
      </c>
      <c r="F32" s="11">
        <f>D32+E32</f>
        <v>3900</v>
      </c>
      <c r="G32" s="11">
        <f t="shared" si="7"/>
        <v>191</v>
      </c>
      <c r="H32" s="12">
        <v>0</v>
      </c>
      <c r="I32" s="12">
        <f t="shared" si="8"/>
        <v>534.80000000000007</v>
      </c>
      <c r="J32" s="12">
        <f t="shared" si="9"/>
        <v>26.740000000000002</v>
      </c>
      <c r="K32" s="12">
        <f t="shared" si="0"/>
        <v>11.230800000000002</v>
      </c>
      <c r="L32" s="12">
        <f t="shared" si="10"/>
        <v>168.46200000000002</v>
      </c>
      <c r="M32" s="12">
        <f t="shared" si="11"/>
        <v>0</v>
      </c>
      <c r="N32" s="10">
        <v>0</v>
      </c>
      <c r="O32" s="34">
        <v>17</v>
      </c>
      <c r="P32" s="10">
        <v>61</v>
      </c>
      <c r="Q32" s="10">
        <v>10</v>
      </c>
      <c r="R32" s="10">
        <v>0</v>
      </c>
      <c r="S32" s="10">
        <v>0</v>
      </c>
      <c r="T32" s="10">
        <v>686</v>
      </c>
      <c r="U32" s="10">
        <v>0</v>
      </c>
      <c r="V32" s="10">
        <v>10</v>
      </c>
      <c r="W32" s="12">
        <v>146.4</v>
      </c>
      <c r="X32" s="11">
        <f t="shared" si="12"/>
        <v>5762.6328000000003</v>
      </c>
      <c r="Y32" s="10">
        <v>400</v>
      </c>
      <c r="Z32" s="12">
        <f t="shared" si="1"/>
        <v>144.06582</v>
      </c>
      <c r="AA32" s="12">
        <f t="shared" si="2"/>
        <v>144.06582</v>
      </c>
      <c r="AB32" s="11">
        <f t="shared" si="3"/>
        <v>6450.7644399999999</v>
      </c>
      <c r="AC32" s="12">
        <f t="shared" si="4"/>
        <v>288.13164</v>
      </c>
      <c r="AD32" s="13">
        <f t="shared" si="5"/>
        <v>6450.7644399999999</v>
      </c>
      <c r="AE32" s="1"/>
    </row>
    <row r="33" spans="1:31" s="17" customFormat="1" ht="30" customHeight="1" x14ac:dyDescent="0.25">
      <c r="A33" s="14" t="s">
        <v>91</v>
      </c>
      <c r="B33" s="14">
        <v>3402</v>
      </c>
      <c r="C33" s="14" t="s">
        <v>92</v>
      </c>
      <c r="D33" s="10">
        <v>3820</v>
      </c>
      <c r="E33" s="15">
        <v>0</v>
      </c>
      <c r="F33" s="15">
        <f t="shared" ref="F33" si="52">D33+E33</f>
        <v>3820</v>
      </c>
      <c r="G33" s="11">
        <f>D33*5%</f>
        <v>191</v>
      </c>
      <c r="H33" s="16">
        <f>F33*2.33%</f>
        <v>89.006</v>
      </c>
      <c r="I33" s="16">
        <f t="shared" ref="I33" si="53">F33*0.14</f>
        <v>534.80000000000007</v>
      </c>
      <c r="J33" s="12">
        <f t="shared" ref="J33" si="54">(G33+H33)*14%</f>
        <v>39.200839999999999</v>
      </c>
      <c r="K33" s="16">
        <f t="shared" ref="K33" si="55">(I33+J33)*2%</f>
        <v>11.480016800000001</v>
      </c>
      <c r="L33" s="16">
        <f t="shared" ref="L33" si="56">(I33+J33)*30%</f>
        <v>172.20025200000001</v>
      </c>
      <c r="M33" s="16">
        <v>0</v>
      </c>
      <c r="N33" s="14">
        <v>0</v>
      </c>
      <c r="O33" s="14">
        <v>0</v>
      </c>
      <c r="P33" s="14">
        <v>61</v>
      </c>
      <c r="Q33" s="14">
        <v>10</v>
      </c>
      <c r="R33" s="14">
        <v>0</v>
      </c>
      <c r="S33" s="14">
        <v>0</v>
      </c>
      <c r="T33" s="10">
        <v>686</v>
      </c>
      <c r="U33" s="14">
        <v>0</v>
      </c>
      <c r="V33" s="14">
        <v>10</v>
      </c>
      <c r="W33" s="12">
        <v>146.4</v>
      </c>
      <c r="X33" s="11">
        <f t="shared" si="12"/>
        <v>5771.0871088000004</v>
      </c>
      <c r="Y33" s="14">
        <v>400</v>
      </c>
      <c r="Z33" s="12">
        <f t="shared" si="1"/>
        <v>144.27717772000003</v>
      </c>
      <c r="AA33" s="12">
        <f t="shared" si="2"/>
        <v>144.27717772000003</v>
      </c>
      <c r="AB33" s="11">
        <f t="shared" si="3"/>
        <v>6459.6414642399996</v>
      </c>
      <c r="AC33" s="12">
        <f t="shared" si="4"/>
        <v>288.55435544000005</v>
      </c>
      <c r="AD33" s="13">
        <f t="shared" si="5"/>
        <v>6459.6414642400005</v>
      </c>
    </row>
    <row r="34" spans="1:31" ht="30" customHeight="1" x14ac:dyDescent="0.25">
      <c r="A34" s="10" t="s">
        <v>46</v>
      </c>
      <c r="B34" s="10">
        <v>3401</v>
      </c>
      <c r="C34" s="14" t="s">
        <v>92</v>
      </c>
      <c r="D34" s="10">
        <v>3820</v>
      </c>
      <c r="E34" s="11">
        <v>0</v>
      </c>
      <c r="F34" s="11">
        <f>D34+E34</f>
        <v>3820</v>
      </c>
      <c r="G34" s="11">
        <f>D34*5%</f>
        <v>191</v>
      </c>
      <c r="H34" s="12">
        <v>0</v>
      </c>
      <c r="I34" s="12">
        <f>D34*0.14</f>
        <v>534.80000000000007</v>
      </c>
      <c r="J34" s="12">
        <f>(G34+H34)*14%</f>
        <v>26.740000000000002</v>
      </c>
      <c r="K34" s="12">
        <f>(I34+J34)*2%</f>
        <v>11.230800000000002</v>
      </c>
      <c r="L34" s="12">
        <f>(J34+I34)*30%</f>
        <v>168.46200000000002</v>
      </c>
      <c r="M34" s="12">
        <f>(I34+J34)*0%</f>
        <v>0</v>
      </c>
      <c r="N34" s="10">
        <v>0</v>
      </c>
      <c r="O34" s="10">
        <v>0</v>
      </c>
      <c r="P34" s="10">
        <v>61</v>
      </c>
      <c r="Q34" s="10">
        <v>10</v>
      </c>
      <c r="R34" s="10">
        <v>0</v>
      </c>
      <c r="S34" s="10">
        <v>0</v>
      </c>
      <c r="T34" s="10">
        <v>686</v>
      </c>
      <c r="U34" s="10">
        <v>0</v>
      </c>
      <c r="V34" s="10">
        <v>10</v>
      </c>
      <c r="W34" s="12">
        <v>146.4</v>
      </c>
      <c r="X34" s="11">
        <f xml:space="preserve"> SUM(F34:W34)</f>
        <v>5665.6328000000003</v>
      </c>
      <c r="Y34" s="10">
        <v>400</v>
      </c>
      <c r="Z34" s="12">
        <f t="shared" si="1"/>
        <v>141.64082000000002</v>
      </c>
      <c r="AA34" s="12">
        <f t="shared" si="2"/>
        <v>141.64082000000002</v>
      </c>
      <c r="AB34" s="11">
        <f t="shared" si="3"/>
        <v>6348.9144399999996</v>
      </c>
      <c r="AC34" s="12">
        <f t="shared" si="4"/>
        <v>283.28164000000004</v>
      </c>
      <c r="AD34" s="13">
        <f t="shared" si="5"/>
        <v>6348.9144400000005</v>
      </c>
      <c r="AE34" s="1"/>
    </row>
    <row r="35" spans="1:31" ht="30" customHeight="1" x14ac:dyDescent="0.25">
      <c r="A35" s="1" t="s">
        <v>42</v>
      </c>
      <c r="B35" s="10">
        <v>2102</v>
      </c>
      <c r="C35" s="10" t="s">
        <v>80</v>
      </c>
      <c r="D35" s="10">
        <v>3680</v>
      </c>
      <c r="E35" s="11">
        <v>0</v>
      </c>
      <c r="F35" s="11">
        <f>D35+E35</f>
        <v>3680</v>
      </c>
      <c r="G35" s="11">
        <f>D35*5%</f>
        <v>184</v>
      </c>
      <c r="H35" s="12">
        <v>0</v>
      </c>
      <c r="I35" s="12">
        <f>D35*0.14</f>
        <v>515.20000000000005</v>
      </c>
      <c r="J35" s="12">
        <f>(G35+H35)*14%</f>
        <v>25.76</v>
      </c>
      <c r="K35" s="12">
        <f>(I35+J35)*2%</f>
        <v>10.8192</v>
      </c>
      <c r="L35" s="12">
        <f>(J35+I35)*30%</f>
        <v>162.28800000000001</v>
      </c>
      <c r="M35" s="12">
        <f>(I35+J35)*0%</f>
        <v>0</v>
      </c>
      <c r="N35" s="10">
        <v>0</v>
      </c>
      <c r="O35" s="10">
        <v>0</v>
      </c>
      <c r="P35" s="10">
        <v>61</v>
      </c>
      <c r="Q35" s="10">
        <v>10</v>
      </c>
      <c r="R35" s="10">
        <v>0</v>
      </c>
      <c r="S35" s="10">
        <v>0</v>
      </c>
      <c r="T35" s="10">
        <v>686</v>
      </c>
      <c r="U35" s="10">
        <v>0</v>
      </c>
      <c r="V35" s="10">
        <v>10</v>
      </c>
      <c r="W35" s="12">
        <v>146.4</v>
      </c>
      <c r="X35" s="11">
        <f t="shared" si="12"/>
        <v>5491.4671999999991</v>
      </c>
      <c r="Y35" s="10">
        <v>400</v>
      </c>
      <c r="Z35" s="12">
        <f t="shared" si="1"/>
        <v>137.28667999999999</v>
      </c>
      <c r="AA35" s="12">
        <f t="shared" si="2"/>
        <v>137.28667999999999</v>
      </c>
      <c r="AB35" s="11">
        <f t="shared" si="3"/>
        <v>6166.0405599999995</v>
      </c>
      <c r="AC35" s="12">
        <f t="shared" si="4"/>
        <v>274.57335999999998</v>
      </c>
      <c r="AD35" s="13">
        <f t="shared" si="5"/>
        <v>6166.0405599999995</v>
      </c>
      <c r="AE35" s="1"/>
    </row>
    <row r="36" spans="1:31" ht="30" customHeight="1" x14ac:dyDescent="0.25">
      <c r="A36" s="10" t="s">
        <v>51</v>
      </c>
      <c r="B36" s="10">
        <v>3103</v>
      </c>
      <c r="C36" s="10" t="s">
        <v>50</v>
      </c>
      <c r="D36" s="10">
        <v>3680</v>
      </c>
      <c r="E36" s="11">
        <v>80</v>
      </c>
      <c r="F36" s="11">
        <f t="shared" si="33"/>
        <v>3760</v>
      </c>
      <c r="G36" s="11">
        <f t="shared" si="7"/>
        <v>184</v>
      </c>
      <c r="H36" s="12">
        <v>0</v>
      </c>
      <c r="I36" s="12">
        <f t="shared" si="8"/>
        <v>515.20000000000005</v>
      </c>
      <c r="J36" s="12">
        <f t="shared" si="9"/>
        <v>25.76</v>
      </c>
      <c r="K36" s="12">
        <f t="shared" si="0"/>
        <v>10.8192</v>
      </c>
      <c r="L36" s="12">
        <f t="shared" si="10"/>
        <v>162.28800000000001</v>
      </c>
      <c r="M36" s="12">
        <f t="shared" si="11"/>
        <v>0</v>
      </c>
      <c r="N36" s="10">
        <v>0</v>
      </c>
      <c r="O36" s="10">
        <v>0</v>
      </c>
      <c r="P36" s="10">
        <v>61</v>
      </c>
      <c r="Q36" s="10">
        <v>10</v>
      </c>
      <c r="R36" s="10">
        <v>0</v>
      </c>
      <c r="S36" s="10">
        <v>60</v>
      </c>
      <c r="T36" s="10">
        <v>686</v>
      </c>
      <c r="U36" s="10">
        <v>0</v>
      </c>
      <c r="V36" s="10">
        <v>10</v>
      </c>
      <c r="W36" s="12">
        <v>146.4</v>
      </c>
      <c r="X36" s="11">
        <f t="shared" si="12"/>
        <v>5631.4671999999991</v>
      </c>
      <c r="Y36" s="10">
        <v>400</v>
      </c>
      <c r="Z36" s="12">
        <f t="shared" si="1"/>
        <v>140.78667999999999</v>
      </c>
      <c r="AA36" s="12">
        <f t="shared" si="2"/>
        <v>140.78667999999999</v>
      </c>
      <c r="AB36" s="11">
        <f t="shared" si="3"/>
        <v>6313.0405599999995</v>
      </c>
      <c r="AC36" s="12">
        <f t="shared" si="4"/>
        <v>281.57335999999998</v>
      </c>
      <c r="AD36" s="13">
        <f t="shared" si="5"/>
        <v>6313.0405599999995</v>
      </c>
      <c r="AE36" s="1"/>
    </row>
    <row r="37" spans="1:31" ht="30" customHeight="1" x14ac:dyDescent="0.25">
      <c r="A37" s="10" t="s">
        <v>90</v>
      </c>
      <c r="B37" s="10">
        <v>3212</v>
      </c>
      <c r="C37" s="10" t="s">
        <v>50</v>
      </c>
      <c r="D37" s="10">
        <v>3680</v>
      </c>
      <c r="E37" s="11">
        <v>80</v>
      </c>
      <c r="F37" s="11">
        <f>D37+E37</f>
        <v>3760</v>
      </c>
      <c r="G37" s="11">
        <f>D37*5%</f>
        <v>184</v>
      </c>
      <c r="H37" s="12">
        <v>0</v>
      </c>
      <c r="I37" s="12">
        <f>D37*0.14</f>
        <v>515.20000000000005</v>
      </c>
      <c r="J37" s="12">
        <f>(G37+H37)*14%</f>
        <v>25.76</v>
      </c>
      <c r="K37" s="12">
        <f>(I37+J37)*2%</f>
        <v>10.8192</v>
      </c>
      <c r="L37" s="12">
        <f>(J37+I37)*30%</f>
        <v>162.28800000000001</v>
      </c>
      <c r="M37" s="12">
        <f>(I37+J37)*0%</f>
        <v>0</v>
      </c>
      <c r="N37" s="10">
        <v>0</v>
      </c>
      <c r="O37" s="10">
        <v>0</v>
      </c>
      <c r="P37" s="10">
        <v>61</v>
      </c>
      <c r="Q37" s="10">
        <v>10</v>
      </c>
      <c r="R37" s="10">
        <v>0</v>
      </c>
      <c r="S37" s="10">
        <v>60</v>
      </c>
      <c r="T37" s="10">
        <v>686</v>
      </c>
      <c r="U37" s="10">
        <v>0</v>
      </c>
      <c r="V37" s="10">
        <v>10</v>
      </c>
      <c r="W37" s="12">
        <v>146.4</v>
      </c>
      <c r="X37" s="11">
        <f t="shared" si="12"/>
        <v>5631.4671999999991</v>
      </c>
      <c r="Y37" s="10">
        <v>400</v>
      </c>
      <c r="Z37" s="12">
        <f t="shared" si="1"/>
        <v>140.78667999999999</v>
      </c>
      <c r="AA37" s="12">
        <f t="shared" si="2"/>
        <v>140.78667999999999</v>
      </c>
      <c r="AB37" s="11">
        <f t="shared" si="3"/>
        <v>6313.0405599999995</v>
      </c>
      <c r="AC37" s="12">
        <f t="shared" si="4"/>
        <v>281.57335999999998</v>
      </c>
      <c r="AD37" s="13">
        <f t="shared" si="5"/>
        <v>6313.0405599999995</v>
      </c>
      <c r="AE37" s="1"/>
    </row>
    <row r="38" spans="1:31" ht="30" customHeight="1" x14ac:dyDescent="0.25">
      <c r="A38" s="10" t="s">
        <v>95</v>
      </c>
      <c r="B38" s="10">
        <v>3201</v>
      </c>
      <c r="C38" s="10" t="s">
        <v>50</v>
      </c>
      <c r="D38" s="10">
        <v>3680</v>
      </c>
      <c r="E38" s="12">
        <v>80</v>
      </c>
      <c r="F38" s="11">
        <f>D38+E38</f>
        <v>3760</v>
      </c>
      <c r="G38" s="11">
        <f t="shared" ref="G38" si="57">D38*5%</f>
        <v>184</v>
      </c>
      <c r="H38" s="12">
        <v>0</v>
      </c>
      <c r="I38" s="12">
        <f>D38*0.14</f>
        <v>515.20000000000005</v>
      </c>
      <c r="J38" s="12">
        <f t="shared" ref="J38" si="58">(G38+H38)*14%</f>
        <v>25.76</v>
      </c>
      <c r="K38" s="12">
        <f t="shared" ref="K38" si="59">(I38+J38)*2%</f>
        <v>10.8192</v>
      </c>
      <c r="L38" s="12">
        <f>(J38+I38)*30%</f>
        <v>162.28800000000001</v>
      </c>
      <c r="M38" s="12">
        <f t="shared" ref="M38" si="60">(I38+J38)*0%</f>
        <v>0</v>
      </c>
      <c r="N38" s="10">
        <v>0</v>
      </c>
      <c r="O38" s="10">
        <v>17</v>
      </c>
      <c r="P38" s="10">
        <v>61</v>
      </c>
      <c r="Q38" s="10">
        <v>10</v>
      </c>
      <c r="R38" s="10">
        <v>0</v>
      </c>
      <c r="S38" s="10">
        <v>0</v>
      </c>
      <c r="T38" s="10">
        <v>686</v>
      </c>
      <c r="U38" s="10">
        <v>0</v>
      </c>
      <c r="V38" s="10">
        <v>10</v>
      </c>
      <c r="W38" s="12">
        <v>146.4</v>
      </c>
      <c r="X38" s="11">
        <f t="shared" si="12"/>
        <v>5588.4671999999991</v>
      </c>
      <c r="Y38" s="10">
        <v>400</v>
      </c>
      <c r="Z38" s="12">
        <f t="shared" si="1"/>
        <v>139.71167999999997</v>
      </c>
      <c r="AA38" s="12">
        <f t="shared" si="2"/>
        <v>139.71167999999997</v>
      </c>
      <c r="AB38" s="11">
        <f t="shared" si="3"/>
        <v>6267.8905599999998</v>
      </c>
      <c r="AC38" s="12">
        <f t="shared" si="4"/>
        <v>279.42335999999995</v>
      </c>
      <c r="AD38" s="13">
        <f t="shared" si="5"/>
        <v>6267.8905599999989</v>
      </c>
      <c r="AE38" s="1"/>
    </row>
    <row r="39" spans="1:31" ht="30" customHeight="1" x14ac:dyDescent="0.25">
      <c r="A39" s="10" t="s">
        <v>90</v>
      </c>
      <c r="B39" s="10">
        <v>3212</v>
      </c>
      <c r="C39" s="10" t="s">
        <v>50</v>
      </c>
      <c r="D39" s="10">
        <v>3680</v>
      </c>
      <c r="E39" s="11">
        <v>80</v>
      </c>
      <c r="F39" s="11">
        <f>D39+E39</f>
        <v>3760</v>
      </c>
      <c r="G39" s="11">
        <f>D39*5%</f>
        <v>184</v>
      </c>
      <c r="H39" s="12">
        <v>0</v>
      </c>
      <c r="I39" s="12">
        <f>D39*0.14</f>
        <v>515.20000000000005</v>
      </c>
      <c r="J39" s="12">
        <f>(G39+H39)*14%</f>
        <v>25.76</v>
      </c>
      <c r="K39" s="12">
        <f>(I39+J39)*2%</f>
        <v>10.8192</v>
      </c>
      <c r="L39" s="12">
        <f>(J39+I39)*30%</f>
        <v>162.28800000000001</v>
      </c>
      <c r="M39" s="12">
        <f>(I39+J39)*0%</f>
        <v>0</v>
      </c>
      <c r="N39" s="10">
        <v>0</v>
      </c>
      <c r="O39" s="10">
        <v>0</v>
      </c>
      <c r="P39" s="10">
        <v>61</v>
      </c>
      <c r="Q39" s="10">
        <v>10</v>
      </c>
      <c r="R39" s="10">
        <v>0</v>
      </c>
      <c r="S39" s="10">
        <v>60</v>
      </c>
      <c r="T39" s="10">
        <v>686</v>
      </c>
      <c r="U39" s="10">
        <v>0</v>
      </c>
      <c r="V39" s="10">
        <v>10</v>
      </c>
      <c r="W39" s="12">
        <v>146.4</v>
      </c>
      <c r="X39" s="11">
        <f t="shared" si="12"/>
        <v>5631.4671999999991</v>
      </c>
      <c r="Y39" s="10">
        <v>400</v>
      </c>
      <c r="Z39" s="12">
        <f t="shared" si="1"/>
        <v>140.78667999999999</v>
      </c>
      <c r="AA39" s="12">
        <f t="shared" si="2"/>
        <v>140.78667999999999</v>
      </c>
      <c r="AB39" s="11">
        <f t="shared" si="3"/>
        <v>6313.0405599999995</v>
      </c>
      <c r="AC39" s="12">
        <f t="shared" si="4"/>
        <v>281.57335999999998</v>
      </c>
      <c r="AD39" s="13">
        <f t="shared" si="5"/>
        <v>6313.0405599999995</v>
      </c>
      <c r="AE39" s="1"/>
    </row>
    <row r="40" spans="1:31" ht="30" customHeight="1" x14ac:dyDescent="0.25">
      <c r="A40" s="10" t="s">
        <v>95</v>
      </c>
      <c r="B40" s="10">
        <v>3201</v>
      </c>
      <c r="C40" s="10" t="s">
        <v>50</v>
      </c>
      <c r="D40" s="10">
        <v>3680</v>
      </c>
      <c r="E40" s="12">
        <v>80</v>
      </c>
      <c r="F40" s="11">
        <f>D40+E40</f>
        <v>3760</v>
      </c>
      <c r="G40" s="11">
        <f>D40*5%</f>
        <v>184</v>
      </c>
      <c r="H40" s="12">
        <v>0</v>
      </c>
      <c r="I40" s="12">
        <f>D40*0.14</f>
        <v>515.20000000000005</v>
      </c>
      <c r="J40" s="12">
        <f>(G40+H40)*14%</f>
        <v>25.76</v>
      </c>
      <c r="K40" s="12">
        <f>(I40+J40)*2%</f>
        <v>10.8192</v>
      </c>
      <c r="L40" s="12">
        <f>(J40+I40)*30%</f>
        <v>162.28800000000001</v>
      </c>
      <c r="M40" s="12">
        <f>(I40+J40)*0%</f>
        <v>0</v>
      </c>
      <c r="N40" s="10">
        <v>0</v>
      </c>
      <c r="O40" s="10">
        <v>17</v>
      </c>
      <c r="P40" s="10">
        <v>61</v>
      </c>
      <c r="Q40" s="10">
        <v>10</v>
      </c>
      <c r="R40" s="10">
        <v>0</v>
      </c>
      <c r="S40" s="10">
        <v>0</v>
      </c>
      <c r="T40" s="10">
        <v>686</v>
      </c>
      <c r="U40" s="10">
        <v>0</v>
      </c>
      <c r="V40" s="10">
        <v>10</v>
      </c>
      <c r="W40" s="12">
        <v>146.4</v>
      </c>
      <c r="X40" s="11">
        <f xml:space="preserve"> SUM(F40:W40)</f>
        <v>5588.4671999999991</v>
      </c>
      <c r="Y40" s="10">
        <v>400</v>
      </c>
      <c r="Z40" s="12">
        <f t="shared" si="1"/>
        <v>139.71167999999997</v>
      </c>
      <c r="AA40" s="12">
        <f t="shared" si="2"/>
        <v>139.71167999999997</v>
      </c>
      <c r="AB40" s="11">
        <f t="shared" si="3"/>
        <v>6267.8905599999998</v>
      </c>
      <c r="AC40" s="12">
        <f t="shared" si="4"/>
        <v>279.42335999999995</v>
      </c>
      <c r="AD40" s="13">
        <f t="shared" si="5"/>
        <v>6267.8905599999989</v>
      </c>
      <c r="AE40" s="1"/>
    </row>
    <row r="41" spans="1:31" ht="30" customHeight="1" x14ac:dyDescent="0.25">
      <c r="A41" s="10" t="s">
        <v>97</v>
      </c>
      <c r="B41" s="10">
        <v>2107</v>
      </c>
      <c r="C41" s="10" t="s">
        <v>75</v>
      </c>
      <c r="D41" s="10">
        <v>3140</v>
      </c>
      <c r="E41" s="11">
        <v>80</v>
      </c>
      <c r="F41" s="11">
        <f>D41+E41</f>
        <v>3220</v>
      </c>
      <c r="G41" s="11">
        <f>D41*5%</f>
        <v>157</v>
      </c>
      <c r="H41" s="12">
        <v>0</v>
      </c>
      <c r="I41" s="12">
        <f>D41*0.14</f>
        <v>439.6</v>
      </c>
      <c r="J41" s="12">
        <f>(G41+H41)*14%</f>
        <v>21.98</v>
      </c>
      <c r="K41" s="12">
        <f>(I41+J41)*2%</f>
        <v>9.2316000000000003</v>
      </c>
      <c r="L41" s="12">
        <f>(J41+I41)*30%</f>
        <v>138.47400000000002</v>
      </c>
      <c r="M41" s="12">
        <f>(I41+J41)*0%</f>
        <v>0</v>
      </c>
      <c r="N41" s="10">
        <v>0</v>
      </c>
      <c r="O41" s="10">
        <v>0</v>
      </c>
      <c r="P41" s="10">
        <v>61</v>
      </c>
      <c r="Q41" s="10">
        <v>10</v>
      </c>
      <c r="R41" s="10">
        <v>0</v>
      </c>
      <c r="S41" s="10">
        <v>0</v>
      </c>
      <c r="T41" s="10">
        <v>686</v>
      </c>
      <c r="U41" s="10">
        <v>0</v>
      </c>
      <c r="V41" s="10">
        <v>10</v>
      </c>
      <c r="W41" s="12">
        <v>146.4</v>
      </c>
      <c r="X41" s="11">
        <f xml:space="preserve"> SUM(F41:W41)</f>
        <v>4899.6855999999998</v>
      </c>
      <c r="Y41" s="10">
        <v>400</v>
      </c>
      <c r="Z41" s="12">
        <f t="shared" si="1"/>
        <v>122.49214000000001</v>
      </c>
      <c r="AA41" s="12">
        <f t="shared" si="2"/>
        <v>122.49214000000001</v>
      </c>
      <c r="AB41" s="11">
        <f t="shared" si="3"/>
        <v>5544.6698800000004</v>
      </c>
      <c r="AC41" s="12">
        <f t="shared" si="4"/>
        <v>244.98428000000001</v>
      </c>
      <c r="AD41" s="13">
        <f t="shared" si="5"/>
        <v>5544.6698799999995</v>
      </c>
      <c r="AE41" s="1"/>
    </row>
    <row r="42" spans="1:31" ht="30" customHeight="1" x14ac:dyDescent="0.25">
      <c r="A42" s="10" t="s">
        <v>74</v>
      </c>
      <c r="B42" s="10">
        <v>2306</v>
      </c>
      <c r="C42" s="10" t="s">
        <v>75</v>
      </c>
      <c r="D42" s="10">
        <v>3140</v>
      </c>
      <c r="E42" s="11">
        <v>80</v>
      </c>
      <c r="F42" s="11">
        <f t="shared" si="33"/>
        <v>3220</v>
      </c>
      <c r="G42" s="11">
        <f t="shared" si="7"/>
        <v>157</v>
      </c>
      <c r="H42" s="12">
        <v>0</v>
      </c>
      <c r="I42" s="12">
        <f t="shared" si="8"/>
        <v>439.6</v>
      </c>
      <c r="J42" s="12">
        <f t="shared" si="9"/>
        <v>21.98</v>
      </c>
      <c r="K42" s="12">
        <f t="shared" si="0"/>
        <v>9.2316000000000003</v>
      </c>
      <c r="L42" s="12">
        <f t="shared" si="10"/>
        <v>138.47400000000002</v>
      </c>
      <c r="M42" s="12">
        <f t="shared" si="11"/>
        <v>0</v>
      </c>
      <c r="N42" s="10">
        <v>0</v>
      </c>
      <c r="O42" s="10">
        <v>0</v>
      </c>
      <c r="P42" s="10">
        <v>61</v>
      </c>
      <c r="Q42" s="10">
        <v>10</v>
      </c>
      <c r="R42" s="10">
        <v>0</v>
      </c>
      <c r="S42" s="10">
        <v>0</v>
      </c>
      <c r="T42" s="10">
        <v>686</v>
      </c>
      <c r="U42" s="10">
        <v>21.25</v>
      </c>
      <c r="V42" s="10">
        <v>10</v>
      </c>
      <c r="W42" s="12">
        <v>146.4</v>
      </c>
      <c r="X42" s="11">
        <f t="shared" si="12"/>
        <v>4920.9355999999998</v>
      </c>
      <c r="Y42" s="10">
        <v>400</v>
      </c>
      <c r="Z42" s="12">
        <f t="shared" si="1"/>
        <v>123.02339000000001</v>
      </c>
      <c r="AA42" s="12">
        <f t="shared" si="2"/>
        <v>123.02339000000001</v>
      </c>
      <c r="AB42" s="11">
        <f t="shared" si="3"/>
        <v>5566.9823800000004</v>
      </c>
      <c r="AC42" s="12">
        <f t="shared" si="4"/>
        <v>246.04678000000001</v>
      </c>
      <c r="AD42" s="13">
        <f t="shared" si="5"/>
        <v>5566.9823799999995</v>
      </c>
      <c r="AE42" s="1"/>
    </row>
    <row r="43" spans="1:31" ht="30" customHeight="1" x14ac:dyDescent="0.25">
      <c r="A43" s="10" t="s">
        <v>78</v>
      </c>
      <c r="B43" s="10">
        <v>2207</v>
      </c>
      <c r="C43" s="10" t="s">
        <v>75</v>
      </c>
      <c r="D43" s="10">
        <v>3140</v>
      </c>
      <c r="E43" s="11">
        <v>80</v>
      </c>
      <c r="F43" s="11">
        <f t="shared" ref="F43" si="61">D43+E43</f>
        <v>3220</v>
      </c>
      <c r="G43" s="11">
        <f t="shared" si="7"/>
        <v>157</v>
      </c>
      <c r="H43" s="12">
        <v>0</v>
      </c>
      <c r="I43" s="12">
        <f t="shared" ref="I43" si="62">D43*0.14</f>
        <v>439.6</v>
      </c>
      <c r="J43" s="12">
        <f t="shared" ref="J43" si="63">(G43+H43)*14%</f>
        <v>21.98</v>
      </c>
      <c r="K43" s="12">
        <f t="shared" ref="K43" si="64">(I43+J43)*2%</f>
        <v>9.2316000000000003</v>
      </c>
      <c r="L43" s="12">
        <f t="shared" ref="L43" si="65">(J43+I43)*30%</f>
        <v>138.47400000000002</v>
      </c>
      <c r="M43" s="12">
        <f t="shared" ref="M43" si="66">(I43+J43)*0%</f>
        <v>0</v>
      </c>
      <c r="N43" s="10">
        <v>0</v>
      </c>
      <c r="O43" s="10">
        <v>0</v>
      </c>
      <c r="P43" s="10">
        <v>61</v>
      </c>
      <c r="Q43" s="10">
        <v>10</v>
      </c>
      <c r="R43" s="10">
        <v>0</v>
      </c>
      <c r="S43" s="10">
        <v>0</v>
      </c>
      <c r="T43" s="10">
        <v>686</v>
      </c>
      <c r="U43" s="10">
        <v>0</v>
      </c>
      <c r="V43" s="10">
        <v>10</v>
      </c>
      <c r="W43" s="12">
        <v>146.4</v>
      </c>
      <c r="X43" s="11">
        <f t="shared" si="12"/>
        <v>4899.6855999999998</v>
      </c>
      <c r="Y43" s="10">
        <v>400</v>
      </c>
      <c r="Z43" s="12">
        <f t="shared" si="1"/>
        <v>122.49214000000001</v>
      </c>
      <c r="AA43" s="12">
        <f t="shared" si="2"/>
        <v>122.49214000000001</v>
      </c>
      <c r="AB43" s="11">
        <f t="shared" si="3"/>
        <v>5544.6698800000004</v>
      </c>
      <c r="AC43" s="12">
        <f t="shared" si="4"/>
        <v>244.98428000000001</v>
      </c>
      <c r="AD43" s="13">
        <f t="shared" si="5"/>
        <v>5544.6698799999995</v>
      </c>
      <c r="AE43" s="1"/>
    </row>
    <row r="44" spans="1:31" ht="30" customHeight="1" x14ac:dyDescent="0.25">
      <c r="A44" s="10" t="s">
        <v>97</v>
      </c>
      <c r="B44" s="10">
        <v>2107</v>
      </c>
      <c r="C44" s="10" t="s">
        <v>75</v>
      </c>
      <c r="D44" s="10">
        <v>3140</v>
      </c>
      <c r="E44" s="11">
        <v>80</v>
      </c>
      <c r="F44" s="11">
        <f>D44+E44</f>
        <v>3220</v>
      </c>
      <c r="G44" s="11">
        <f>D44*5%</f>
        <v>157</v>
      </c>
      <c r="H44" s="12">
        <v>0</v>
      </c>
      <c r="I44" s="12">
        <f>D44*0.14</f>
        <v>439.6</v>
      </c>
      <c r="J44" s="12">
        <f>(G44+H44)*14%</f>
        <v>21.98</v>
      </c>
      <c r="K44" s="12">
        <f>(I44+J44)*2%</f>
        <v>9.2316000000000003</v>
      </c>
      <c r="L44" s="12">
        <f>(J44+I44)*30%</f>
        <v>138.47400000000002</v>
      </c>
      <c r="M44" s="12">
        <f>(I44+J44)*0%</f>
        <v>0</v>
      </c>
      <c r="N44" s="10">
        <v>0</v>
      </c>
      <c r="O44" s="10">
        <v>0</v>
      </c>
      <c r="P44" s="10">
        <v>61</v>
      </c>
      <c r="Q44" s="10">
        <v>10</v>
      </c>
      <c r="R44" s="10">
        <v>0</v>
      </c>
      <c r="S44" s="10">
        <v>0</v>
      </c>
      <c r="T44" s="10">
        <v>686</v>
      </c>
      <c r="U44" s="10">
        <v>0</v>
      </c>
      <c r="V44" s="10">
        <v>10</v>
      </c>
      <c r="W44" s="12">
        <v>146.4</v>
      </c>
      <c r="X44" s="11">
        <f t="shared" si="12"/>
        <v>4899.6855999999998</v>
      </c>
      <c r="Y44" s="10">
        <v>400</v>
      </c>
      <c r="Z44" s="12">
        <f t="shared" si="1"/>
        <v>122.49214000000001</v>
      </c>
      <c r="AA44" s="12">
        <f t="shared" si="2"/>
        <v>122.49214000000001</v>
      </c>
      <c r="AB44" s="11">
        <f t="shared" si="3"/>
        <v>5544.6698800000004</v>
      </c>
      <c r="AC44" s="12">
        <f t="shared" si="4"/>
        <v>244.98428000000001</v>
      </c>
      <c r="AD44" s="13">
        <f t="shared" si="5"/>
        <v>5544.6698799999995</v>
      </c>
      <c r="AE44" s="1"/>
    </row>
    <row r="45" spans="1:31" ht="30" customHeight="1" x14ac:dyDescent="0.25">
      <c r="A45" s="10" t="s">
        <v>51</v>
      </c>
      <c r="B45" s="10">
        <v>3133</v>
      </c>
      <c r="C45" s="10" t="s">
        <v>52</v>
      </c>
      <c r="D45" s="10">
        <v>2360</v>
      </c>
      <c r="E45" s="11">
        <v>0</v>
      </c>
      <c r="F45" s="11">
        <f t="shared" si="33"/>
        <v>2360</v>
      </c>
      <c r="G45" s="11">
        <f t="shared" si="7"/>
        <v>118</v>
      </c>
      <c r="H45" s="12">
        <v>0</v>
      </c>
      <c r="I45" s="12">
        <f t="shared" si="8"/>
        <v>330.40000000000003</v>
      </c>
      <c r="J45" s="12">
        <f t="shared" si="9"/>
        <v>16.520000000000003</v>
      </c>
      <c r="K45" s="12">
        <f t="shared" si="0"/>
        <v>6.9384000000000006</v>
      </c>
      <c r="L45" s="12">
        <f t="shared" si="10"/>
        <v>104.07600000000001</v>
      </c>
      <c r="M45" s="12">
        <f t="shared" si="11"/>
        <v>0</v>
      </c>
      <c r="N45" s="10">
        <v>0</v>
      </c>
      <c r="O45" s="10">
        <v>0</v>
      </c>
      <c r="P45" s="10">
        <v>61</v>
      </c>
      <c r="Q45" s="10">
        <v>10</v>
      </c>
      <c r="R45" s="10">
        <v>0</v>
      </c>
      <c r="S45" s="10">
        <v>0</v>
      </c>
      <c r="T45" s="10">
        <v>686</v>
      </c>
      <c r="U45" s="10">
        <v>21.25</v>
      </c>
      <c r="V45" s="10">
        <v>10</v>
      </c>
      <c r="W45" s="12">
        <v>146.4</v>
      </c>
      <c r="X45" s="11">
        <f t="shared" si="12"/>
        <v>3870.5844000000002</v>
      </c>
      <c r="Y45" s="10">
        <v>400</v>
      </c>
      <c r="Z45" s="12">
        <f t="shared" si="1"/>
        <v>96.764610000000005</v>
      </c>
      <c r="AA45" s="12">
        <f t="shared" si="2"/>
        <v>96.764610000000005</v>
      </c>
      <c r="AB45" s="11">
        <f t="shared" si="3"/>
        <v>4464.1136200000001</v>
      </c>
      <c r="AC45" s="12">
        <f t="shared" si="4"/>
        <v>193.52922000000001</v>
      </c>
      <c r="AD45" s="13">
        <f t="shared" si="5"/>
        <v>4464.1136200000001</v>
      </c>
      <c r="AE45" s="1"/>
    </row>
    <row r="46" spans="1:31" ht="30" customHeight="1" x14ac:dyDescent="0.25">
      <c r="A46" s="10" t="s">
        <v>55</v>
      </c>
      <c r="B46" s="10">
        <v>1388</v>
      </c>
      <c r="C46" s="10" t="s">
        <v>54</v>
      </c>
      <c r="D46" s="10">
        <v>2360</v>
      </c>
      <c r="E46" s="12">
        <v>80</v>
      </c>
      <c r="F46" s="11">
        <f t="shared" si="33"/>
        <v>2440</v>
      </c>
      <c r="G46" s="11">
        <f t="shared" si="7"/>
        <v>118</v>
      </c>
      <c r="H46" s="12">
        <v>0</v>
      </c>
      <c r="I46" s="12">
        <f t="shared" si="8"/>
        <v>330.40000000000003</v>
      </c>
      <c r="J46" s="12">
        <f t="shared" si="9"/>
        <v>16.520000000000003</v>
      </c>
      <c r="K46" s="12">
        <f t="shared" si="0"/>
        <v>6.9384000000000006</v>
      </c>
      <c r="L46" s="12">
        <f t="shared" si="10"/>
        <v>104.07600000000001</v>
      </c>
      <c r="M46" s="12">
        <f t="shared" si="11"/>
        <v>0</v>
      </c>
      <c r="N46" s="10">
        <v>0</v>
      </c>
      <c r="O46" s="10">
        <v>0</v>
      </c>
      <c r="P46" s="10">
        <v>61</v>
      </c>
      <c r="Q46" s="10">
        <v>10</v>
      </c>
      <c r="R46" s="10">
        <v>45</v>
      </c>
      <c r="S46" s="10">
        <v>60</v>
      </c>
      <c r="T46" s="10">
        <v>686</v>
      </c>
      <c r="U46" s="10">
        <v>0</v>
      </c>
      <c r="V46" s="10">
        <v>10</v>
      </c>
      <c r="W46" s="12">
        <v>146.4</v>
      </c>
      <c r="X46" s="11">
        <f t="shared" si="12"/>
        <v>4034.3344000000002</v>
      </c>
      <c r="Y46" s="10">
        <v>400</v>
      </c>
      <c r="Z46" s="12">
        <f t="shared" si="1"/>
        <v>100.85836</v>
      </c>
      <c r="AA46" s="12">
        <f t="shared" si="2"/>
        <v>100.85836</v>
      </c>
      <c r="AB46" s="11">
        <f t="shared" si="3"/>
        <v>4636.0511200000001</v>
      </c>
      <c r="AC46" s="12">
        <f t="shared" si="4"/>
        <v>201.71672000000001</v>
      </c>
      <c r="AD46" s="13">
        <f t="shared" si="5"/>
        <v>4636.0511200000001</v>
      </c>
      <c r="AE46" s="1"/>
    </row>
    <row r="47" spans="1:31" ht="30" customHeight="1" x14ac:dyDescent="0.25">
      <c r="A47" s="10" t="s">
        <v>38</v>
      </c>
      <c r="B47" s="10">
        <v>1190</v>
      </c>
      <c r="C47" s="10" t="s">
        <v>54</v>
      </c>
      <c r="D47" s="10">
        <v>2360</v>
      </c>
      <c r="E47" s="12">
        <v>80</v>
      </c>
      <c r="F47" s="11">
        <f t="shared" si="33"/>
        <v>2440</v>
      </c>
      <c r="G47" s="11">
        <f t="shared" si="7"/>
        <v>118</v>
      </c>
      <c r="H47" s="12">
        <f>F47*8.65%</f>
        <v>211.06000000000003</v>
      </c>
      <c r="I47" s="12">
        <f t="shared" si="8"/>
        <v>330.40000000000003</v>
      </c>
      <c r="J47" s="12">
        <f t="shared" si="9"/>
        <v>46.068400000000011</v>
      </c>
      <c r="K47" s="12">
        <f t="shared" si="0"/>
        <v>7.5293680000000007</v>
      </c>
      <c r="L47" s="12">
        <f t="shared" si="10"/>
        <v>112.94052000000001</v>
      </c>
      <c r="M47" s="12">
        <f t="shared" si="11"/>
        <v>0</v>
      </c>
      <c r="N47" s="10">
        <v>0</v>
      </c>
      <c r="O47" s="10">
        <v>0</v>
      </c>
      <c r="P47" s="10">
        <v>61</v>
      </c>
      <c r="Q47" s="10">
        <v>10</v>
      </c>
      <c r="R47" s="10">
        <v>83</v>
      </c>
      <c r="S47" s="10">
        <v>0</v>
      </c>
      <c r="T47" s="10">
        <v>686</v>
      </c>
      <c r="U47" s="10">
        <v>40</v>
      </c>
      <c r="V47" s="10">
        <v>10</v>
      </c>
      <c r="W47" s="12">
        <v>146.4</v>
      </c>
      <c r="X47" s="11">
        <f t="shared" si="12"/>
        <v>4302.3982880000003</v>
      </c>
      <c r="Y47" s="10">
        <v>400</v>
      </c>
      <c r="Z47" s="12">
        <f t="shared" si="1"/>
        <v>107.55995720000001</v>
      </c>
      <c r="AA47" s="12">
        <f t="shared" si="2"/>
        <v>107.55995720000001</v>
      </c>
      <c r="AB47" s="11">
        <f t="shared" si="3"/>
        <v>4917.5182024000005</v>
      </c>
      <c r="AC47" s="12">
        <f t="shared" si="4"/>
        <v>215.11991440000003</v>
      </c>
      <c r="AD47" s="13">
        <f t="shared" si="5"/>
        <v>4917.5182024000005</v>
      </c>
      <c r="AE47" s="1"/>
    </row>
    <row r="48" spans="1:31" ht="30" customHeight="1" x14ac:dyDescent="0.25">
      <c r="A48" s="10" t="s">
        <v>70</v>
      </c>
      <c r="B48" s="10">
        <v>1106</v>
      </c>
      <c r="C48" s="10" t="s">
        <v>54</v>
      </c>
      <c r="D48" s="10">
        <v>2360</v>
      </c>
      <c r="E48" s="12">
        <v>80</v>
      </c>
      <c r="F48" s="11">
        <f>D48+E48</f>
        <v>2440</v>
      </c>
      <c r="G48" s="11">
        <f t="shared" si="7"/>
        <v>118</v>
      </c>
      <c r="H48" s="12">
        <f>F48*19.84%</f>
        <v>484.096</v>
      </c>
      <c r="I48" s="12">
        <f>D48*0.14</f>
        <v>330.40000000000003</v>
      </c>
      <c r="J48" s="12">
        <f t="shared" ref="J48" si="67">(G48+H48)*14%</f>
        <v>84.293440000000004</v>
      </c>
      <c r="K48" s="12">
        <f t="shared" ref="K48" si="68">(I48+J48)*2%</f>
        <v>8.2938688000000003</v>
      </c>
      <c r="L48" s="12">
        <f>(J48+I48)*30%</f>
        <v>124.40803199999999</v>
      </c>
      <c r="M48" s="12">
        <f t="shared" ref="M48" si="69">(I48+J48)*0%</f>
        <v>0</v>
      </c>
      <c r="N48" s="10">
        <v>0</v>
      </c>
      <c r="O48" s="10">
        <v>0</v>
      </c>
      <c r="P48" s="10">
        <v>61</v>
      </c>
      <c r="Q48" s="10">
        <v>10</v>
      </c>
      <c r="R48" s="10">
        <v>0</v>
      </c>
      <c r="S48" s="10">
        <v>60</v>
      </c>
      <c r="T48" s="10">
        <v>686</v>
      </c>
      <c r="U48" s="10">
        <v>0</v>
      </c>
      <c r="V48" s="10">
        <v>10</v>
      </c>
      <c r="W48" s="12">
        <v>146.4</v>
      </c>
      <c r="X48" s="11">
        <f t="shared" si="12"/>
        <v>4562.8913407999989</v>
      </c>
      <c r="Y48" s="10">
        <v>400</v>
      </c>
      <c r="Z48" s="12">
        <f t="shared" si="1"/>
        <v>114.07228351999998</v>
      </c>
      <c r="AA48" s="12">
        <f t="shared" si="2"/>
        <v>114.07228351999998</v>
      </c>
      <c r="AB48" s="11">
        <f t="shared" si="3"/>
        <v>5191.0359078399997</v>
      </c>
      <c r="AC48" s="12">
        <f t="shared" si="4"/>
        <v>228.14456703999997</v>
      </c>
      <c r="AD48" s="13">
        <f t="shared" si="5"/>
        <v>5191.0359078399988</v>
      </c>
      <c r="AE48" s="1"/>
    </row>
    <row r="49" spans="1:31" ht="30" customHeight="1" x14ac:dyDescent="0.25">
      <c r="A49" s="10" t="s">
        <v>77</v>
      </c>
      <c r="B49" s="10">
        <v>2205</v>
      </c>
      <c r="C49" s="10" t="s">
        <v>54</v>
      </c>
      <c r="D49" s="10">
        <v>2360</v>
      </c>
      <c r="E49" s="12">
        <v>80</v>
      </c>
      <c r="F49" s="11">
        <f>D49+E49</f>
        <v>2440</v>
      </c>
      <c r="G49" s="11">
        <f t="shared" si="7"/>
        <v>118</v>
      </c>
      <c r="H49" s="12">
        <v>0</v>
      </c>
      <c r="I49" s="12">
        <f>D49*0.14</f>
        <v>330.40000000000003</v>
      </c>
      <c r="J49" s="12">
        <f t="shared" ref="J49" si="70">(G49+H49)*14%</f>
        <v>16.520000000000003</v>
      </c>
      <c r="K49" s="12">
        <f t="shared" ref="K49" si="71">(I49+J49)*2%</f>
        <v>6.9384000000000006</v>
      </c>
      <c r="L49" s="12">
        <f>(J49+I49)*30%</f>
        <v>104.07600000000001</v>
      </c>
      <c r="M49" s="12">
        <f t="shared" ref="M49" si="72">(I49+J49)*0%</f>
        <v>0</v>
      </c>
      <c r="N49" s="10">
        <v>0</v>
      </c>
      <c r="O49" s="10">
        <v>0</v>
      </c>
      <c r="P49" s="10">
        <v>61</v>
      </c>
      <c r="Q49" s="10">
        <v>10</v>
      </c>
      <c r="R49" s="10">
        <v>0</v>
      </c>
      <c r="S49" s="10">
        <v>0</v>
      </c>
      <c r="T49" s="10">
        <v>686</v>
      </c>
      <c r="U49" s="10">
        <v>21.25</v>
      </c>
      <c r="V49" s="10">
        <v>10</v>
      </c>
      <c r="W49" s="12">
        <v>146.4</v>
      </c>
      <c r="X49" s="11">
        <f t="shared" si="12"/>
        <v>3950.5844000000002</v>
      </c>
      <c r="Y49" s="10">
        <v>400</v>
      </c>
      <c r="Z49" s="12">
        <f t="shared" si="1"/>
        <v>98.764610000000005</v>
      </c>
      <c r="AA49" s="12">
        <f t="shared" si="2"/>
        <v>98.764610000000005</v>
      </c>
      <c r="AB49" s="11">
        <f t="shared" si="3"/>
        <v>4548.1136200000001</v>
      </c>
      <c r="AC49" s="12">
        <f t="shared" si="4"/>
        <v>197.52922000000001</v>
      </c>
      <c r="AD49" s="13">
        <f t="shared" si="5"/>
        <v>4548.1136200000001</v>
      </c>
      <c r="AE49" s="1"/>
    </row>
    <row r="50" spans="1:31" ht="30" customHeight="1" x14ac:dyDescent="0.25">
      <c r="A50" s="10" t="s">
        <v>82</v>
      </c>
      <c r="B50" s="10">
        <v>1288</v>
      </c>
      <c r="C50" s="10" t="s">
        <v>54</v>
      </c>
      <c r="D50" s="10">
        <v>2360</v>
      </c>
      <c r="E50" s="12">
        <v>80</v>
      </c>
      <c r="F50" s="11">
        <f>D50+E50</f>
        <v>2440</v>
      </c>
      <c r="G50" s="11">
        <f t="shared" ref="G50" si="73">D50*5%</f>
        <v>118</v>
      </c>
      <c r="H50" s="12">
        <v>0</v>
      </c>
      <c r="I50" s="12">
        <f>D50*0.14</f>
        <v>330.40000000000003</v>
      </c>
      <c r="J50" s="12">
        <f t="shared" ref="J50" si="74">(G50+H50)*14%</f>
        <v>16.520000000000003</v>
      </c>
      <c r="K50" s="12">
        <f t="shared" ref="K50" si="75">(I50+J50)*2%</f>
        <v>6.9384000000000006</v>
      </c>
      <c r="L50" s="12">
        <f>(J50+I50)*30%</f>
        <v>104.07600000000001</v>
      </c>
      <c r="M50" s="12">
        <f t="shared" ref="M50" si="76">(I50+J50)*0%</f>
        <v>0</v>
      </c>
      <c r="N50" s="10">
        <v>0</v>
      </c>
      <c r="O50" s="10">
        <v>0</v>
      </c>
      <c r="P50" s="10">
        <v>61</v>
      </c>
      <c r="Q50" s="10">
        <v>10</v>
      </c>
      <c r="R50" s="14">
        <v>60</v>
      </c>
      <c r="S50" s="10">
        <v>0</v>
      </c>
      <c r="T50" s="10">
        <v>686</v>
      </c>
      <c r="U50" s="10">
        <v>21.25</v>
      </c>
      <c r="V50" s="10">
        <v>10</v>
      </c>
      <c r="W50" s="12">
        <v>146.4</v>
      </c>
      <c r="X50" s="11">
        <f t="shared" si="12"/>
        <v>4010.5844000000002</v>
      </c>
      <c r="Y50" s="10">
        <v>400</v>
      </c>
      <c r="Z50" s="12">
        <f t="shared" si="1"/>
        <v>100.26461</v>
      </c>
      <c r="AA50" s="12">
        <f t="shared" si="2"/>
        <v>100.26461</v>
      </c>
      <c r="AB50" s="11">
        <f t="shared" si="3"/>
        <v>4611.1136200000001</v>
      </c>
      <c r="AC50" s="12">
        <f t="shared" si="4"/>
        <v>200.52922000000001</v>
      </c>
      <c r="AD50" s="13">
        <f t="shared" si="5"/>
        <v>4611.1136200000001</v>
      </c>
      <c r="AE50" s="1"/>
    </row>
    <row r="51" spans="1:31" ht="30" customHeight="1" x14ac:dyDescent="0.25">
      <c r="A51" s="10" t="s">
        <v>56</v>
      </c>
      <c r="B51" s="10">
        <v>1205</v>
      </c>
      <c r="C51" s="10" t="s">
        <v>84</v>
      </c>
      <c r="D51" s="10">
        <v>1620</v>
      </c>
      <c r="E51" s="12">
        <v>80</v>
      </c>
      <c r="F51" s="11">
        <f t="shared" si="33"/>
        <v>1700</v>
      </c>
      <c r="G51" s="11">
        <f t="shared" si="7"/>
        <v>81</v>
      </c>
      <c r="H51" s="12">
        <v>0</v>
      </c>
      <c r="I51" s="12">
        <f t="shared" si="8"/>
        <v>226.8</v>
      </c>
      <c r="J51" s="12">
        <f t="shared" si="9"/>
        <v>11.340000000000002</v>
      </c>
      <c r="K51" s="12">
        <f t="shared" si="0"/>
        <v>4.7628000000000004</v>
      </c>
      <c r="L51" s="12">
        <f t="shared" si="10"/>
        <v>71.442000000000007</v>
      </c>
      <c r="M51" s="12">
        <f t="shared" si="11"/>
        <v>0</v>
      </c>
      <c r="N51" s="10">
        <v>0</v>
      </c>
      <c r="O51" s="10">
        <v>0</v>
      </c>
      <c r="P51" s="10">
        <v>61</v>
      </c>
      <c r="Q51" s="10">
        <v>10</v>
      </c>
      <c r="R51" s="10">
        <v>0</v>
      </c>
      <c r="S51" s="10">
        <v>0</v>
      </c>
      <c r="T51" s="10">
        <v>686</v>
      </c>
      <c r="U51" s="10">
        <v>0</v>
      </c>
      <c r="V51" s="10">
        <v>10</v>
      </c>
      <c r="W51" s="12">
        <v>146.4</v>
      </c>
      <c r="X51" s="11">
        <f t="shared" si="12"/>
        <v>3008.7447999999999</v>
      </c>
      <c r="Y51" s="10">
        <v>400</v>
      </c>
      <c r="Z51" s="12">
        <f t="shared" si="1"/>
        <v>75.218620000000001</v>
      </c>
      <c r="AA51" s="12">
        <f t="shared" si="2"/>
        <v>75.218620000000001</v>
      </c>
      <c r="AB51" s="11">
        <f t="shared" si="3"/>
        <v>3559.1820400000001</v>
      </c>
      <c r="AC51" s="12">
        <f t="shared" si="4"/>
        <v>150.43724</v>
      </c>
      <c r="AD51" s="13">
        <f t="shared" si="5"/>
        <v>3559.1820400000001</v>
      </c>
      <c r="AE51" s="1"/>
    </row>
    <row r="52" spans="1:31" ht="30" customHeight="1" x14ac:dyDescent="0.25">
      <c r="A52" s="10" t="s">
        <v>56</v>
      </c>
      <c r="B52" s="10">
        <v>1205</v>
      </c>
      <c r="C52" s="10" t="s">
        <v>57</v>
      </c>
      <c r="D52" s="10">
        <v>1620</v>
      </c>
      <c r="E52" s="12">
        <v>440</v>
      </c>
      <c r="F52" s="11">
        <f t="shared" si="33"/>
        <v>2060</v>
      </c>
      <c r="G52" s="11">
        <f t="shared" si="7"/>
        <v>81</v>
      </c>
      <c r="H52" s="12">
        <v>0</v>
      </c>
      <c r="I52" s="12">
        <f>D52*0.14</f>
        <v>226.8</v>
      </c>
      <c r="J52" s="12">
        <f t="shared" si="9"/>
        <v>11.340000000000002</v>
      </c>
      <c r="K52" s="12">
        <f t="shared" si="0"/>
        <v>4.7628000000000004</v>
      </c>
      <c r="L52" s="12">
        <f>(J52+I52)*30%</f>
        <v>71.442000000000007</v>
      </c>
      <c r="M52" s="12">
        <f t="shared" si="11"/>
        <v>0</v>
      </c>
      <c r="N52" s="10">
        <v>0</v>
      </c>
      <c r="O52" s="10">
        <v>0</v>
      </c>
      <c r="P52" s="10">
        <v>61</v>
      </c>
      <c r="Q52" s="10">
        <v>10</v>
      </c>
      <c r="R52" s="10">
        <v>0</v>
      </c>
      <c r="S52" s="10">
        <v>0</v>
      </c>
      <c r="T52" s="10">
        <v>686</v>
      </c>
      <c r="U52" s="10">
        <v>0</v>
      </c>
      <c r="V52" s="10">
        <v>10</v>
      </c>
      <c r="W52" s="12">
        <v>146.4</v>
      </c>
      <c r="X52" s="11">
        <f t="shared" si="12"/>
        <v>3368.7448000000004</v>
      </c>
      <c r="Y52" s="10">
        <v>400</v>
      </c>
      <c r="Z52" s="12">
        <f t="shared" si="1"/>
        <v>84.218620000000016</v>
      </c>
      <c r="AA52" s="12">
        <f t="shared" si="2"/>
        <v>84.218620000000016</v>
      </c>
      <c r="AB52" s="11">
        <f t="shared" si="3"/>
        <v>3937.1820400000006</v>
      </c>
      <c r="AC52" s="12">
        <f t="shared" si="4"/>
        <v>168.43724000000003</v>
      </c>
      <c r="AD52" s="13">
        <f t="shared" si="5"/>
        <v>3937.1820400000006</v>
      </c>
      <c r="AE52" s="1"/>
    </row>
    <row r="53" spans="1:31" ht="30" customHeight="1" x14ac:dyDescent="0.25">
      <c r="A53" s="10" t="s">
        <v>53</v>
      </c>
      <c r="B53" s="10">
        <v>1224</v>
      </c>
      <c r="C53" s="10" t="s">
        <v>93</v>
      </c>
      <c r="D53" s="10">
        <v>1480</v>
      </c>
      <c r="E53" s="12">
        <v>80</v>
      </c>
      <c r="F53" s="11">
        <f t="shared" si="33"/>
        <v>1560</v>
      </c>
      <c r="G53" s="11">
        <f t="shared" si="7"/>
        <v>74</v>
      </c>
      <c r="H53" s="12">
        <v>0</v>
      </c>
      <c r="I53" s="12">
        <f t="shared" si="8"/>
        <v>207.20000000000002</v>
      </c>
      <c r="J53" s="12">
        <f t="shared" si="9"/>
        <v>10.360000000000001</v>
      </c>
      <c r="K53" s="12">
        <f t="shared" si="0"/>
        <v>4.3512000000000004</v>
      </c>
      <c r="L53" s="12">
        <f t="shared" si="10"/>
        <v>65.268000000000001</v>
      </c>
      <c r="M53" s="12">
        <f t="shared" si="11"/>
        <v>0</v>
      </c>
      <c r="N53" s="10">
        <v>0</v>
      </c>
      <c r="O53" s="10">
        <v>17</v>
      </c>
      <c r="P53" s="10">
        <v>61</v>
      </c>
      <c r="Q53" s="10">
        <v>10</v>
      </c>
      <c r="R53" s="10">
        <v>0</v>
      </c>
      <c r="S53" s="10">
        <v>0</v>
      </c>
      <c r="T53" s="10">
        <v>686</v>
      </c>
      <c r="U53" s="10">
        <v>21.25</v>
      </c>
      <c r="V53" s="10">
        <v>10</v>
      </c>
      <c r="W53" s="12">
        <v>146.4</v>
      </c>
      <c r="X53" s="11">
        <f t="shared" si="12"/>
        <v>2872.8292000000001</v>
      </c>
      <c r="Y53" s="10">
        <v>400</v>
      </c>
      <c r="Z53" s="12">
        <f t="shared" si="1"/>
        <v>71.820730000000012</v>
      </c>
      <c r="AA53" s="12">
        <f t="shared" si="2"/>
        <v>71.820730000000012</v>
      </c>
      <c r="AB53" s="11">
        <f t="shared" si="3"/>
        <v>3416.47066</v>
      </c>
      <c r="AC53" s="12">
        <f t="shared" si="4"/>
        <v>143.64146000000002</v>
      </c>
      <c r="AD53" s="13">
        <f t="shared" si="5"/>
        <v>3416.47066</v>
      </c>
      <c r="AE53" s="1"/>
    </row>
    <row r="54" spans="1:31" ht="18" x14ac:dyDescent="0.25">
      <c r="A54" s="1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9"/>
    </row>
    <row r="55" spans="1:31" ht="120.6" customHeight="1" x14ac:dyDescent="0.25">
      <c r="A55" s="6" t="s">
        <v>1</v>
      </c>
      <c r="B55" s="7" t="s">
        <v>2</v>
      </c>
      <c r="C55" s="7" t="s">
        <v>3</v>
      </c>
      <c r="D55" s="7" t="s">
        <v>4</v>
      </c>
      <c r="E55" s="7" t="s">
        <v>5</v>
      </c>
      <c r="F55" s="7" t="s">
        <v>6</v>
      </c>
      <c r="G55" s="6" t="s">
        <v>7</v>
      </c>
      <c r="H55" s="7" t="s">
        <v>8</v>
      </c>
      <c r="I55" s="8" t="s">
        <v>58</v>
      </c>
      <c r="J55" s="7" t="s">
        <v>10</v>
      </c>
      <c r="K55" s="7" t="s">
        <v>59</v>
      </c>
      <c r="L55" s="7" t="s">
        <v>60</v>
      </c>
      <c r="M55" s="20" t="s">
        <v>13</v>
      </c>
      <c r="N55" s="7" t="s">
        <v>14</v>
      </c>
      <c r="O55" s="7" t="s">
        <v>15</v>
      </c>
      <c r="P55" s="7" t="s">
        <v>16</v>
      </c>
      <c r="Q55" s="7" t="s">
        <v>17</v>
      </c>
      <c r="R55" s="7" t="s">
        <v>18</v>
      </c>
      <c r="S55" s="7" t="s">
        <v>19</v>
      </c>
      <c r="T55" s="7" t="s">
        <v>20</v>
      </c>
      <c r="U55" s="7" t="s">
        <v>61</v>
      </c>
      <c r="V55" s="28" t="s">
        <v>76</v>
      </c>
      <c r="W55" s="28" t="s">
        <v>98</v>
      </c>
      <c r="X55" s="7" t="s">
        <v>22</v>
      </c>
      <c r="Y55" s="7" t="s">
        <v>23</v>
      </c>
      <c r="Z55" s="7" t="s">
        <v>24</v>
      </c>
      <c r="AA55" s="7" t="s">
        <v>25</v>
      </c>
      <c r="AB55" s="6" t="s">
        <v>26</v>
      </c>
      <c r="AC55" s="7" t="s">
        <v>27</v>
      </c>
      <c r="AD55" s="21" t="s">
        <v>28</v>
      </c>
      <c r="AE55" s="2"/>
    </row>
    <row r="56" spans="1:31" s="33" customFormat="1" ht="38.25" customHeight="1" x14ac:dyDescent="0.25">
      <c r="A56" s="14" t="s">
        <v>62</v>
      </c>
      <c r="B56" s="14">
        <v>2297</v>
      </c>
      <c r="C56" s="14" t="s">
        <v>63</v>
      </c>
      <c r="D56" s="14">
        <v>1000</v>
      </c>
      <c r="E56" s="14">
        <v>0</v>
      </c>
      <c r="F56" s="16">
        <f>D56+E56</f>
        <v>1000</v>
      </c>
      <c r="G56" s="15">
        <f t="shared" ref="G56:G63" si="77">D56*5%</f>
        <v>50</v>
      </c>
      <c r="H56" s="14">
        <v>0</v>
      </c>
      <c r="I56" s="16">
        <v>0</v>
      </c>
      <c r="J56" s="16">
        <v>0</v>
      </c>
      <c r="K56" s="16">
        <f t="shared" ref="K56:K63" si="78">(I56+J56)*2%</f>
        <v>0</v>
      </c>
      <c r="L56" s="16">
        <f t="shared" ref="L56:L63" si="79">(J56+I56)*30%</f>
        <v>0</v>
      </c>
      <c r="M56" s="16">
        <v>0</v>
      </c>
      <c r="N56" s="14">
        <v>0</v>
      </c>
      <c r="O56" s="14">
        <v>0</v>
      </c>
      <c r="P56" s="14">
        <v>0</v>
      </c>
      <c r="Q56" s="14">
        <v>10</v>
      </c>
      <c r="R56" s="14">
        <v>22.56</v>
      </c>
      <c r="S56" s="14">
        <v>0</v>
      </c>
      <c r="T56" s="14">
        <v>0</v>
      </c>
      <c r="U56" s="14">
        <v>21.25</v>
      </c>
      <c r="V56" s="14">
        <v>0</v>
      </c>
      <c r="W56" s="12">
        <v>146.4</v>
      </c>
      <c r="X56" s="15">
        <f xml:space="preserve"> SUM(F56:W56)</f>
        <v>1250.21</v>
      </c>
      <c r="Y56" s="14">
        <v>400</v>
      </c>
      <c r="Z56" s="16">
        <f t="shared" ref="Z56:Z63" si="80">X56*2.5%</f>
        <v>31.255250000000004</v>
      </c>
      <c r="AA56" s="16">
        <f t="shared" ref="AA56:AA63" si="81">X56*2.5%</f>
        <v>31.255250000000004</v>
      </c>
      <c r="AB56" s="15">
        <f t="shared" ref="AB56:AB63" si="82">X56+Y56+Z56+AA56</f>
        <v>1712.7204999999999</v>
      </c>
      <c r="AC56" s="16">
        <f t="shared" ref="AC56:AC63" si="83">X56*5%</f>
        <v>62.510500000000008</v>
      </c>
      <c r="AD56" s="22">
        <f t="shared" ref="AD56:AD63" si="84">X56+Y56+AC56</f>
        <v>1712.7205000000001</v>
      </c>
      <c r="AE56" s="17"/>
    </row>
    <row r="57" spans="1:31" s="33" customFormat="1" ht="26.25" customHeight="1" x14ac:dyDescent="0.25">
      <c r="A57" s="14" t="s">
        <v>62</v>
      </c>
      <c r="B57" s="14">
        <v>2297</v>
      </c>
      <c r="C57" s="14" t="s">
        <v>64</v>
      </c>
      <c r="D57" s="14">
        <v>650</v>
      </c>
      <c r="E57" s="14">
        <v>0</v>
      </c>
      <c r="F57" s="16">
        <f t="shared" ref="F57:F63" si="85">D57+E57</f>
        <v>650</v>
      </c>
      <c r="G57" s="15">
        <f t="shared" si="77"/>
        <v>32.5</v>
      </c>
      <c r="H57" s="16">
        <v>0</v>
      </c>
      <c r="I57" s="16">
        <v>0</v>
      </c>
      <c r="J57" s="16">
        <v>0</v>
      </c>
      <c r="K57" s="16">
        <f t="shared" si="78"/>
        <v>0</v>
      </c>
      <c r="L57" s="16">
        <f t="shared" si="79"/>
        <v>0</v>
      </c>
      <c r="M57" s="16">
        <v>0</v>
      </c>
      <c r="N57" s="14">
        <v>0</v>
      </c>
      <c r="O57" s="14">
        <v>0</v>
      </c>
      <c r="P57" s="14">
        <v>0</v>
      </c>
      <c r="Q57" s="14">
        <v>10</v>
      </c>
      <c r="R57" s="14">
        <v>22.56</v>
      </c>
      <c r="S57" s="14">
        <v>0</v>
      </c>
      <c r="T57" s="14">
        <v>0</v>
      </c>
      <c r="U57" s="14">
        <v>21.25</v>
      </c>
      <c r="V57" s="14">
        <v>0</v>
      </c>
      <c r="W57" s="12">
        <v>146.4</v>
      </c>
      <c r="X57" s="15">
        <f t="shared" ref="X57:X63" si="86" xml:space="preserve"> SUM(F57:W57)</f>
        <v>882.70999999999992</v>
      </c>
      <c r="Y57" s="14">
        <v>400</v>
      </c>
      <c r="Z57" s="16">
        <f t="shared" si="80"/>
        <v>22.06775</v>
      </c>
      <c r="AA57" s="16">
        <f t="shared" si="81"/>
        <v>22.06775</v>
      </c>
      <c r="AB57" s="15">
        <f t="shared" si="82"/>
        <v>1326.8454999999999</v>
      </c>
      <c r="AC57" s="16">
        <f t="shared" si="83"/>
        <v>44.1355</v>
      </c>
      <c r="AD57" s="22">
        <f t="shared" si="84"/>
        <v>1326.8455000000001</v>
      </c>
      <c r="AE57" s="17"/>
    </row>
    <row r="58" spans="1:31" s="33" customFormat="1" ht="32.25" customHeight="1" x14ac:dyDescent="0.25">
      <c r="A58" s="14" t="s">
        <v>65</v>
      </c>
      <c r="B58" s="14">
        <v>1394</v>
      </c>
      <c r="C58" s="14" t="s">
        <v>64</v>
      </c>
      <c r="D58" s="14">
        <v>650</v>
      </c>
      <c r="E58" s="14">
        <v>0</v>
      </c>
      <c r="F58" s="16">
        <f t="shared" si="85"/>
        <v>650</v>
      </c>
      <c r="G58" s="15">
        <f t="shared" si="77"/>
        <v>32.5</v>
      </c>
      <c r="H58" s="16">
        <v>0</v>
      </c>
      <c r="I58" s="16">
        <v>0</v>
      </c>
      <c r="J58" s="16">
        <v>0</v>
      </c>
      <c r="K58" s="16">
        <f t="shared" si="78"/>
        <v>0</v>
      </c>
      <c r="L58" s="16">
        <f t="shared" si="79"/>
        <v>0</v>
      </c>
      <c r="M58" s="16">
        <v>0</v>
      </c>
      <c r="N58" s="14">
        <v>0</v>
      </c>
      <c r="O58" s="14">
        <v>0</v>
      </c>
      <c r="P58" s="14">
        <v>0</v>
      </c>
      <c r="Q58" s="14">
        <v>10</v>
      </c>
      <c r="R58" s="14">
        <v>0</v>
      </c>
      <c r="S58" s="14">
        <v>0</v>
      </c>
      <c r="T58" s="14">
        <v>0</v>
      </c>
      <c r="U58" s="14">
        <v>21.25</v>
      </c>
      <c r="V58" s="14">
        <v>0</v>
      </c>
      <c r="W58" s="12">
        <v>146.4</v>
      </c>
      <c r="X58" s="15">
        <f t="shared" si="86"/>
        <v>860.15</v>
      </c>
      <c r="Y58" s="14">
        <v>400</v>
      </c>
      <c r="Z58" s="16">
        <f t="shared" si="80"/>
        <v>21.50375</v>
      </c>
      <c r="AA58" s="16">
        <f t="shared" si="81"/>
        <v>21.50375</v>
      </c>
      <c r="AB58" s="15">
        <f t="shared" si="82"/>
        <v>1303.1575000000003</v>
      </c>
      <c r="AC58" s="16">
        <f t="shared" si="83"/>
        <v>43.0075</v>
      </c>
      <c r="AD58" s="22">
        <f t="shared" si="84"/>
        <v>1303.1575</v>
      </c>
      <c r="AE58" s="17"/>
    </row>
    <row r="59" spans="1:31" s="33" customFormat="1" ht="39" customHeight="1" x14ac:dyDescent="0.25">
      <c r="A59" s="14" t="s">
        <v>66</v>
      </c>
      <c r="B59" s="14">
        <v>3297</v>
      </c>
      <c r="C59" s="14" t="s">
        <v>64</v>
      </c>
      <c r="D59" s="14">
        <v>650</v>
      </c>
      <c r="E59" s="14">
        <v>0</v>
      </c>
      <c r="F59" s="16">
        <f t="shared" si="85"/>
        <v>650</v>
      </c>
      <c r="G59" s="15">
        <f t="shared" si="77"/>
        <v>32.5</v>
      </c>
      <c r="H59" s="14">
        <v>0</v>
      </c>
      <c r="I59" s="16">
        <v>0</v>
      </c>
      <c r="J59" s="16">
        <v>0</v>
      </c>
      <c r="K59" s="16">
        <f t="shared" si="78"/>
        <v>0</v>
      </c>
      <c r="L59" s="16">
        <f t="shared" si="79"/>
        <v>0</v>
      </c>
      <c r="M59" s="16">
        <v>0</v>
      </c>
      <c r="N59" s="14">
        <v>0</v>
      </c>
      <c r="O59" s="14">
        <v>0</v>
      </c>
      <c r="P59" s="14">
        <v>0</v>
      </c>
      <c r="Q59" s="14">
        <v>10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2">
        <v>146.4</v>
      </c>
      <c r="X59" s="15">
        <f t="shared" si="86"/>
        <v>838.9</v>
      </c>
      <c r="Y59" s="14">
        <v>400</v>
      </c>
      <c r="Z59" s="16">
        <f t="shared" si="80"/>
        <v>20.9725</v>
      </c>
      <c r="AA59" s="16">
        <f t="shared" si="81"/>
        <v>20.9725</v>
      </c>
      <c r="AB59" s="15">
        <f t="shared" si="82"/>
        <v>1280.8450000000003</v>
      </c>
      <c r="AC59" s="16">
        <f t="shared" si="83"/>
        <v>41.945</v>
      </c>
      <c r="AD59" s="22">
        <f t="shared" si="84"/>
        <v>1280.845</v>
      </c>
      <c r="AE59" s="17"/>
    </row>
    <row r="60" spans="1:31" s="33" customFormat="1" ht="41.25" customHeight="1" x14ac:dyDescent="0.25">
      <c r="A60" s="14" t="s">
        <v>67</v>
      </c>
      <c r="B60" s="14">
        <v>1394</v>
      </c>
      <c r="C60" s="14" t="s">
        <v>68</v>
      </c>
      <c r="D60" s="14">
        <v>550</v>
      </c>
      <c r="E60" s="14">
        <v>0</v>
      </c>
      <c r="F60" s="16">
        <f t="shared" si="85"/>
        <v>550</v>
      </c>
      <c r="G60" s="15">
        <f t="shared" si="77"/>
        <v>27.5</v>
      </c>
      <c r="H60" s="16">
        <v>0</v>
      </c>
      <c r="I60" s="16">
        <v>0</v>
      </c>
      <c r="J60" s="16">
        <v>0</v>
      </c>
      <c r="K60" s="16">
        <f t="shared" si="78"/>
        <v>0</v>
      </c>
      <c r="L60" s="16">
        <f t="shared" si="79"/>
        <v>0</v>
      </c>
      <c r="M60" s="16">
        <v>0</v>
      </c>
      <c r="N60" s="14">
        <v>0</v>
      </c>
      <c r="O60" s="14">
        <v>0</v>
      </c>
      <c r="P60" s="14">
        <v>0</v>
      </c>
      <c r="Q60" s="14">
        <v>10</v>
      </c>
      <c r="R60" s="14">
        <v>0</v>
      </c>
      <c r="S60" s="14">
        <v>0</v>
      </c>
      <c r="T60" s="14">
        <v>0</v>
      </c>
      <c r="U60" s="14">
        <v>21.25</v>
      </c>
      <c r="V60" s="14">
        <v>0</v>
      </c>
      <c r="W60" s="12">
        <v>146.4</v>
      </c>
      <c r="X60" s="15">
        <f t="shared" si="86"/>
        <v>755.15</v>
      </c>
      <c r="Y60" s="14">
        <v>400</v>
      </c>
      <c r="Z60" s="16">
        <f t="shared" si="80"/>
        <v>18.87875</v>
      </c>
      <c r="AA60" s="16">
        <f t="shared" si="81"/>
        <v>18.87875</v>
      </c>
      <c r="AB60" s="15">
        <f t="shared" si="82"/>
        <v>1192.9075000000003</v>
      </c>
      <c r="AC60" s="16">
        <f t="shared" si="83"/>
        <v>37.7575</v>
      </c>
      <c r="AD60" s="22">
        <f t="shared" si="84"/>
        <v>1192.9075</v>
      </c>
      <c r="AE60" s="17"/>
    </row>
    <row r="61" spans="1:31" s="33" customFormat="1" ht="42.75" customHeight="1" x14ac:dyDescent="0.25">
      <c r="A61" s="14" t="s">
        <v>66</v>
      </c>
      <c r="B61" s="14">
        <v>3297</v>
      </c>
      <c r="C61" s="14" t="s">
        <v>68</v>
      </c>
      <c r="D61" s="14">
        <v>550</v>
      </c>
      <c r="E61" s="14">
        <v>0</v>
      </c>
      <c r="F61" s="16">
        <f t="shared" si="85"/>
        <v>550</v>
      </c>
      <c r="G61" s="15">
        <f t="shared" si="77"/>
        <v>27.5</v>
      </c>
      <c r="H61" s="14">
        <v>0</v>
      </c>
      <c r="I61" s="16">
        <v>0</v>
      </c>
      <c r="J61" s="16">
        <v>0</v>
      </c>
      <c r="K61" s="16">
        <f t="shared" si="78"/>
        <v>0</v>
      </c>
      <c r="L61" s="16">
        <f t="shared" si="79"/>
        <v>0</v>
      </c>
      <c r="M61" s="16">
        <v>0</v>
      </c>
      <c r="N61" s="14">
        <v>0</v>
      </c>
      <c r="O61" s="14">
        <v>0</v>
      </c>
      <c r="P61" s="14">
        <v>0</v>
      </c>
      <c r="Q61" s="14">
        <v>10</v>
      </c>
      <c r="R61" s="14">
        <v>0</v>
      </c>
      <c r="S61" s="14">
        <v>0</v>
      </c>
      <c r="T61" s="14">
        <v>0</v>
      </c>
      <c r="U61" s="14"/>
      <c r="V61" s="14">
        <v>0</v>
      </c>
      <c r="W61" s="12">
        <v>146.4</v>
      </c>
      <c r="X61" s="15">
        <f t="shared" si="86"/>
        <v>733.9</v>
      </c>
      <c r="Y61" s="14">
        <v>400</v>
      </c>
      <c r="Z61" s="16">
        <f t="shared" si="80"/>
        <v>18.3475</v>
      </c>
      <c r="AA61" s="16">
        <f t="shared" si="81"/>
        <v>18.3475</v>
      </c>
      <c r="AB61" s="15">
        <f t="shared" si="82"/>
        <v>1170.5950000000003</v>
      </c>
      <c r="AC61" s="16">
        <f t="shared" si="83"/>
        <v>36.695</v>
      </c>
      <c r="AD61" s="22">
        <f t="shared" si="84"/>
        <v>1170.595</v>
      </c>
      <c r="AE61" s="17"/>
    </row>
    <row r="62" spans="1:31" s="33" customFormat="1" ht="28.5" customHeight="1" x14ac:dyDescent="0.25">
      <c r="A62" s="14" t="s">
        <v>62</v>
      </c>
      <c r="B62" s="14">
        <v>2297</v>
      </c>
      <c r="C62" s="14" t="s">
        <v>68</v>
      </c>
      <c r="D62" s="14">
        <v>550</v>
      </c>
      <c r="E62" s="16">
        <v>0</v>
      </c>
      <c r="F62" s="15">
        <f t="shared" si="85"/>
        <v>550</v>
      </c>
      <c r="G62" s="15">
        <f t="shared" si="77"/>
        <v>27.5</v>
      </c>
      <c r="H62" s="14"/>
      <c r="I62" s="16">
        <v>0</v>
      </c>
      <c r="J62" s="16">
        <v>0</v>
      </c>
      <c r="K62" s="16">
        <f t="shared" si="78"/>
        <v>0</v>
      </c>
      <c r="L62" s="16">
        <f t="shared" si="79"/>
        <v>0</v>
      </c>
      <c r="M62" s="16">
        <v>0</v>
      </c>
      <c r="N62" s="14">
        <v>0</v>
      </c>
      <c r="O62" s="14">
        <v>0</v>
      </c>
      <c r="P62" s="14">
        <v>0</v>
      </c>
      <c r="Q62" s="14">
        <v>10</v>
      </c>
      <c r="R62" s="14">
        <v>22.56</v>
      </c>
      <c r="S62" s="14">
        <v>0</v>
      </c>
      <c r="T62" s="14">
        <v>0</v>
      </c>
      <c r="U62" s="14">
        <v>21.25</v>
      </c>
      <c r="V62" s="14">
        <v>0</v>
      </c>
      <c r="W62" s="12">
        <v>146.4</v>
      </c>
      <c r="X62" s="15">
        <f t="shared" si="86"/>
        <v>777.70999999999992</v>
      </c>
      <c r="Y62" s="14">
        <v>400</v>
      </c>
      <c r="Z62" s="16">
        <f t="shared" si="80"/>
        <v>19.44275</v>
      </c>
      <c r="AA62" s="16">
        <f t="shared" si="81"/>
        <v>19.44275</v>
      </c>
      <c r="AB62" s="15">
        <f t="shared" si="82"/>
        <v>1216.5954999999999</v>
      </c>
      <c r="AC62" s="16">
        <f t="shared" si="83"/>
        <v>38.8855</v>
      </c>
      <c r="AD62" s="22">
        <f t="shared" si="84"/>
        <v>1216.5955000000001</v>
      </c>
      <c r="AE62" s="17"/>
    </row>
    <row r="63" spans="1:31" ht="27.75" customHeight="1" x14ac:dyDescent="0.25">
      <c r="A63" s="10" t="s">
        <v>53</v>
      </c>
      <c r="B63" s="10">
        <v>1224</v>
      </c>
      <c r="C63" s="23" t="s">
        <v>69</v>
      </c>
      <c r="D63" s="10">
        <v>500</v>
      </c>
      <c r="E63" s="10">
        <v>0</v>
      </c>
      <c r="F63" s="11">
        <f t="shared" si="85"/>
        <v>500</v>
      </c>
      <c r="G63" s="11">
        <f t="shared" si="77"/>
        <v>25</v>
      </c>
      <c r="H63" s="10">
        <v>0</v>
      </c>
      <c r="I63" s="12">
        <v>0</v>
      </c>
      <c r="J63" s="16">
        <v>0</v>
      </c>
      <c r="K63" s="16">
        <f t="shared" si="78"/>
        <v>0</v>
      </c>
      <c r="L63" s="16">
        <f t="shared" si="79"/>
        <v>0</v>
      </c>
      <c r="M63" s="16">
        <v>0</v>
      </c>
      <c r="N63" s="10">
        <v>0</v>
      </c>
      <c r="O63" s="10">
        <v>17</v>
      </c>
      <c r="P63" s="10">
        <v>61</v>
      </c>
      <c r="Q63" s="10">
        <v>10</v>
      </c>
      <c r="R63" s="10">
        <v>0</v>
      </c>
      <c r="S63" s="10">
        <v>0</v>
      </c>
      <c r="T63" s="10">
        <v>686</v>
      </c>
      <c r="U63" s="10">
        <v>21.25</v>
      </c>
      <c r="V63" s="10">
        <v>10</v>
      </c>
      <c r="W63" s="12">
        <v>146.4</v>
      </c>
      <c r="X63" s="15">
        <f t="shared" si="86"/>
        <v>1476.65</v>
      </c>
      <c r="Y63" s="10">
        <v>400</v>
      </c>
      <c r="Z63" s="12">
        <f t="shared" si="80"/>
        <v>36.916250000000005</v>
      </c>
      <c r="AA63" s="12">
        <f t="shared" si="81"/>
        <v>36.916250000000005</v>
      </c>
      <c r="AB63" s="11">
        <f t="shared" si="82"/>
        <v>1950.4825000000001</v>
      </c>
      <c r="AC63" s="12">
        <f t="shared" si="83"/>
        <v>73.83250000000001</v>
      </c>
      <c r="AD63" s="13">
        <f t="shared" si="84"/>
        <v>1950.4825000000001</v>
      </c>
      <c r="AE63" s="1"/>
    </row>
    <row r="64" spans="1:31" ht="26.25" x14ac:dyDescent="0.4">
      <c r="A64" s="24"/>
      <c r="B64" s="24"/>
      <c r="C64" s="24"/>
      <c r="D64" s="24"/>
      <c r="E64" s="24"/>
      <c r="F64" s="24"/>
      <c r="G64" s="25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37"/>
      <c r="AE64" s="26"/>
    </row>
    <row r="65" spans="1:33" ht="18" x14ac:dyDescent="0.25">
      <c r="A65" s="1"/>
      <c r="B65" s="2"/>
      <c r="C65" s="2"/>
      <c r="D65" s="2"/>
      <c r="E65" s="1"/>
      <c r="F65" s="1"/>
      <c r="G65" s="1"/>
      <c r="H65" s="1"/>
      <c r="I65" s="1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"/>
      <c r="AE65" s="1"/>
      <c r="AF65" s="4"/>
    </row>
    <row r="66" spans="1:33" ht="18" x14ac:dyDescent="0.25">
      <c r="A66" s="1"/>
      <c r="B66" s="2"/>
      <c r="C66" s="2"/>
      <c r="D66" s="2"/>
      <c r="E66" s="1"/>
      <c r="F66" s="1"/>
      <c r="G66" s="1"/>
      <c r="H66" s="1"/>
      <c r="I66" s="1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"/>
      <c r="AE66" s="1"/>
      <c r="AF66" s="4"/>
    </row>
    <row r="67" spans="1:33" ht="18" x14ac:dyDescent="0.25">
      <c r="A67" s="1"/>
      <c r="B67" s="2"/>
      <c r="C67" s="2"/>
      <c r="D67" s="2"/>
      <c r="E67" s="1"/>
      <c r="F67" s="1"/>
      <c r="G67" s="1"/>
      <c r="H67" s="1"/>
      <c r="I67" s="1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"/>
      <c r="AE67" s="1"/>
      <c r="AF67" s="1"/>
      <c r="AG67" s="4"/>
    </row>
    <row r="68" spans="1:33" ht="18" x14ac:dyDescent="0.25">
      <c r="A68" s="1"/>
      <c r="B68" s="2"/>
      <c r="C68" s="2"/>
      <c r="D68" s="2"/>
      <c r="E68" s="1"/>
      <c r="F68" s="1"/>
      <c r="G68" s="1"/>
      <c r="H68" s="1"/>
      <c r="I68" s="1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"/>
      <c r="AE68" s="1"/>
      <c r="AF68" s="1"/>
      <c r="AG68" s="4"/>
    </row>
  </sheetData>
  <mergeCells count="1">
    <mergeCell ref="A3:AG4"/>
  </mergeCells>
  <pageMargins left="0.22" right="0.35" top="0.38" bottom="0.28000000000000003" header="0.3" footer="0.3"/>
  <pageSetup paperSize="9" scale="41" orientation="landscape" verticalDpi="0" r:id="rId1"/>
  <rowBreaks count="1" manualBreakCount="1">
    <brk id="53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2022-12-31T08:58:46Z</dcterms:modified>
</cp:coreProperties>
</file>