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570" windowHeight="9510" tabRatio="605"/>
  </bookViews>
  <sheets>
    <sheet name="NEW PRICE  LIST- ROAD" sheetId="1" r:id="rId1"/>
    <sheet name="Sheet1" sheetId="2" state="hidden" r:id="rId2"/>
    <sheet name="Sheet2" sheetId="3" state="hidden" r:id="rId3"/>
    <sheet name="Sheet3" sheetId="4" r:id="rId4"/>
  </sheets>
  <definedNames>
    <definedName name="_xlnm._FilterDatabase" localSheetId="0" hidden="1">'NEW PRICE  LIST- ROAD'!$A$5:$AD$64</definedName>
    <definedName name="_xlnm.Print_Area" localSheetId="0">'NEW PRICE  LIST- ROAD'!$A$3:$AC$64</definedName>
    <definedName name="_xlnm.Print_Titles" localSheetId="0">'NEW PRICE  LIST- ROAD'!$5:$5</definedName>
  </definedNames>
  <calcPr calcId="124519"/>
</workbook>
</file>

<file path=xl/calcChain.xml><?xml version="1.0" encoding="utf-8"?>
<calcChain xmlns="http://schemas.openxmlformats.org/spreadsheetml/2006/main">
  <c r="F48" i="1"/>
  <c r="G48" s="1"/>
  <c r="I48" s="1"/>
  <c r="I52"/>
  <c r="F52"/>
  <c r="I20"/>
  <c r="F20"/>
  <c r="H20" s="1"/>
  <c r="J20" s="1"/>
  <c r="G28"/>
  <c r="I28" s="1"/>
  <c r="F28"/>
  <c r="H28" s="1"/>
  <c r="F60"/>
  <c r="G60" s="1"/>
  <c r="I60" s="1"/>
  <c r="T13"/>
  <c r="I13"/>
  <c r="F13"/>
  <c r="F41"/>
  <c r="G41" s="1"/>
  <c r="I45"/>
  <c r="F45"/>
  <c r="H45" s="1"/>
  <c r="I11"/>
  <c r="H11"/>
  <c r="F11"/>
  <c r="I56"/>
  <c r="I61"/>
  <c r="F61"/>
  <c r="H61" s="1"/>
  <c r="F62"/>
  <c r="H62" s="1"/>
  <c r="I62"/>
  <c r="I49"/>
  <c r="F49"/>
  <c r="H49" s="1"/>
  <c r="F50"/>
  <c r="H50" s="1"/>
  <c r="I50"/>
  <c r="I47"/>
  <c r="F47"/>
  <c r="H47" s="1"/>
  <c r="I53"/>
  <c r="F53"/>
  <c r="H53" s="1"/>
  <c r="I37"/>
  <c r="F37"/>
  <c r="H37" s="1"/>
  <c r="F10"/>
  <c r="G10" s="1"/>
  <c r="F29"/>
  <c r="F39"/>
  <c r="H39" s="1"/>
  <c r="I12"/>
  <c r="F12"/>
  <c r="H12" s="1"/>
  <c r="I51"/>
  <c r="F51"/>
  <c r="H51" s="1"/>
  <c r="F59"/>
  <c r="H59" s="1"/>
  <c r="F38"/>
  <c r="H38" s="1"/>
  <c r="F58"/>
  <c r="G58" s="1"/>
  <c r="I58" s="1"/>
  <c r="I32"/>
  <c r="F32"/>
  <c r="H32" s="1"/>
  <c r="F8"/>
  <c r="H8" s="1"/>
  <c r="I7"/>
  <c r="I15"/>
  <c r="I17"/>
  <c r="I22"/>
  <c r="I23"/>
  <c r="I25"/>
  <c r="I26"/>
  <c r="I44"/>
  <c r="I30"/>
  <c r="I14"/>
  <c r="I31"/>
  <c r="I42"/>
  <c r="I19"/>
  <c r="I34"/>
  <c r="I35"/>
  <c r="I36"/>
  <c r="I43"/>
  <c r="I33"/>
  <c r="I27"/>
  <c r="I40"/>
  <c r="I46"/>
  <c r="I55"/>
  <c r="F43"/>
  <c r="H43" s="1"/>
  <c r="F57"/>
  <c r="H57" s="1"/>
  <c r="F56"/>
  <c r="H56" s="1"/>
  <c r="F40"/>
  <c r="H40" s="1"/>
  <c r="F23"/>
  <c r="H23" s="1"/>
  <c r="F19"/>
  <c r="H19" s="1"/>
  <c r="F42"/>
  <c r="H42" s="1"/>
  <c r="F18"/>
  <c r="G18" s="1"/>
  <c r="F14"/>
  <c r="H14" s="1"/>
  <c r="F55"/>
  <c r="H55" s="1"/>
  <c r="F21"/>
  <c r="H21" s="1"/>
  <c r="F22"/>
  <c r="H22" s="1"/>
  <c r="F6"/>
  <c r="G6" s="1"/>
  <c r="F7"/>
  <c r="H7" s="1"/>
  <c r="F9"/>
  <c r="G9" s="1"/>
  <c r="F15"/>
  <c r="H15" s="1"/>
  <c r="F16"/>
  <c r="G16" s="1"/>
  <c r="F17"/>
  <c r="H17" s="1"/>
  <c r="F24"/>
  <c r="H24" s="1"/>
  <c r="F25"/>
  <c r="H25" s="1"/>
  <c r="F26"/>
  <c r="H26" s="1"/>
  <c r="F44"/>
  <c r="H44" s="1"/>
  <c r="F30"/>
  <c r="H30" s="1"/>
  <c r="F33"/>
  <c r="H33" s="1"/>
  <c r="F27"/>
  <c r="H27" s="1"/>
  <c r="F36"/>
  <c r="H36" s="1"/>
  <c r="F34"/>
  <c r="H34" s="1"/>
  <c r="F35"/>
  <c r="H35" s="1"/>
  <c r="F46"/>
  <c r="H46" s="1"/>
  <c r="F54"/>
  <c r="H54" s="1"/>
  <c r="F31"/>
  <c r="H31" s="1"/>
  <c r="I21"/>
  <c r="J28" l="1"/>
  <c r="H48"/>
  <c r="H52"/>
  <c r="K20"/>
  <c r="W20" s="1"/>
  <c r="K28"/>
  <c r="W28" s="1"/>
  <c r="H60"/>
  <c r="H13"/>
  <c r="H18"/>
  <c r="H29"/>
  <c r="K46"/>
  <c r="G38"/>
  <c r="I38" s="1"/>
  <c r="K38" s="1"/>
  <c r="G57"/>
  <c r="I57" s="1"/>
  <c r="G24"/>
  <c r="I24" s="1"/>
  <c r="K24" s="1"/>
  <c r="G39"/>
  <c r="I39" s="1"/>
  <c r="K39" s="1"/>
  <c r="L11"/>
  <c r="J32"/>
  <c r="G59"/>
  <c r="I59" s="1"/>
  <c r="J59" s="1"/>
  <c r="K32"/>
  <c r="H9"/>
  <c r="G54"/>
  <c r="I54" s="1"/>
  <c r="K54" s="1"/>
  <c r="K17"/>
  <c r="J17"/>
  <c r="J25"/>
  <c r="K25"/>
  <c r="G8"/>
  <c r="I8" s="1"/>
  <c r="J8" s="1"/>
  <c r="H16"/>
  <c r="J46"/>
  <c r="H10"/>
  <c r="H58"/>
  <c r="J58" s="1"/>
  <c r="H6"/>
  <c r="K15"/>
  <c r="J15"/>
  <c r="J31"/>
  <c r="K31"/>
  <c r="K53"/>
  <c r="J53"/>
  <c r="H41"/>
  <c r="J11"/>
  <c r="K26"/>
  <c r="J26"/>
  <c r="K14"/>
  <c r="J14"/>
  <c r="I10"/>
  <c r="I41"/>
  <c r="J36"/>
  <c r="K36"/>
  <c r="K44"/>
  <c r="J44"/>
  <c r="I6"/>
  <c r="J55"/>
  <c r="K55"/>
  <c r="K19"/>
  <c r="J19"/>
  <c r="K56"/>
  <c r="J56"/>
  <c r="K12"/>
  <c r="J12"/>
  <c r="I29"/>
  <c r="K34"/>
  <c r="J34"/>
  <c r="K30"/>
  <c r="J30"/>
  <c r="I16"/>
  <c r="K7"/>
  <c r="J7"/>
  <c r="K21"/>
  <c r="J21"/>
  <c r="K42"/>
  <c r="J42"/>
  <c r="K43"/>
  <c r="J43"/>
  <c r="K47"/>
  <c r="J47"/>
  <c r="K49"/>
  <c r="J49"/>
  <c r="J61"/>
  <c r="K61"/>
  <c r="J45"/>
  <c r="K45"/>
  <c r="K27"/>
  <c r="J27"/>
  <c r="J23"/>
  <c r="K23"/>
  <c r="K59"/>
  <c r="K35"/>
  <c r="J35"/>
  <c r="J33"/>
  <c r="K33"/>
  <c r="I9"/>
  <c r="K22"/>
  <c r="J22"/>
  <c r="I18"/>
  <c r="K40"/>
  <c r="J40"/>
  <c r="J51"/>
  <c r="K51"/>
  <c r="K37"/>
  <c r="J37"/>
  <c r="J50"/>
  <c r="K50"/>
  <c r="K62"/>
  <c r="J62"/>
  <c r="K11"/>
  <c r="K48" l="1"/>
  <c r="J48"/>
  <c r="J52"/>
  <c r="K52"/>
  <c r="X20"/>
  <c r="AA20" s="1"/>
  <c r="Y20"/>
  <c r="AB20"/>
  <c r="AC20" s="1"/>
  <c r="X28"/>
  <c r="Y28"/>
  <c r="AB28"/>
  <c r="AC28" s="1"/>
  <c r="J60"/>
  <c r="K60"/>
  <c r="J13"/>
  <c r="W13" s="1"/>
  <c r="K13"/>
  <c r="J29"/>
  <c r="J24"/>
  <c r="W24" s="1"/>
  <c r="X24" s="1"/>
  <c r="W46"/>
  <c r="AB46" s="1"/>
  <c r="AC46" s="1"/>
  <c r="J57"/>
  <c r="K57"/>
  <c r="J38"/>
  <c r="W38" s="1"/>
  <c r="X38" s="1"/>
  <c r="J39"/>
  <c r="W39" s="1"/>
  <c r="Y39" s="1"/>
  <c r="J9"/>
  <c r="W25"/>
  <c r="AB25" s="1"/>
  <c r="AC25" s="1"/>
  <c r="W32"/>
  <c r="AB32" s="1"/>
  <c r="AC32" s="1"/>
  <c r="K8"/>
  <c r="W8" s="1"/>
  <c r="Y8" s="1"/>
  <c r="K58"/>
  <c r="W58" s="1"/>
  <c r="AB58" s="1"/>
  <c r="AC58" s="1"/>
  <c r="J41"/>
  <c r="W17"/>
  <c r="X17" s="1"/>
  <c r="W11"/>
  <c r="X11" s="1"/>
  <c r="J54"/>
  <c r="W54" s="1"/>
  <c r="Y54" s="1"/>
  <c r="X25"/>
  <c r="W50"/>
  <c r="Y50" s="1"/>
  <c r="W35"/>
  <c r="AB35" s="1"/>
  <c r="AC35" s="1"/>
  <c r="W47"/>
  <c r="X47" s="1"/>
  <c r="W43"/>
  <c r="Y43" s="1"/>
  <c r="W42"/>
  <c r="Y42" s="1"/>
  <c r="W7"/>
  <c r="Y7" s="1"/>
  <c r="W12"/>
  <c r="X12" s="1"/>
  <c r="W19"/>
  <c r="AB19" s="1"/>
  <c r="AC19" s="1"/>
  <c r="W33"/>
  <c r="AB33" s="1"/>
  <c r="AC33" s="1"/>
  <c r="W30"/>
  <c r="Y30" s="1"/>
  <c r="K41"/>
  <c r="W31"/>
  <c r="AB31" s="1"/>
  <c r="AC31" s="1"/>
  <c r="W45"/>
  <c r="X45" s="1"/>
  <c r="W49"/>
  <c r="X49" s="1"/>
  <c r="W21"/>
  <c r="X21" s="1"/>
  <c r="W56"/>
  <c r="AB56" s="1"/>
  <c r="AC56" s="1"/>
  <c r="W61"/>
  <c r="Y61" s="1"/>
  <c r="W53"/>
  <c r="X53" s="1"/>
  <c r="W51"/>
  <c r="AB51" s="1"/>
  <c r="AC51" s="1"/>
  <c r="W34"/>
  <c r="X34" s="1"/>
  <c r="W44"/>
  <c r="Y44" s="1"/>
  <c r="W40"/>
  <c r="Y40" s="1"/>
  <c r="W23"/>
  <c r="Y23" s="1"/>
  <c r="W27"/>
  <c r="Y27" s="1"/>
  <c r="W36"/>
  <c r="Y36" s="1"/>
  <c r="W14"/>
  <c r="AB14" s="1"/>
  <c r="W15"/>
  <c r="X15" s="1"/>
  <c r="W22"/>
  <c r="X22" s="1"/>
  <c r="W55"/>
  <c r="X55" s="1"/>
  <c r="W26"/>
  <c r="AB26" s="1"/>
  <c r="AC26" s="1"/>
  <c r="W37"/>
  <c r="AB37" s="1"/>
  <c r="W62"/>
  <c r="AB62" s="1"/>
  <c r="AC62" s="1"/>
  <c r="W59"/>
  <c r="AB59" s="1"/>
  <c r="AC59" s="1"/>
  <c r="K18"/>
  <c r="J18"/>
  <c r="K6"/>
  <c r="J6"/>
  <c r="J10"/>
  <c r="K10"/>
  <c r="K29"/>
  <c r="K16"/>
  <c r="J16"/>
  <c r="K9"/>
  <c r="W48" l="1"/>
  <c r="Y48" s="1"/>
  <c r="W60"/>
  <c r="Y60" s="1"/>
  <c r="W52"/>
  <c r="Y52" s="1"/>
  <c r="AA28"/>
  <c r="X46"/>
  <c r="AB60"/>
  <c r="AC60" s="1"/>
  <c r="AB13"/>
  <c r="AC13" s="1"/>
  <c r="X13"/>
  <c r="Y13"/>
  <c r="W29"/>
  <c r="X29" s="1"/>
  <c r="Y46"/>
  <c r="W57"/>
  <c r="Y57" s="1"/>
  <c r="Y32"/>
  <c r="AB27"/>
  <c r="AC27" s="1"/>
  <c r="W9"/>
  <c r="Y9" s="1"/>
  <c r="Y25"/>
  <c r="AA25" s="1"/>
  <c r="X32"/>
  <c r="AB50"/>
  <c r="AC50" s="1"/>
  <c r="Y21"/>
  <c r="AA21" s="1"/>
  <c r="Y17"/>
  <c r="AA17" s="1"/>
  <c r="X31"/>
  <c r="AB17"/>
  <c r="AC17" s="1"/>
  <c r="AB11"/>
  <c r="AC11" s="1"/>
  <c r="Y38"/>
  <c r="AA38" s="1"/>
  <c r="X35"/>
  <c r="AB7"/>
  <c r="AC7" s="1"/>
  <c r="Y11"/>
  <c r="AA11" s="1"/>
  <c r="Y35"/>
  <c r="Y58"/>
  <c r="AB38"/>
  <c r="AC38" s="1"/>
  <c r="X7"/>
  <c r="AA7" s="1"/>
  <c r="X58"/>
  <c r="AB47"/>
  <c r="AC47" s="1"/>
  <c r="Y34"/>
  <c r="AA34" s="1"/>
  <c r="AB61"/>
  <c r="AC61" s="1"/>
  <c r="AB12"/>
  <c r="AC12" s="1"/>
  <c r="Y15"/>
  <c r="AA15" s="1"/>
  <c r="Y12"/>
  <c r="AA12" s="1"/>
  <c r="AB8"/>
  <c r="AC8" s="1"/>
  <c r="Y47"/>
  <c r="AA47" s="1"/>
  <c r="W41"/>
  <c r="Y41" s="1"/>
  <c r="X43"/>
  <c r="AA43" s="1"/>
  <c r="AA46"/>
  <c r="Y19"/>
  <c r="X54"/>
  <c r="AA54" s="1"/>
  <c r="AB39"/>
  <c r="AC39" s="1"/>
  <c r="X42"/>
  <c r="AA42" s="1"/>
  <c r="Y33"/>
  <c r="Y22"/>
  <c r="AA22" s="1"/>
  <c r="Y59"/>
  <c r="AB45"/>
  <c r="AC45" s="1"/>
  <c r="X33"/>
  <c r="AA33" s="1"/>
  <c r="X19"/>
  <c r="AB54"/>
  <c r="AC54" s="1"/>
  <c r="Y56"/>
  <c r="Y31"/>
  <c r="X39"/>
  <c r="AA39" s="1"/>
  <c r="X62"/>
  <c r="AB42"/>
  <c r="AC42" s="1"/>
  <c r="AB34"/>
  <c r="AC34" s="1"/>
  <c r="X50"/>
  <c r="AA50" s="1"/>
  <c r="X8"/>
  <c r="AA8" s="1"/>
  <c r="X26"/>
  <c r="AB43"/>
  <c r="AC43" s="1"/>
  <c r="AB23"/>
  <c r="AC23" s="1"/>
  <c r="Y53"/>
  <c r="AA53" s="1"/>
  <c r="X23"/>
  <c r="AA23" s="1"/>
  <c r="Y37"/>
  <c r="AB21"/>
  <c r="AC21" s="1"/>
  <c r="AB53"/>
  <c r="AC53" s="1"/>
  <c r="AB24"/>
  <c r="AC24" s="1"/>
  <c r="X30"/>
  <c r="AA30" s="1"/>
  <c r="X36"/>
  <c r="AA36" s="1"/>
  <c r="AB22"/>
  <c r="AC22" s="1"/>
  <c r="AB30"/>
  <c r="AC30" s="1"/>
  <c r="AB36"/>
  <c r="AC36" s="1"/>
  <c r="Y45"/>
  <c r="AA45" s="1"/>
  <c r="Y49"/>
  <c r="AA49" s="1"/>
  <c r="X61"/>
  <c r="AA61" s="1"/>
  <c r="Y62"/>
  <c r="Y24"/>
  <c r="AA24" s="1"/>
  <c r="AB49"/>
  <c r="AC49" s="1"/>
  <c r="X27"/>
  <c r="AA27" s="1"/>
  <c r="X59"/>
  <c r="X14"/>
  <c r="X56"/>
  <c r="AC37"/>
  <c r="AB15"/>
  <c r="AC15" s="1"/>
  <c r="X44"/>
  <c r="AA44" s="1"/>
  <c r="Y51"/>
  <c r="Y55"/>
  <c r="AA55" s="1"/>
  <c r="X40"/>
  <c r="AA40" s="1"/>
  <c r="Y14"/>
  <c r="AB44"/>
  <c r="AC44" s="1"/>
  <c r="W18"/>
  <c r="Y18" s="1"/>
  <c r="Y26"/>
  <c r="X51"/>
  <c r="AB55"/>
  <c r="AC55" s="1"/>
  <c r="AB40"/>
  <c r="AC40" s="1"/>
  <c r="X37"/>
  <c r="AC14"/>
  <c r="W16"/>
  <c r="AB16" s="1"/>
  <c r="AC16" s="1"/>
  <c r="W6"/>
  <c r="Y6" s="1"/>
  <c r="W10"/>
  <c r="X48" l="1"/>
  <c r="AA48" s="1"/>
  <c r="AB48"/>
  <c r="AC48" s="1"/>
  <c r="X60"/>
  <c r="AA60" s="1"/>
  <c r="X52"/>
  <c r="AA52" s="1"/>
  <c r="AB52"/>
  <c r="AC52" s="1"/>
  <c r="AB29"/>
  <c r="AC29" s="1"/>
  <c r="Y29"/>
  <c r="AA29" s="1"/>
  <c r="AA13"/>
  <c r="AB57"/>
  <c r="AC57" s="1"/>
  <c r="X57"/>
  <c r="AA57" s="1"/>
  <c r="X9"/>
  <c r="AA32"/>
  <c r="AB9"/>
  <c r="AC9" s="1"/>
  <c r="AA37"/>
  <c r="AA59"/>
  <c r="X41"/>
  <c r="AA41" s="1"/>
  <c r="AB41"/>
  <c r="AC41" s="1"/>
  <c r="AA31"/>
  <c r="AA35"/>
  <c r="X16"/>
  <c r="AA58"/>
  <c r="Y16"/>
  <c r="AA56"/>
  <c r="AA19"/>
  <c r="AA14"/>
  <c r="AA62"/>
  <c r="AA26"/>
  <c r="X18"/>
  <c r="AA18" s="1"/>
  <c r="AA9"/>
  <c r="AB18"/>
  <c r="AC18" s="1"/>
  <c r="AB6"/>
  <c r="AC6" s="1"/>
  <c r="AA51"/>
  <c r="X6"/>
  <c r="AA6" s="1"/>
  <c r="AB10"/>
  <c r="AC10" s="1"/>
  <c r="X10"/>
  <c r="Y10"/>
  <c r="AA16" l="1"/>
  <c r="AA10"/>
</calcChain>
</file>

<file path=xl/sharedStrings.xml><?xml version="1.0" encoding="utf-8"?>
<sst xmlns="http://schemas.openxmlformats.org/spreadsheetml/2006/main" count="274" uniqueCount="157">
  <si>
    <t>WG-R</t>
  </si>
  <si>
    <t>GK:OC</t>
  </si>
  <si>
    <t>KOY:OC-II</t>
  </si>
  <si>
    <t>COC:MNG</t>
  </si>
  <si>
    <t>KCHP-MNG</t>
  </si>
  <si>
    <t>MNG-WASHERY</t>
  </si>
  <si>
    <t>GDK-1</t>
  </si>
  <si>
    <t>GDK-5</t>
  </si>
  <si>
    <t>GDK-11A</t>
  </si>
  <si>
    <t>MOCP</t>
  </si>
  <si>
    <t>RGM(GLB)-WASHERY</t>
  </si>
  <si>
    <t>KTK-1</t>
  </si>
  <si>
    <t>KTK-2</t>
  </si>
  <si>
    <t>KTK-5</t>
  </si>
  <si>
    <t>KTK-6</t>
  </si>
  <si>
    <t>BPA:OC-II EXT</t>
  </si>
  <si>
    <t>KHAIRGURA:OC</t>
  </si>
  <si>
    <t>RK-6</t>
  </si>
  <si>
    <t>RK-7</t>
  </si>
  <si>
    <t>RK-8</t>
  </si>
  <si>
    <t>SRP3&amp;3A</t>
  </si>
  <si>
    <t>SRP:1</t>
  </si>
  <si>
    <t>GDK:2A</t>
  </si>
  <si>
    <t>KONDAPUR:MNG</t>
  </si>
  <si>
    <t>MINE 
CODE</t>
  </si>
  <si>
    <t>ROYLATY 
ON PREMIUM</t>
  </si>
  <si>
    <t>STOWING 
EXCISE
 DUTY</t>
  </si>
  <si>
    <t>ADDL. 
CRUSHING
 CHARGES</t>
  </si>
  <si>
    <t>SURFACE 
TRANSPORT
 CHARGES
(STC)</t>
  </si>
  <si>
    <t>PRE WEIGH 
BIN 
CHARGES</t>
  </si>
  <si>
    <t>FUEL 
SUR
 CHARGES</t>
  </si>
  <si>
    <t>TAXABLE 
AMOUNT</t>
  </si>
  <si>
    <t>TOTAL PRICE
 WITH CST 2%</t>
  </si>
  <si>
    <t>RK-5</t>
  </si>
  <si>
    <t>NEW PRICE LIST</t>
  </si>
  <si>
    <t>TOTAL 
PRICE WITH VAT 5%</t>
  </si>
  <si>
    <t>SRP:OC2</t>
  </si>
  <si>
    <t>JVR:OC:SATTUPALLI</t>
  </si>
  <si>
    <t>RGM WASHERY</t>
  </si>
  <si>
    <t>MNG-IV LINE</t>
  </si>
  <si>
    <t>G5 ROM</t>
  </si>
  <si>
    <t>G7 RND</t>
  </si>
  <si>
    <t>G7 CRR</t>
  </si>
  <si>
    <t>G7 SLK</t>
  </si>
  <si>
    <t>G9 ROM</t>
  </si>
  <si>
    <t>G9 CRR</t>
  </si>
  <si>
    <t>G11 CRR</t>
  </si>
  <si>
    <t>G13 CRR</t>
  </si>
  <si>
    <t>WG-SL</t>
  </si>
  <si>
    <t>GCV GR</t>
  </si>
  <si>
    <t>WG-G9</t>
  </si>
  <si>
    <t>Sizing</t>
  </si>
  <si>
    <t>TOTAL</t>
  </si>
  <si>
    <t>FOREST PERMIT FEE</t>
  </si>
  <si>
    <t>G17</t>
  </si>
  <si>
    <t>G10 CRR</t>
  </si>
  <si>
    <t>DORLI:OCI</t>
  </si>
  <si>
    <t>DORLI OC-II</t>
  </si>
  <si>
    <t>GDK 7- LEP</t>
  </si>
  <si>
    <t>G8-ROM</t>
  </si>
  <si>
    <t>KOYAGUDEM</t>
  </si>
  <si>
    <t>LOGRD</t>
  </si>
  <si>
    <t>G9-CRR</t>
  </si>
  <si>
    <t>RKP WASHERY</t>
  </si>
  <si>
    <t>WG-FIN</t>
  </si>
  <si>
    <t>G8 ROM</t>
  </si>
  <si>
    <t>RCHP (ROAD)</t>
  </si>
  <si>
    <t>GDK:10 &amp;10A</t>
  </si>
  <si>
    <t>ADRIYALA (PE)</t>
  </si>
  <si>
    <t>JK 5 OC</t>
  </si>
  <si>
    <t>G15 CRR</t>
  </si>
  <si>
    <t>G15 RND</t>
  </si>
  <si>
    <t>Base price</t>
  </si>
  <si>
    <t>RK OCP</t>
  </si>
  <si>
    <t>2% on Royalty</t>
  </si>
  <si>
    <t>LIFTING /FACILITY
CHARGES</t>
  </si>
  <si>
    <t>30% Royalty towards DMFT</t>
  </si>
  <si>
    <t>VAKILPALLI</t>
  </si>
  <si>
    <t>G8-CRR</t>
  </si>
  <si>
    <t>G8-RND</t>
  </si>
  <si>
    <t>G10CRR</t>
  </si>
  <si>
    <t>G13 ROM</t>
  </si>
  <si>
    <t>KK-1</t>
  </si>
  <si>
    <t>KASIPET</t>
  </si>
  <si>
    <t>G8 CRR</t>
  </si>
  <si>
    <t>MINE DESCRIPTION</t>
  </si>
  <si>
    <t>PRICE OF WASHERY AND LOW GRADE COAL (NOTIFIED PRICE)</t>
  </si>
  <si>
    <t>G7-RND</t>
  </si>
  <si>
    <t>1% on Royalty towards swach bharat cess and krish kalyan cess</t>
  </si>
  <si>
    <t>1% ON ROYALTY TOWARDS SWACH BHARAT (0.05%)  AND KRISH KALYAN CESS  (0.05%) IS LEVIED W.E.F. 01.04.2016 AS PER GOVT. OF INDIA NOTIFICATION.</t>
  </si>
  <si>
    <t>Basic price</t>
  </si>
  <si>
    <t>MINE-WISE PRICE LIST (NOTIFIED PRICE) WEF 24.01.2017</t>
  </si>
  <si>
    <t>KTK-1 (BHPL)</t>
  </si>
  <si>
    <t>KTK-5 (BHPL)</t>
  </si>
  <si>
    <t>KTK-6 (BHPL)</t>
  </si>
  <si>
    <t>RK-7 (SRP)</t>
  </si>
  <si>
    <t>RCHP (ROAD) (KGM)</t>
  </si>
  <si>
    <t>GK:OC (KGM)</t>
  </si>
  <si>
    <t>MOCP (RGM)</t>
  </si>
  <si>
    <t>JVR:OC:SATTUPALLI (KGM)</t>
  </si>
  <si>
    <t>GDK 7- LEP (RGM)</t>
  </si>
  <si>
    <t>RK-8 (SRP)</t>
  </si>
  <si>
    <t>KK-1 (MM)</t>
  </si>
  <si>
    <t>KASIPET (MM)</t>
  </si>
  <si>
    <t>VAKILPALLI (RGM)</t>
  </si>
  <si>
    <t>GDK:10 &amp;10A (RGM)</t>
  </si>
  <si>
    <t>SRP:OC2 (SRP)</t>
  </si>
  <si>
    <t>RK-6 (SRP)</t>
  </si>
  <si>
    <t>RK-5 (SRP)</t>
  </si>
  <si>
    <t>PK OC IV (MNG)</t>
  </si>
  <si>
    <t>KHAIRGURA:OC (BPA)</t>
  </si>
  <si>
    <t>BPA:OC-II EXT (BPA)</t>
  </si>
  <si>
    <t>KOY:OC-II (YLD)</t>
  </si>
  <si>
    <t>MNG- LINE IV</t>
  </si>
  <si>
    <t xml:space="preserve">
ROYALTY ON
 BASIC 
PRICE</t>
  </si>
  <si>
    <t>Faciity/ sampling charges</t>
  </si>
  <si>
    <t>CGST 2.5%</t>
  </si>
  <si>
    <t>GST COMPENSATION CESS
 ENERGY 
CESS</t>
  </si>
  <si>
    <t>TOTAL 
PRICE WITH GST 5%</t>
  </si>
  <si>
    <t>SGST 2.5%</t>
  </si>
  <si>
    <t>IGST 5%</t>
  </si>
  <si>
    <t>1) ADDITIONAL PREMIUM IS CHARGED AS PER AUCTION OF LINKAGE.</t>
  </si>
  <si>
    <t>Additional shipping point charge/ COST PLUS PRICE/ premium price</t>
  </si>
  <si>
    <t>TOTAL PRICE
 WITH IGST 5%</t>
  </si>
  <si>
    <t>KTK-8 (BHPL)</t>
  </si>
  <si>
    <t xml:space="preserve">
LAND 
ADJUSTMENT
 CHARGES</t>
  </si>
  <si>
    <t>RG OC 1 (RGM)</t>
  </si>
  <si>
    <t>KISTARAM OC</t>
  </si>
  <si>
    <t>G13-CRR</t>
  </si>
  <si>
    <t>JVR:OC 2:SATTUPALLI (KGM)</t>
  </si>
  <si>
    <t>G11-CRR</t>
  </si>
  <si>
    <t>Corpus  ofCMPS 1998 (Pension Fund)</t>
  </si>
  <si>
    <t>G10-ROM</t>
  </si>
  <si>
    <t xml:space="preserve">GDK OC 3 </t>
  </si>
  <si>
    <t>RG OC3 PH. II</t>
  </si>
  <si>
    <t>G7 ROM</t>
  </si>
  <si>
    <t>IK OC (SRP)</t>
  </si>
  <si>
    <t xml:space="preserve">2)  Sampling charges of Rs. 12/T  is levied if applicable. </t>
  </si>
  <si>
    <t>G9-ROM</t>
  </si>
  <si>
    <t>G7-CRR</t>
  </si>
  <si>
    <t>KTK-OC III (BHPL)</t>
  </si>
  <si>
    <t>G5 CRR</t>
  </si>
  <si>
    <t>G13-ROM</t>
  </si>
  <si>
    <t>RK OC (MANDAMARRI)</t>
  </si>
  <si>
    <t>G15-SLK</t>
  </si>
  <si>
    <t>G5-RND</t>
  </si>
  <si>
    <t>G6-CRR</t>
  </si>
  <si>
    <t>KISTARAM OC (KGM)</t>
  </si>
  <si>
    <t>GDK 2 &amp; 2A (RGM)</t>
  </si>
  <si>
    <t>SHANTI KHANI (MM)</t>
  </si>
  <si>
    <t>G14-CRR</t>
  </si>
  <si>
    <t>GDK OCPV</t>
  </si>
  <si>
    <t>GDK-11  (RGM)</t>
  </si>
  <si>
    <t>GDK-11 (RGM)</t>
  </si>
  <si>
    <t>2301/ 2302</t>
  </si>
  <si>
    <t>G10-CRR</t>
  </si>
  <si>
    <t>ROAD MODE  - MINE WISE REVISED PRICE LIST  WITH EFFECT FROM 01.05.2022 FOR E-LINKAGE UNITS  RS/T- ( GST)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</si>
</sst>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/>
    <xf numFmtId="2" fontId="3" fillId="2" borderId="0" xfId="0" applyNumberFormat="1" applyFont="1" applyFill="1"/>
    <xf numFmtId="0" fontId="5" fillId="2" borderId="1" xfId="0" applyFont="1" applyFill="1" applyBorder="1"/>
    <xf numFmtId="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2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3" fillId="3" borderId="1" xfId="0" applyFont="1" applyFill="1" applyBorder="1"/>
    <xf numFmtId="0" fontId="3" fillId="3" borderId="0" xfId="0" applyFont="1" applyFill="1"/>
    <xf numFmtId="0" fontId="7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3" fillId="3" borderId="0" xfId="0" applyFont="1" applyFill="1" applyBorder="1"/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2" fontId="3" fillId="2" borderId="0" xfId="0" applyNumberFormat="1" applyFont="1" applyFill="1" applyBorder="1"/>
    <xf numFmtId="164" fontId="3" fillId="2" borderId="0" xfId="0" applyNumberFormat="1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/>
    <xf numFmtId="0" fontId="5" fillId="2" borderId="2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2" fontId="3" fillId="2" borderId="5" xfId="0" applyNumberFormat="1" applyFont="1" applyFill="1" applyBorder="1"/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/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2" borderId="2" xfId="0" applyFont="1" applyFill="1" applyBorder="1"/>
    <xf numFmtId="0" fontId="8" fillId="0" borderId="0" xfId="0" applyFont="1"/>
    <xf numFmtId="2" fontId="8" fillId="0" borderId="0" xfId="0" applyNumberFormat="1" applyFont="1"/>
    <xf numFmtId="0" fontId="8" fillId="2" borderId="0" xfId="0" applyFont="1" applyFill="1"/>
    <xf numFmtId="0" fontId="9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/>
    <xf numFmtId="2" fontId="5" fillId="4" borderId="1" xfId="0" applyNumberFormat="1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4" fontId="2" fillId="4" borderId="1" xfId="0" applyNumberFormat="1" applyFont="1" applyFill="1" applyBorder="1"/>
    <xf numFmtId="0" fontId="3" fillId="4" borderId="0" xfId="0" applyFont="1" applyFill="1"/>
    <xf numFmtId="0" fontId="2" fillId="4" borderId="1" xfId="0" applyFont="1" applyFill="1" applyBorder="1"/>
    <xf numFmtId="0" fontId="3" fillId="4" borderId="5" xfId="0" applyFont="1" applyFill="1" applyBorder="1"/>
    <xf numFmtId="4" fontId="3" fillId="2" borderId="1" xfId="0" applyNumberFormat="1" applyFont="1" applyFill="1" applyBorder="1"/>
    <xf numFmtId="0" fontId="2" fillId="2" borderId="0" xfId="0" applyFont="1" applyFill="1" applyAlignment="1">
      <alignment horizontal="center"/>
    </xf>
    <xf numFmtId="4" fontId="3" fillId="4" borderId="1" xfId="0" applyNumberFormat="1" applyFont="1" applyFill="1" applyBorder="1"/>
    <xf numFmtId="2" fontId="3" fillId="4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4"/>
  <sheetViews>
    <sheetView tabSelected="1" topLeftCell="B1" zoomScale="70" zoomScaleNormal="70" zoomScaleSheetLayoutView="75" workbookViewId="0">
      <selection activeCell="P7" sqref="P7"/>
    </sheetView>
  </sheetViews>
  <sheetFormatPr defaultRowHeight="22.5" customHeight="1"/>
  <cols>
    <col min="1" max="1" width="40.7109375" style="1" customWidth="1"/>
    <col min="2" max="2" width="11.7109375" style="2" customWidth="1"/>
    <col min="3" max="3" width="18.28515625" style="2" bestFit="1" customWidth="1"/>
    <col min="4" max="4" width="11.140625" style="2" customWidth="1"/>
    <col min="5" max="5" width="12" style="1" customWidth="1"/>
    <col min="6" max="7" width="17" style="1" customWidth="1"/>
    <col min="8" max="8" width="16.42578125" style="1" customWidth="1"/>
    <col min="9" max="9" width="15" style="3" customWidth="1"/>
    <col min="10" max="10" width="14.42578125" style="1" customWidth="1"/>
    <col min="11" max="12" width="14.7109375" style="1" customWidth="1"/>
    <col min="13" max="13" width="7.42578125" style="1" customWidth="1"/>
    <col min="14" max="14" width="9.140625" style="1" customWidth="1"/>
    <col min="15" max="15" width="8.85546875" style="1" customWidth="1"/>
    <col min="16" max="16" width="8.28515625" style="1" customWidth="1"/>
    <col min="17" max="17" width="8.5703125" style="1" customWidth="1"/>
    <col min="18" max="18" width="9.28515625" style="1" customWidth="1"/>
    <col min="19" max="19" width="10.5703125" style="1" customWidth="1"/>
    <col min="20" max="20" width="13.140625" style="1" customWidth="1"/>
    <col min="21" max="21" width="8.42578125" style="1" customWidth="1"/>
    <col min="22" max="22" width="7.5703125" style="1" customWidth="1"/>
    <col min="23" max="23" width="12.5703125" style="1" customWidth="1"/>
    <col min="24" max="24" width="14" style="1" customWidth="1"/>
    <col min="25" max="26" width="11.85546875" style="52" customWidth="1"/>
    <col min="27" max="27" width="15" style="1" customWidth="1"/>
    <col min="28" max="28" width="14.42578125" style="1" customWidth="1"/>
    <col min="29" max="29" width="20.85546875" style="52" customWidth="1"/>
    <col min="30" max="16384" width="9.140625" style="1"/>
  </cols>
  <sheetData>
    <row r="2" spans="1:30" ht="22.5" customHeight="1">
      <c r="H2" s="68" t="s">
        <v>34</v>
      </c>
    </row>
    <row r="3" spans="1:30" ht="22.5" customHeight="1">
      <c r="A3" s="72" t="s">
        <v>156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30" ht="12.7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30" s="15" customFormat="1" ht="90" customHeight="1">
      <c r="A5" s="10" t="s">
        <v>85</v>
      </c>
      <c r="B5" s="10" t="s">
        <v>24</v>
      </c>
      <c r="C5" s="10" t="s">
        <v>49</v>
      </c>
      <c r="D5" s="10" t="s">
        <v>72</v>
      </c>
      <c r="E5" s="10" t="s">
        <v>51</v>
      </c>
      <c r="F5" s="10" t="s">
        <v>52</v>
      </c>
      <c r="G5" s="10" t="s">
        <v>122</v>
      </c>
      <c r="H5" s="54" t="s">
        <v>114</v>
      </c>
      <c r="I5" s="10" t="s">
        <v>25</v>
      </c>
      <c r="J5" s="10" t="s">
        <v>74</v>
      </c>
      <c r="K5" s="10" t="s">
        <v>76</v>
      </c>
      <c r="L5" s="55" t="s">
        <v>88</v>
      </c>
      <c r="M5" s="10" t="s">
        <v>26</v>
      </c>
      <c r="N5" s="10" t="s">
        <v>27</v>
      </c>
      <c r="O5" s="10" t="s">
        <v>125</v>
      </c>
      <c r="P5" s="10" t="s">
        <v>53</v>
      </c>
      <c r="Q5" s="10" t="s">
        <v>28</v>
      </c>
      <c r="R5" s="10" t="s">
        <v>29</v>
      </c>
      <c r="S5" s="10" t="s">
        <v>30</v>
      </c>
      <c r="T5" s="10" t="s">
        <v>75</v>
      </c>
      <c r="U5" s="10" t="s">
        <v>115</v>
      </c>
      <c r="V5" s="10" t="s">
        <v>131</v>
      </c>
      <c r="W5" s="10" t="s">
        <v>31</v>
      </c>
      <c r="X5" s="58" t="s">
        <v>116</v>
      </c>
      <c r="Y5" s="58" t="s">
        <v>119</v>
      </c>
      <c r="Z5" s="10" t="s">
        <v>117</v>
      </c>
      <c r="AA5" s="10" t="s">
        <v>118</v>
      </c>
      <c r="AB5" s="58" t="s">
        <v>120</v>
      </c>
      <c r="AC5" s="56" t="s">
        <v>123</v>
      </c>
    </row>
    <row r="6" spans="1:30" ht="30" customHeight="1">
      <c r="A6" s="49" t="s">
        <v>92</v>
      </c>
      <c r="B6" s="4">
        <v>2401</v>
      </c>
      <c r="C6" s="4" t="s">
        <v>40</v>
      </c>
      <c r="D6" s="4">
        <v>4985</v>
      </c>
      <c r="E6" s="5">
        <v>0</v>
      </c>
      <c r="F6" s="5">
        <f>D6+E6</f>
        <v>4985</v>
      </c>
      <c r="G6" s="6">
        <f>F6*0.3%</f>
        <v>14.955</v>
      </c>
      <c r="H6" s="6">
        <f t="shared" ref="H6:H39" si="0">F6*0.14</f>
        <v>697.90000000000009</v>
      </c>
      <c r="I6" s="6">
        <f t="shared" ref="I6:I62" si="1">G6*0.14</f>
        <v>2.0937000000000001</v>
      </c>
      <c r="J6" s="6">
        <f>(H6+I6)*2%</f>
        <v>13.999874000000002</v>
      </c>
      <c r="K6" s="6">
        <f>(H6+I6)*30%</f>
        <v>209.99811000000003</v>
      </c>
      <c r="L6" s="6">
        <v>0</v>
      </c>
      <c r="M6" s="4">
        <v>0</v>
      </c>
      <c r="N6" s="4">
        <v>0</v>
      </c>
      <c r="O6" s="4">
        <v>61</v>
      </c>
      <c r="P6" s="4">
        <v>10</v>
      </c>
      <c r="Q6" s="4">
        <v>0</v>
      </c>
      <c r="R6" s="4">
        <v>0</v>
      </c>
      <c r="S6" s="4">
        <v>603</v>
      </c>
      <c r="T6" s="4">
        <v>0</v>
      </c>
      <c r="U6" s="4">
        <v>12</v>
      </c>
      <c r="V6" s="4">
        <v>10</v>
      </c>
      <c r="W6" s="5">
        <f t="shared" ref="W6:W39" si="2" xml:space="preserve"> SUM(F6:V6)</f>
        <v>6619.9466840000005</v>
      </c>
      <c r="X6" s="5">
        <f>W6*2.5%</f>
        <v>165.49866710000003</v>
      </c>
      <c r="Y6" s="5">
        <f>W6*2.5%</f>
        <v>165.49866710000003</v>
      </c>
      <c r="Z6" s="5">
        <v>400</v>
      </c>
      <c r="AA6" s="5">
        <f>W6+X6+Y6+Z6</f>
        <v>7350.9440181999998</v>
      </c>
      <c r="AB6" s="5">
        <f>W6*5%</f>
        <v>330.99733420000007</v>
      </c>
      <c r="AC6" s="57">
        <f>W6+Z6+AB6</f>
        <v>7350.9440182000008</v>
      </c>
    </row>
    <row r="7" spans="1:30" ht="30" customHeight="1">
      <c r="A7" s="9" t="s">
        <v>93</v>
      </c>
      <c r="B7" s="4">
        <v>2403</v>
      </c>
      <c r="C7" s="4" t="s">
        <v>40</v>
      </c>
      <c r="D7" s="4">
        <v>4985</v>
      </c>
      <c r="E7" s="5">
        <v>0</v>
      </c>
      <c r="F7" s="5">
        <f>D7+E7</f>
        <v>4985</v>
      </c>
      <c r="G7" s="6">
        <v>0</v>
      </c>
      <c r="H7" s="6">
        <f t="shared" si="0"/>
        <v>697.90000000000009</v>
      </c>
      <c r="I7" s="6">
        <f t="shared" si="1"/>
        <v>0</v>
      </c>
      <c r="J7" s="6">
        <f>(H7+I7)*2%</f>
        <v>13.958000000000002</v>
      </c>
      <c r="K7" s="6">
        <f>(H7+I7)*30%</f>
        <v>209.37000000000003</v>
      </c>
      <c r="L7" s="6">
        <v>0</v>
      </c>
      <c r="M7" s="4">
        <v>0</v>
      </c>
      <c r="N7" s="4">
        <v>0</v>
      </c>
      <c r="O7" s="4">
        <v>61</v>
      </c>
      <c r="P7" s="4">
        <v>10</v>
      </c>
      <c r="Q7" s="4">
        <v>0</v>
      </c>
      <c r="R7" s="4">
        <v>0</v>
      </c>
      <c r="S7" s="4">
        <v>603</v>
      </c>
      <c r="T7" s="4">
        <v>0</v>
      </c>
      <c r="U7" s="4">
        <v>12</v>
      </c>
      <c r="V7" s="4">
        <v>10</v>
      </c>
      <c r="W7" s="5">
        <f t="shared" si="2"/>
        <v>6602.2279999999992</v>
      </c>
      <c r="X7" s="5">
        <f>W7*2.5%</f>
        <v>165.0557</v>
      </c>
      <c r="Y7" s="5">
        <f>W7*2.5%</f>
        <v>165.0557</v>
      </c>
      <c r="Z7" s="5">
        <v>400</v>
      </c>
      <c r="AA7" s="5">
        <f>W7+X7+Y7+Z7</f>
        <v>7332.3393999999989</v>
      </c>
      <c r="AB7" s="5">
        <f>W7*5%</f>
        <v>330.1114</v>
      </c>
      <c r="AC7" s="57">
        <f t="shared" ref="AC7:AC62" si="3">W7+Z7+AB7</f>
        <v>7332.3393999999989</v>
      </c>
    </row>
    <row r="8" spans="1:30" ht="29.25" customHeight="1">
      <c r="A8" s="9" t="s">
        <v>124</v>
      </c>
      <c r="B8" s="4">
        <v>2405</v>
      </c>
      <c r="C8" s="4" t="s">
        <v>40</v>
      </c>
      <c r="D8" s="4">
        <v>4985</v>
      </c>
      <c r="E8" s="5">
        <v>0</v>
      </c>
      <c r="F8" s="5">
        <f t="shared" ref="F8:F14" si="4">D8+E8</f>
        <v>4985</v>
      </c>
      <c r="G8" s="6">
        <f>F8*0.27%</f>
        <v>13.4595</v>
      </c>
      <c r="H8" s="6">
        <f t="shared" si="0"/>
        <v>697.90000000000009</v>
      </c>
      <c r="I8" s="6">
        <f t="shared" ref="I8:I14" si="5">G8*0.14</f>
        <v>1.8843300000000003</v>
      </c>
      <c r="J8" s="6">
        <f t="shared" ref="J8:J14" si="6">(H8+I8)*2%</f>
        <v>13.995686600000001</v>
      </c>
      <c r="K8" s="6">
        <f>(H8+I8)*30%</f>
        <v>209.93529900000001</v>
      </c>
      <c r="L8" s="6">
        <v>0</v>
      </c>
      <c r="M8" s="4">
        <v>0</v>
      </c>
      <c r="N8" s="4">
        <v>0</v>
      </c>
      <c r="O8" s="4">
        <v>61</v>
      </c>
      <c r="P8" s="4">
        <v>10</v>
      </c>
      <c r="Q8" s="4">
        <v>0</v>
      </c>
      <c r="R8" s="4">
        <v>0</v>
      </c>
      <c r="S8" s="4">
        <v>603</v>
      </c>
      <c r="T8" s="4">
        <v>0</v>
      </c>
      <c r="U8" s="4">
        <v>12</v>
      </c>
      <c r="V8" s="4">
        <v>10</v>
      </c>
      <c r="W8" s="5">
        <f t="shared" si="2"/>
        <v>6618.1748156000003</v>
      </c>
      <c r="X8" s="5">
        <f t="shared" ref="X8:X14" si="7">W8*2.5%</f>
        <v>165.45437039000001</v>
      </c>
      <c r="Y8" s="5">
        <f t="shared" ref="Y8:Y14" si="8">W8*2.5%</f>
        <v>165.45437039000001</v>
      </c>
      <c r="Z8" s="5">
        <v>400</v>
      </c>
      <c r="AA8" s="5">
        <f t="shared" ref="AA8:AA14" si="9">W8+X8+Y8+Z8</f>
        <v>7349.0835563800001</v>
      </c>
      <c r="AB8" s="5">
        <f t="shared" ref="AB8:AB14" si="10">W8*5%</f>
        <v>330.90874078000002</v>
      </c>
      <c r="AC8" s="57">
        <f t="shared" ref="AC8:AC14" si="11">W8+Z8+AB8</f>
        <v>7349.0835563800001</v>
      </c>
    </row>
    <row r="9" spans="1:30" ht="30" customHeight="1">
      <c r="A9" s="9" t="s">
        <v>94</v>
      </c>
      <c r="B9" s="4">
        <v>2404</v>
      </c>
      <c r="C9" s="9" t="s">
        <v>145</v>
      </c>
      <c r="D9" s="4">
        <v>4985</v>
      </c>
      <c r="E9" s="5">
        <v>220</v>
      </c>
      <c r="F9" s="5">
        <f t="shared" si="4"/>
        <v>5205</v>
      </c>
      <c r="G9" s="6">
        <f>F9*23.31%</f>
        <v>1213.2855</v>
      </c>
      <c r="H9" s="6">
        <f>F9*0.14</f>
        <v>728.7</v>
      </c>
      <c r="I9" s="6">
        <f t="shared" si="5"/>
        <v>169.85997</v>
      </c>
      <c r="J9" s="6">
        <f t="shared" si="6"/>
        <v>17.9711994</v>
      </c>
      <c r="K9" s="6">
        <f>(H9+I9)*30%</f>
        <v>269.56799100000001</v>
      </c>
      <c r="L9" s="6">
        <v>0</v>
      </c>
      <c r="M9" s="4">
        <v>0</v>
      </c>
      <c r="N9" s="4">
        <v>0</v>
      </c>
      <c r="O9" s="4">
        <v>61</v>
      </c>
      <c r="P9" s="4">
        <v>10</v>
      </c>
      <c r="Q9" s="4">
        <v>0</v>
      </c>
      <c r="R9" s="4">
        <v>0</v>
      </c>
      <c r="S9" s="4">
        <v>603</v>
      </c>
      <c r="T9" s="4">
        <v>0</v>
      </c>
      <c r="U9" s="4">
        <v>12</v>
      </c>
      <c r="V9" s="4">
        <v>10</v>
      </c>
      <c r="W9" s="5">
        <f xml:space="preserve"> SUM(F9:V9)</f>
        <v>8300.3846603999991</v>
      </c>
      <c r="X9" s="5">
        <f t="shared" si="7"/>
        <v>207.50961651</v>
      </c>
      <c r="Y9" s="5">
        <f t="shared" si="8"/>
        <v>207.50961651</v>
      </c>
      <c r="Z9" s="5">
        <v>400</v>
      </c>
      <c r="AA9" s="5">
        <f t="shared" si="9"/>
        <v>9115.4038934199998</v>
      </c>
      <c r="AB9" s="5">
        <f t="shared" si="10"/>
        <v>415.01923302</v>
      </c>
      <c r="AC9" s="57">
        <f t="shared" si="11"/>
        <v>9115.4038934199998</v>
      </c>
    </row>
    <row r="10" spans="1:30" s="64" customFormat="1" ht="30" customHeight="1">
      <c r="A10" s="61" t="s">
        <v>140</v>
      </c>
      <c r="B10" s="62">
        <v>2413</v>
      </c>
      <c r="C10" s="61" t="s">
        <v>141</v>
      </c>
      <c r="D10" s="4">
        <v>4985</v>
      </c>
      <c r="E10" s="59">
        <v>80</v>
      </c>
      <c r="F10" s="59">
        <f t="shared" si="4"/>
        <v>5065</v>
      </c>
      <c r="G10" s="60">
        <f>F10*9.63%</f>
        <v>487.75950000000006</v>
      </c>
      <c r="H10" s="60">
        <f t="shared" si="0"/>
        <v>709.1</v>
      </c>
      <c r="I10" s="60">
        <f t="shared" si="5"/>
        <v>68.286330000000021</v>
      </c>
      <c r="J10" s="60">
        <f t="shared" si="6"/>
        <v>15.547726600000001</v>
      </c>
      <c r="K10" s="60">
        <f>(H10+I10)*30%</f>
        <v>233.21589900000001</v>
      </c>
      <c r="L10" s="60">
        <v>0</v>
      </c>
      <c r="M10" s="62">
        <v>0</v>
      </c>
      <c r="N10" s="62">
        <v>17</v>
      </c>
      <c r="O10" s="62">
        <v>61</v>
      </c>
      <c r="P10" s="62">
        <v>10</v>
      </c>
      <c r="Q10" s="62">
        <v>0</v>
      </c>
      <c r="R10" s="62">
        <v>0</v>
      </c>
      <c r="S10" s="4">
        <v>603</v>
      </c>
      <c r="T10" s="62">
        <v>21.25</v>
      </c>
      <c r="U10" s="62">
        <v>12</v>
      </c>
      <c r="V10" s="62">
        <v>10</v>
      </c>
      <c r="W10" s="59">
        <f t="shared" si="2"/>
        <v>7313.1594556</v>
      </c>
      <c r="X10" s="5">
        <f t="shared" si="7"/>
        <v>182.82898639000001</v>
      </c>
      <c r="Y10" s="5">
        <f t="shared" si="8"/>
        <v>182.82898639000001</v>
      </c>
      <c r="Z10" s="5">
        <v>400</v>
      </c>
      <c r="AA10" s="5">
        <f t="shared" si="9"/>
        <v>8078.8174283799999</v>
      </c>
      <c r="AB10" s="5">
        <f t="shared" si="10"/>
        <v>365.65797278000002</v>
      </c>
      <c r="AC10" s="63">
        <f t="shared" si="11"/>
        <v>8078.8174283799999</v>
      </c>
    </row>
    <row r="11" spans="1:30" s="64" customFormat="1" ht="30" customHeight="1">
      <c r="A11" s="9" t="s">
        <v>23</v>
      </c>
      <c r="B11" s="9">
        <v>1309</v>
      </c>
      <c r="C11" s="61" t="s">
        <v>146</v>
      </c>
      <c r="D11" s="9">
        <v>4830</v>
      </c>
      <c r="E11" s="67">
        <v>80</v>
      </c>
      <c r="F11" s="67">
        <f t="shared" si="4"/>
        <v>4910</v>
      </c>
      <c r="G11" s="42">
        <v>0</v>
      </c>
      <c r="H11" s="42">
        <f>D11*0.14</f>
        <v>676.2</v>
      </c>
      <c r="I11" s="60">
        <f t="shared" si="5"/>
        <v>0</v>
      </c>
      <c r="J11" s="42">
        <f t="shared" si="6"/>
        <v>13.524000000000001</v>
      </c>
      <c r="K11" s="42">
        <f>(I11+H11)*30%</f>
        <v>202.86</v>
      </c>
      <c r="L11" s="42">
        <f>(H11+I11)*0%</f>
        <v>0</v>
      </c>
      <c r="M11" s="9">
        <v>0</v>
      </c>
      <c r="N11" s="9">
        <v>0</v>
      </c>
      <c r="O11" s="9">
        <v>61</v>
      </c>
      <c r="P11" s="9">
        <v>10</v>
      </c>
      <c r="Q11" s="9">
        <v>0</v>
      </c>
      <c r="R11" s="9">
        <v>0</v>
      </c>
      <c r="S11" s="4">
        <v>603</v>
      </c>
      <c r="T11" s="9">
        <v>21.25</v>
      </c>
      <c r="U11" s="9">
        <v>12</v>
      </c>
      <c r="V11" s="9">
        <v>10</v>
      </c>
      <c r="W11" s="67">
        <f xml:space="preserve"> SUM(F11:V11)</f>
        <v>6519.8339999999998</v>
      </c>
      <c r="X11" s="5">
        <f t="shared" si="7"/>
        <v>162.99585000000002</v>
      </c>
      <c r="Y11" s="5">
        <f t="shared" si="8"/>
        <v>162.99585000000002</v>
      </c>
      <c r="Z11" s="5">
        <v>400</v>
      </c>
      <c r="AA11" s="5">
        <f t="shared" si="9"/>
        <v>7245.8257000000003</v>
      </c>
      <c r="AB11" s="5">
        <f t="shared" si="10"/>
        <v>325.99170000000004</v>
      </c>
      <c r="AC11" s="63">
        <f t="shared" si="11"/>
        <v>7245.8256999999994</v>
      </c>
      <c r="AD11" s="57"/>
    </row>
    <row r="12" spans="1:30" s="64" customFormat="1" ht="30" customHeight="1">
      <c r="A12" s="61" t="s">
        <v>136</v>
      </c>
      <c r="B12" s="62">
        <v>3412</v>
      </c>
      <c r="C12" s="61" t="s">
        <v>41</v>
      </c>
      <c r="D12" s="62">
        <v>4430</v>
      </c>
      <c r="E12" s="59">
        <v>220</v>
      </c>
      <c r="F12" s="59">
        <f t="shared" si="4"/>
        <v>4650</v>
      </c>
      <c r="G12" s="60">
        <v>597.29</v>
      </c>
      <c r="H12" s="60">
        <f t="shared" si="0"/>
        <v>651.00000000000011</v>
      </c>
      <c r="I12" s="60">
        <f t="shared" si="5"/>
        <v>83.620599999999996</v>
      </c>
      <c r="J12" s="60">
        <f t="shared" si="6"/>
        <v>14.692412000000003</v>
      </c>
      <c r="K12" s="60">
        <f t="shared" ref="K12:K62" si="12">(H12+I12)*30%</f>
        <v>220.38618000000002</v>
      </c>
      <c r="L12" s="60">
        <v>0</v>
      </c>
      <c r="M12" s="62">
        <v>0</v>
      </c>
      <c r="N12" s="62">
        <v>0</v>
      </c>
      <c r="O12" s="62">
        <v>61</v>
      </c>
      <c r="P12" s="62">
        <v>10</v>
      </c>
      <c r="Q12" s="62">
        <v>0</v>
      </c>
      <c r="R12" s="62">
        <v>0</v>
      </c>
      <c r="S12" s="4">
        <v>603</v>
      </c>
      <c r="T12" s="62">
        <v>21.25</v>
      </c>
      <c r="U12" s="62">
        <v>12</v>
      </c>
      <c r="V12" s="62">
        <v>10</v>
      </c>
      <c r="W12" s="59">
        <f t="shared" si="2"/>
        <v>6934.2391920000009</v>
      </c>
      <c r="X12" s="5">
        <f t="shared" si="7"/>
        <v>173.35597980000003</v>
      </c>
      <c r="Y12" s="5">
        <f t="shared" si="8"/>
        <v>173.35597980000003</v>
      </c>
      <c r="Z12" s="5">
        <v>400</v>
      </c>
      <c r="AA12" s="5">
        <f t="shared" si="9"/>
        <v>7680.9511516000002</v>
      </c>
      <c r="AB12" s="5">
        <f t="shared" si="10"/>
        <v>346.71195960000006</v>
      </c>
      <c r="AC12" s="63">
        <f t="shared" si="11"/>
        <v>7680.9511516000011</v>
      </c>
    </row>
    <row r="13" spans="1:30" s="64" customFormat="1" ht="30" customHeight="1">
      <c r="A13" s="61" t="s">
        <v>136</v>
      </c>
      <c r="B13" s="62">
        <v>3412</v>
      </c>
      <c r="C13" s="61" t="s">
        <v>139</v>
      </c>
      <c r="D13" s="62">
        <v>4430</v>
      </c>
      <c r="E13" s="59">
        <v>80</v>
      </c>
      <c r="F13" s="59">
        <f t="shared" ref="F13" si="13">D13+E13</f>
        <v>4510</v>
      </c>
      <c r="G13" s="60">
        <v>597.29</v>
      </c>
      <c r="H13" s="60">
        <f t="shared" ref="H13" si="14">F13*0.14</f>
        <v>631.40000000000009</v>
      </c>
      <c r="I13" s="60">
        <f t="shared" ref="I13" si="15">G13*0.14</f>
        <v>83.620599999999996</v>
      </c>
      <c r="J13" s="60">
        <f t="shared" ref="J13" si="16">(H13+I13)*2%</f>
        <v>14.300412000000001</v>
      </c>
      <c r="K13" s="60">
        <f t="shared" ref="K13" si="17">(H13+I13)*30%</f>
        <v>214.50618</v>
      </c>
      <c r="L13" s="60">
        <v>0</v>
      </c>
      <c r="M13" s="62">
        <v>0</v>
      </c>
      <c r="N13" s="62">
        <v>17</v>
      </c>
      <c r="O13" s="62">
        <v>61</v>
      </c>
      <c r="P13" s="62">
        <v>10</v>
      </c>
      <c r="Q13" s="62">
        <v>0</v>
      </c>
      <c r="R13" s="62">
        <v>0</v>
      </c>
      <c r="S13" s="4">
        <v>603</v>
      </c>
      <c r="T13" s="62">
        <f>140+21.25</f>
        <v>161.25</v>
      </c>
      <c r="U13" s="62">
        <v>12</v>
      </c>
      <c r="V13" s="62">
        <v>10</v>
      </c>
      <c r="W13" s="59">
        <f t="shared" ref="W13" si="18" xml:space="preserve"> SUM(F13:V13)</f>
        <v>6925.3671920000006</v>
      </c>
      <c r="X13" s="5">
        <f t="shared" ref="X13" si="19">W13*2.5%</f>
        <v>173.13417980000003</v>
      </c>
      <c r="Y13" s="5">
        <f t="shared" ref="Y13" si="20">W13*2.5%</f>
        <v>173.13417980000003</v>
      </c>
      <c r="Z13" s="5">
        <v>400</v>
      </c>
      <c r="AA13" s="5">
        <f t="shared" ref="AA13" si="21">W13+X13+Y13+Z13</f>
        <v>7671.6355516000012</v>
      </c>
      <c r="AB13" s="5">
        <f t="shared" ref="AB13" si="22">W13*5%</f>
        <v>346.26835960000005</v>
      </c>
      <c r="AC13" s="63">
        <f t="shared" ref="AC13" si="23">W13+Z13+AB13</f>
        <v>7671.6355516000003</v>
      </c>
    </row>
    <row r="14" spans="1:30" ht="30" customHeight="1">
      <c r="A14" s="9" t="s">
        <v>102</v>
      </c>
      <c r="B14" s="4">
        <v>3203</v>
      </c>
      <c r="C14" s="61" t="s">
        <v>135</v>
      </c>
      <c r="D14" s="62">
        <v>4430</v>
      </c>
      <c r="E14" s="5">
        <v>0</v>
      </c>
      <c r="F14" s="5">
        <f t="shared" si="4"/>
        <v>4430</v>
      </c>
      <c r="G14" s="6">
        <v>0</v>
      </c>
      <c r="H14" s="6">
        <f>F14*0.14</f>
        <v>620.20000000000005</v>
      </c>
      <c r="I14" s="6">
        <f t="shared" si="5"/>
        <v>0</v>
      </c>
      <c r="J14" s="6">
        <f t="shared" si="6"/>
        <v>12.404000000000002</v>
      </c>
      <c r="K14" s="6">
        <f t="shared" si="12"/>
        <v>186.06</v>
      </c>
      <c r="L14" s="6">
        <v>0</v>
      </c>
      <c r="M14" s="4">
        <v>0</v>
      </c>
      <c r="N14" s="4">
        <v>0</v>
      </c>
      <c r="O14" s="4">
        <v>61</v>
      </c>
      <c r="P14" s="4">
        <v>10</v>
      </c>
      <c r="Q14" s="4">
        <v>0</v>
      </c>
      <c r="R14" s="4">
        <v>0</v>
      </c>
      <c r="S14" s="4">
        <v>603</v>
      </c>
      <c r="T14" s="4">
        <v>0</v>
      </c>
      <c r="U14" s="4">
        <v>12</v>
      </c>
      <c r="V14" s="4">
        <v>10</v>
      </c>
      <c r="W14" s="5">
        <f xml:space="preserve"> SUM(F14:V14)</f>
        <v>5944.6640000000007</v>
      </c>
      <c r="X14" s="5">
        <f t="shared" si="7"/>
        <v>148.61660000000003</v>
      </c>
      <c r="Y14" s="5">
        <f t="shared" si="8"/>
        <v>148.61660000000003</v>
      </c>
      <c r="Z14" s="5">
        <v>400</v>
      </c>
      <c r="AA14" s="5">
        <f t="shared" si="9"/>
        <v>6641.8972000000012</v>
      </c>
      <c r="AB14" s="5">
        <f t="shared" si="10"/>
        <v>297.23320000000007</v>
      </c>
      <c r="AC14" s="57">
        <f t="shared" si="11"/>
        <v>6641.8972000000003</v>
      </c>
    </row>
    <row r="15" spans="1:30" s="64" customFormat="1" ht="30" customHeight="1">
      <c r="A15" s="61" t="s">
        <v>4</v>
      </c>
      <c r="B15" s="62">
        <v>1388</v>
      </c>
      <c r="C15" s="62" t="s">
        <v>41</v>
      </c>
      <c r="D15" s="62">
        <v>4430</v>
      </c>
      <c r="E15" s="59">
        <v>220</v>
      </c>
      <c r="F15" s="59">
        <f t="shared" ref="F15:F26" si="24">D15+E15</f>
        <v>4650</v>
      </c>
      <c r="G15" s="60">
        <v>0</v>
      </c>
      <c r="H15" s="60">
        <f t="shared" si="0"/>
        <v>651.00000000000011</v>
      </c>
      <c r="I15" s="60">
        <f t="shared" si="1"/>
        <v>0</v>
      </c>
      <c r="J15" s="60">
        <f t="shared" ref="J15:J62" si="25">(H15+I15)*2%</f>
        <v>13.020000000000003</v>
      </c>
      <c r="K15" s="60">
        <f t="shared" si="12"/>
        <v>195.30000000000004</v>
      </c>
      <c r="L15" s="60">
        <v>0</v>
      </c>
      <c r="M15" s="62">
        <v>0</v>
      </c>
      <c r="N15" s="62">
        <v>0</v>
      </c>
      <c r="O15" s="62">
        <v>61</v>
      </c>
      <c r="P15" s="62">
        <v>10</v>
      </c>
      <c r="Q15" s="62">
        <v>45</v>
      </c>
      <c r="R15" s="62">
        <v>60</v>
      </c>
      <c r="S15" s="4">
        <v>603</v>
      </c>
      <c r="T15" s="62">
        <v>0</v>
      </c>
      <c r="U15" s="62">
        <v>12</v>
      </c>
      <c r="V15" s="62">
        <v>10</v>
      </c>
      <c r="W15" s="59">
        <f t="shared" si="2"/>
        <v>6310.3200000000006</v>
      </c>
      <c r="X15" s="5">
        <f t="shared" ref="X15:X62" si="26">W15*2.5%</f>
        <v>157.75800000000004</v>
      </c>
      <c r="Y15" s="5">
        <f t="shared" ref="Y15:Y62" si="27">W15*2.5%</f>
        <v>157.75800000000004</v>
      </c>
      <c r="Z15" s="5">
        <v>400</v>
      </c>
      <c r="AA15" s="5">
        <f t="shared" ref="AA15:AA62" si="28">W15+X15+Y15+Z15</f>
        <v>7025.8360000000002</v>
      </c>
      <c r="AB15" s="5">
        <f t="shared" ref="AB15:AB62" si="29">W15*5%</f>
        <v>315.51600000000008</v>
      </c>
      <c r="AC15" s="63">
        <f t="shared" si="3"/>
        <v>7025.8360000000011</v>
      </c>
    </row>
    <row r="16" spans="1:30" s="64" customFormat="1" ht="30" customHeight="1">
      <c r="A16" s="61" t="s">
        <v>95</v>
      </c>
      <c r="B16" s="62">
        <v>3403</v>
      </c>
      <c r="C16" s="62" t="s">
        <v>41</v>
      </c>
      <c r="D16" s="62">
        <v>4430</v>
      </c>
      <c r="E16" s="59">
        <v>220</v>
      </c>
      <c r="F16" s="59">
        <f t="shared" si="24"/>
        <v>4650</v>
      </c>
      <c r="G16" s="60">
        <f>F16*3.42%</f>
        <v>159.03</v>
      </c>
      <c r="H16" s="60">
        <f t="shared" si="0"/>
        <v>651.00000000000011</v>
      </c>
      <c r="I16" s="60">
        <f t="shared" si="1"/>
        <v>22.264200000000002</v>
      </c>
      <c r="J16" s="60">
        <f t="shared" si="25"/>
        <v>13.465284000000002</v>
      </c>
      <c r="K16" s="60">
        <f t="shared" si="12"/>
        <v>201.97926000000001</v>
      </c>
      <c r="L16" s="60">
        <v>0</v>
      </c>
      <c r="M16" s="62">
        <v>0</v>
      </c>
      <c r="N16" s="62">
        <v>0</v>
      </c>
      <c r="O16" s="62">
        <v>61</v>
      </c>
      <c r="P16" s="62">
        <v>10</v>
      </c>
      <c r="Q16" s="62">
        <v>0</v>
      </c>
      <c r="R16" s="62">
        <v>0</v>
      </c>
      <c r="S16" s="4">
        <v>603</v>
      </c>
      <c r="T16" s="62">
        <v>0</v>
      </c>
      <c r="U16" s="62">
        <v>12</v>
      </c>
      <c r="V16" s="62">
        <v>10</v>
      </c>
      <c r="W16" s="59">
        <f t="shared" si="2"/>
        <v>6393.7387439999993</v>
      </c>
      <c r="X16" s="5">
        <f t="shared" si="26"/>
        <v>159.84346859999999</v>
      </c>
      <c r="Y16" s="5">
        <f t="shared" si="27"/>
        <v>159.84346859999999</v>
      </c>
      <c r="Z16" s="5">
        <v>400</v>
      </c>
      <c r="AA16" s="5">
        <f t="shared" si="28"/>
        <v>7113.4256811999994</v>
      </c>
      <c r="AB16" s="5">
        <f t="shared" si="29"/>
        <v>319.68693719999999</v>
      </c>
      <c r="AC16" s="63">
        <f t="shared" si="3"/>
        <v>7113.4256811999994</v>
      </c>
    </row>
    <row r="17" spans="1:29" s="64" customFormat="1" ht="30" customHeight="1">
      <c r="A17" s="61" t="s">
        <v>20</v>
      </c>
      <c r="B17" s="62">
        <v>3407</v>
      </c>
      <c r="C17" s="62" t="s">
        <v>41</v>
      </c>
      <c r="D17" s="62">
        <v>4430</v>
      </c>
      <c r="E17" s="59">
        <v>220</v>
      </c>
      <c r="F17" s="59">
        <f t="shared" si="24"/>
        <v>4650</v>
      </c>
      <c r="G17" s="60">
        <v>0</v>
      </c>
      <c r="H17" s="60">
        <f t="shared" si="0"/>
        <v>651.00000000000011</v>
      </c>
      <c r="I17" s="60">
        <f t="shared" si="1"/>
        <v>0</v>
      </c>
      <c r="J17" s="60">
        <f t="shared" si="25"/>
        <v>13.020000000000003</v>
      </c>
      <c r="K17" s="60">
        <f t="shared" si="12"/>
        <v>195.30000000000004</v>
      </c>
      <c r="L17" s="60">
        <v>0</v>
      </c>
      <c r="M17" s="62">
        <v>0</v>
      </c>
      <c r="N17" s="62">
        <v>0</v>
      </c>
      <c r="O17" s="62">
        <v>61</v>
      </c>
      <c r="P17" s="62">
        <v>10</v>
      </c>
      <c r="Q17" s="62">
        <v>0</v>
      </c>
      <c r="R17" s="62">
        <v>0</v>
      </c>
      <c r="S17" s="4">
        <v>603</v>
      </c>
      <c r="T17" s="62">
        <v>0</v>
      </c>
      <c r="U17" s="62">
        <v>12</v>
      </c>
      <c r="V17" s="62">
        <v>10</v>
      </c>
      <c r="W17" s="59">
        <f t="shared" si="2"/>
        <v>6205.3200000000006</v>
      </c>
      <c r="X17" s="5">
        <f t="shared" si="26"/>
        <v>155.13300000000004</v>
      </c>
      <c r="Y17" s="5">
        <f t="shared" si="27"/>
        <v>155.13300000000004</v>
      </c>
      <c r="Z17" s="5">
        <v>400</v>
      </c>
      <c r="AA17" s="5">
        <f t="shared" si="28"/>
        <v>6915.5860000000002</v>
      </c>
      <c r="AB17" s="5">
        <f t="shared" si="29"/>
        <v>310.26600000000008</v>
      </c>
      <c r="AC17" s="63">
        <f t="shared" si="3"/>
        <v>6915.5860000000011</v>
      </c>
    </row>
    <row r="18" spans="1:29" ht="30" customHeight="1">
      <c r="A18" s="9" t="s">
        <v>106</v>
      </c>
      <c r="B18" s="4">
        <v>3411</v>
      </c>
      <c r="C18" s="62" t="s">
        <v>41</v>
      </c>
      <c r="D18" s="62">
        <v>4430</v>
      </c>
      <c r="E18" s="59">
        <v>220</v>
      </c>
      <c r="F18" s="5">
        <f t="shared" si="24"/>
        <v>4650</v>
      </c>
      <c r="G18" s="6">
        <f>F18*1.01%</f>
        <v>46.964999999999996</v>
      </c>
      <c r="H18" s="6">
        <f t="shared" ref="H18:I20" si="30">F18*0.14</f>
        <v>651.00000000000011</v>
      </c>
      <c r="I18" s="6">
        <f t="shared" si="30"/>
        <v>6.5750999999999999</v>
      </c>
      <c r="J18" s="6">
        <f t="shared" si="25"/>
        <v>13.151502000000002</v>
      </c>
      <c r="K18" s="6">
        <f t="shared" si="12"/>
        <v>197.27253000000005</v>
      </c>
      <c r="L18" s="6">
        <v>0</v>
      </c>
      <c r="M18" s="4">
        <v>0</v>
      </c>
      <c r="N18" s="4">
        <v>0</v>
      </c>
      <c r="O18" s="4">
        <v>61</v>
      </c>
      <c r="P18" s="4">
        <v>10</v>
      </c>
      <c r="Q18" s="4">
        <v>0</v>
      </c>
      <c r="R18" s="4">
        <v>0</v>
      </c>
      <c r="S18" s="4">
        <v>603</v>
      </c>
      <c r="T18" s="4">
        <v>0</v>
      </c>
      <c r="U18" s="4">
        <v>12</v>
      </c>
      <c r="V18" s="4">
        <v>10</v>
      </c>
      <c r="W18" s="5">
        <f xml:space="preserve"> SUM(F18:V18)</f>
        <v>6260.9641320000001</v>
      </c>
      <c r="X18" s="5">
        <f t="shared" si="26"/>
        <v>156.52410330000001</v>
      </c>
      <c r="Y18" s="5">
        <f t="shared" si="27"/>
        <v>156.52410330000001</v>
      </c>
      <c r="Z18" s="5">
        <v>400</v>
      </c>
      <c r="AA18" s="5">
        <f t="shared" si="28"/>
        <v>6974.0123386000005</v>
      </c>
      <c r="AB18" s="5">
        <f t="shared" si="29"/>
        <v>313.04820660000001</v>
      </c>
      <c r="AC18" s="57">
        <f>W18+Z18+AB18</f>
        <v>6974.0123386000005</v>
      </c>
    </row>
    <row r="19" spans="1:29" ht="30" customHeight="1">
      <c r="A19" s="9" t="s">
        <v>104</v>
      </c>
      <c r="B19" s="4">
        <v>2204</v>
      </c>
      <c r="C19" s="62" t="s">
        <v>41</v>
      </c>
      <c r="D19" s="62">
        <v>4430</v>
      </c>
      <c r="E19" s="59">
        <v>220</v>
      </c>
      <c r="F19" s="5">
        <f t="shared" si="24"/>
        <v>4650</v>
      </c>
      <c r="G19" s="6">
        <v>0</v>
      </c>
      <c r="H19" s="6">
        <f t="shared" si="30"/>
        <v>651.00000000000011</v>
      </c>
      <c r="I19" s="6">
        <f t="shared" si="30"/>
        <v>0</v>
      </c>
      <c r="J19" s="6">
        <f t="shared" si="25"/>
        <v>13.020000000000003</v>
      </c>
      <c r="K19" s="6">
        <f t="shared" si="12"/>
        <v>195.30000000000004</v>
      </c>
      <c r="L19" s="6">
        <v>0</v>
      </c>
      <c r="M19" s="4">
        <v>0</v>
      </c>
      <c r="N19" s="4">
        <v>0</v>
      </c>
      <c r="O19" s="4">
        <v>61</v>
      </c>
      <c r="P19" s="4">
        <v>10</v>
      </c>
      <c r="Q19" s="4">
        <v>0</v>
      </c>
      <c r="R19" s="4">
        <v>0</v>
      </c>
      <c r="S19" s="4">
        <v>603</v>
      </c>
      <c r="T19" s="4">
        <v>0</v>
      </c>
      <c r="U19" s="4">
        <v>12</v>
      </c>
      <c r="V19" s="4">
        <v>10</v>
      </c>
      <c r="W19" s="5">
        <f xml:space="preserve"> SUM(F19:V19)</f>
        <v>6205.3200000000006</v>
      </c>
      <c r="X19" s="5">
        <f t="shared" si="26"/>
        <v>155.13300000000004</v>
      </c>
      <c r="Y19" s="5">
        <f t="shared" si="27"/>
        <v>155.13300000000004</v>
      </c>
      <c r="Z19" s="5">
        <v>400</v>
      </c>
      <c r="AA19" s="5">
        <f t="shared" si="28"/>
        <v>6915.5860000000002</v>
      </c>
      <c r="AB19" s="5">
        <f t="shared" si="29"/>
        <v>310.26600000000008</v>
      </c>
      <c r="AC19" s="57">
        <f>W19+Z19+AB19</f>
        <v>6915.5860000000011</v>
      </c>
    </row>
    <row r="20" spans="1:29" ht="30" customHeight="1">
      <c r="A20" s="9" t="s">
        <v>151</v>
      </c>
      <c r="B20" s="4">
        <v>2110</v>
      </c>
      <c r="C20" s="62" t="s">
        <v>41</v>
      </c>
      <c r="D20" s="62">
        <v>4430</v>
      </c>
      <c r="E20" s="59">
        <v>220</v>
      </c>
      <c r="F20" s="5">
        <f t="shared" ref="F20" si="31">D20+E20</f>
        <v>4650</v>
      </c>
      <c r="G20" s="6">
        <v>0</v>
      </c>
      <c r="H20" s="6">
        <f t="shared" si="30"/>
        <v>651.00000000000011</v>
      </c>
      <c r="I20" s="6">
        <f t="shared" si="30"/>
        <v>0</v>
      </c>
      <c r="J20" s="6">
        <f t="shared" ref="J20" si="32">(H20+I20)*2%</f>
        <v>13.020000000000003</v>
      </c>
      <c r="K20" s="6">
        <f t="shared" ref="K20" si="33">(H20+I20)*30%</f>
        <v>195.30000000000004</v>
      </c>
      <c r="L20" s="6">
        <v>0</v>
      </c>
      <c r="M20" s="4">
        <v>0</v>
      </c>
      <c r="N20" s="4">
        <v>0</v>
      </c>
      <c r="O20" s="4">
        <v>61</v>
      </c>
      <c r="P20" s="4">
        <v>10</v>
      </c>
      <c r="Q20" s="4">
        <v>0</v>
      </c>
      <c r="R20" s="4">
        <v>0</v>
      </c>
      <c r="S20" s="4">
        <v>603</v>
      </c>
      <c r="T20" s="4">
        <v>0</v>
      </c>
      <c r="U20" s="4">
        <v>12</v>
      </c>
      <c r="V20" s="4">
        <v>10</v>
      </c>
      <c r="W20" s="5">
        <f xml:space="preserve"> SUM(F20:V20)</f>
        <v>6205.3200000000006</v>
      </c>
      <c r="X20" s="5">
        <f t="shared" ref="X20" si="34">W20*2.5%</f>
        <v>155.13300000000004</v>
      </c>
      <c r="Y20" s="5">
        <f t="shared" ref="Y20" si="35">W20*2.5%</f>
        <v>155.13300000000004</v>
      </c>
      <c r="Z20" s="5">
        <v>400</v>
      </c>
      <c r="AA20" s="5">
        <f t="shared" ref="AA20" si="36">W20+X20+Y20+Z20</f>
        <v>6915.5860000000002</v>
      </c>
      <c r="AB20" s="5">
        <f t="shared" ref="AB20" si="37">W20*5%</f>
        <v>310.26600000000008</v>
      </c>
      <c r="AC20" s="57">
        <f>W20+Z20+AB20</f>
        <v>6915.5860000000011</v>
      </c>
    </row>
    <row r="21" spans="1:29" s="64" customFormat="1" ht="30" customHeight="1">
      <c r="A21" s="61" t="s">
        <v>96</v>
      </c>
      <c r="B21" s="62">
        <v>1190</v>
      </c>
      <c r="C21" s="62" t="s">
        <v>41</v>
      </c>
      <c r="D21" s="62">
        <v>4430</v>
      </c>
      <c r="E21" s="59">
        <v>220</v>
      </c>
      <c r="F21" s="59">
        <f t="shared" si="24"/>
        <v>4650</v>
      </c>
      <c r="G21" s="60">
        <v>0</v>
      </c>
      <c r="H21" s="60">
        <f t="shared" si="0"/>
        <v>651.00000000000011</v>
      </c>
      <c r="I21" s="60">
        <f t="shared" si="1"/>
        <v>0</v>
      </c>
      <c r="J21" s="60">
        <f t="shared" si="25"/>
        <v>13.020000000000003</v>
      </c>
      <c r="K21" s="60">
        <f t="shared" si="12"/>
        <v>195.30000000000004</v>
      </c>
      <c r="L21" s="60">
        <v>0</v>
      </c>
      <c r="M21" s="62">
        <v>0</v>
      </c>
      <c r="N21" s="62">
        <v>0</v>
      </c>
      <c r="O21" s="62">
        <v>61</v>
      </c>
      <c r="P21" s="62">
        <v>10</v>
      </c>
      <c r="Q21" s="62">
        <v>83</v>
      </c>
      <c r="R21" s="62">
        <v>0</v>
      </c>
      <c r="S21" s="4">
        <v>603</v>
      </c>
      <c r="T21" s="62">
        <v>0</v>
      </c>
      <c r="U21" s="62">
        <v>12</v>
      </c>
      <c r="V21" s="62">
        <v>10</v>
      </c>
      <c r="W21" s="59">
        <f t="shared" si="2"/>
        <v>6288.3200000000006</v>
      </c>
      <c r="X21" s="5">
        <f t="shared" si="26"/>
        <v>157.20800000000003</v>
      </c>
      <c r="Y21" s="5">
        <f t="shared" si="27"/>
        <v>157.20800000000003</v>
      </c>
      <c r="Z21" s="5">
        <v>400</v>
      </c>
      <c r="AA21" s="5">
        <f t="shared" si="28"/>
        <v>7002.7359999999999</v>
      </c>
      <c r="AB21" s="5">
        <f t="shared" si="29"/>
        <v>314.41600000000005</v>
      </c>
      <c r="AC21" s="63">
        <f t="shared" si="3"/>
        <v>7002.7360000000008</v>
      </c>
    </row>
    <row r="22" spans="1:29" s="64" customFormat="1" ht="30" customHeight="1">
      <c r="A22" s="61" t="s">
        <v>96</v>
      </c>
      <c r="B22" s="62">
        <v>1190</v>
      </c>
      <c r="C22" s="62" t="s">
        <v>43</v>
      </c>
      <c r="D22" s="62">
        <v>4430</v>
      </c>
      <c r="E22" s="59">
        <v>80</v>
      </c>
      <c r="F22" s="59">
        <f t="shared" si="24"/>
        <v>4510</v>
      </c>
      <c r="G22" s="60">
        <v>0</v>
      </c>
      <c r="H22" s="60">
        <f t="shared" si="0"/>
        <v>631.40000000000009</v>
      </c>
      <c r="I22" s="60">
        <f t="shared" si="1"/>
        <v>0</v>
      </c>
      <c r="J22" s="60">
        <f t="shared" si="25"/>
        <v>12.628000000000002</v>
      </c>
      <c r="K22" s="60">
        <f t="shared" si="12"/>
        <v>189.42000000000002</v>
      </c>
      <c r="L22" s="60">
        <v>0</v>
      </c>
      <c r="M22" s="62">
        <v>0</v>
      </c>
      <c r="N22" s="62">
        <v>0</v>
      </c>
      <c r="O22" s="62">
        <v>61</v>
      </c>
      <c r="P22" s="62">
        <v>10</v>
      </c>
      <c r="Q22" s="62">
        <v>83</v>
      </c>
      <c r="R22" s="62">
        <v>0</v>
      </c>
      <c r="S22" s="4">
        <v>603</v>
      </c>
      <c r="T22" s="62">
        <v>140</v>
      </c>
      <c r="U22" s="62">
        <v>12</v>
      </c>
      <c r="V22" s="62">
        <v>10</v>
      </c>
      <c r="W22" s="59">
        <f t="shared" si="2"/>
        <v>6262.4479999999994</v>
      </c>
      <c r="X22" s="5">
        <f t="shared" si="26"/>
        <v>156.56119999999999</v>
      </c>
      <c r="Y22" s="5">
        <f t="shared" si="27"/>
        <v>156.56119999999999</v>
      </c>
      <c r="Z22" s="5">
        <v>400</v>
      </c>
      <c r="AA22" s="5">
        <f t="shared" si="28"/>
        <v>6975.5703999999996</v>
      </c>
      <c r="AB22" s="5">
        <f t="shared" si="29"/>
        <v>313.12239999999997</v>
      </c>
      <c r="AC22" s="63">
        <f t="shared" si="3"/>
        <v>6975.5703999999996</v>
      </c>
    </row>
    <row r="23" spans="1:29" s="64" customFormat="1" ht="30.75" customHeight="1">
      <c r="A23" s="61" t="s">
        <v>97</v>
      </c>
      <c r="B23" s="62">
        <v>1104</v>
      </c>
      <c r="C23" s="61" t="s">
        <v>87</v>
      </c>
      <c r="D23" s="62">
        <v>4430</v>
      </c>
      <c r="E23" s="59">
        <v>220</v>
      </c>
      <c r="F23" s="59">
        <f t="shared" si="24"/>
        <v>4650</v>
      </c>
      <c r="G23" s="60">
        <v>0</v>
      </c>
      <c r="H23" s="60">
        <f t="shared" si="0"/>
        <v>651.00000000000011</v>
      </c>
      <c r="I23" s="60">
        <f t="shared" si="1"/>
        <v>0</v>
      </c>
      <c r="J23" s="60">
        <f t="shared" si="25"/>
        <v>13.020000000000003</v>
      </c>
      <c r="K23" s="60">
        <f t="shared" si="12"/>
        <v>195.30000000000004</v>
      </c>
      <c r="L23" s="60">
        <v>0</v>
      </c>
      <c r="M23" s="62">
        <v>0</v>
      </c>
      <c r="N23" s="62">
        <v>0</v>
      </c>
      <c r="O23" s="62">
        <v>61</v>
      </c>
      <c r="P23" s="62">
        <v>10</v>
      </c>
      <c r="Q23" s="62">
        <v>0</v>
      </c>
      <c r="R23" s="62"/>
      <c r="S23" s="4">
        <v>603</v>
      </c>
      <c r="T23" s="62">
        <v>0</v>
      </c>
      <c r="U23" s="62">
        <v>12</v>
      </c>
      <c r="V23" s="62">
        <v>10</v>
      </c>
      <c r="W23" s="59">
        <f t="shared" si="2"/>
        <v>6205.3200000000006</v>
      </c>
      <c r="X23" s="5">
        <f t="shared" si="26"/>
        <v>155.13300000000004</v>
      </c>
      <c r="Y23" s="5">
        <f t="shared" si="27"/>
        <v>155.13300000000004</v>
      </c>
      <c r="Z23" s="5">
        <v>400</v>
      </c>
      <c r="AA23" s="5">
        <f t="shared" si="28"/>
        <v>6915.5860000000002</v>
      </c>
      <c r="AB23" s="5">
        <f t="shared" si="29"/>
        <v>310.26600000000008</v>
      </c>
      <c r="AC23" s="63">
        <f t="shared" si="3"/>
        <v>6915.5860000000011</v>
      </c>
    </row>
    <row r="24" spans="1:29" s="64" customFormat="1" ht="30" customHeight="1">
      <c r="A24" s="61" t="s">
        <v>97</v>
      </c>
      <c r="B24" s="62">
        <v>1104</v>
      </c>
      <c r="C24" s="62" t="s">
        <v>43</v>
      </c>
      <c r="D24" s="62">
        <v>4430</v>
      </c>
      <c r="E24" s="59">
        <v>80</v>
      </c>
      <c r="F24" s="59">
        <f t="shared" si="24"/>
        <v>4510</v>
      </c>
      <c r="G24" s="60">
        <f>F24*6.86%</f>
        <v>309.38600000000002</v>
      </c>
      <c r="H24" s="60">
        <f t="shared" si="0"/>
        <v>631.40000000000009</v>
      </c>
      <c r="I24" s="60">
        <f t="shared" si="1"/>
        <v>43.314040000000006</v>
      </c>
      <c r="J24" s="60">
        <f t="shared" si="25"/>
        <v>13.494280800000002</v>
      </c>
      <c r="K24" s="60">
        <f t="shared" si="12"/>
        <v>202.41421200000002</v>
      </c>
      <c r="L24" s="60">
        <v>0</v>
      </c>
      <c r="M24" s="62">
        <v>0</v>
      </c>
      <c r="N24" s="62">
        <v>0</v>
      </c>
      <c r="O24" s="62">
        <v>61</v>
      </c>
      <c r="P24" s="62">
        <v>10</v>
      </c>
      <c r="Q24" s="62">
        <v>0</v>
      </c>
      <c r="R24" s="62"/>
      <c r="S24" s="4">
        <v>603</v>
      </c>
      <c r="T24" s="62">
        <v>140</v>
      </c>
      <c r="U24" s="62">
        <v>12</v>
      </c>
      <c r="V24" s="62">
        <v>10</v>
      </c>
      <c r="W24" s="59">
        <f t="shared" si="2"/>
        <v>6546.0085327999996</v>
      </c>
      <c r="X24" s="5">
        <f t="shared" si="26"/>
        <v>163.65021332000001</v>
      </c>
      <c r="Y24" s="5">
        <f t="shared" si="27"/>
        <v>163.65021332000001</v>
      </c>
      <c r="Z24" s="5">
        <v>400</v>
      </c>
      <c r="AA24" s="5">
        <f t="shared" si="28"/>
        <v>7273.3089594399999</v>
      </c>
      <c r="AB24" s="5">
        <f t="shared" si="29"/>
        <v>327.30042664000001</v>
      </c>
      <c r="AC24" s="63">
        <f t="shared" si="3"/>
        <v>7273.3089594399999</v>
      </c>
    </row>
    <row r="25" spans="1:29" s="64" customFormat="1" ht="30" customHeight="1">
      <c r="A25" s="61" t="s">
        <v>4</v>
      </c>
      <c r="B25" s="61">
        <v>1388</v>
      </c>
      <c r="C25" s="61" t="s">
        <v>139</v>
      </c>
      <c r="D25" s="61">
        <v>4430</v>
      </c>
      <c r="E25" s="69">
        <v>80</v>
      </c>
      <c r="F25" s="69">
        <f t="shared" si="24"/>
        <v>4510</v>
      </c>
      <c r="G25" s="70">
        <v>0</v>
      </c>
      <c r="H25" s="70">
        <f t="shared" si="0"/>
        <v>631.40000000000009</v>
      </c>
      <c r="I25" s="70">
        <f t="shared" si="1"/>
        <v>0</v>
      </c>
      <c r="J25" s="70">
        <f t="shared" si="25"/>
        <v>12.628000000000002</v>
      </c>
      <c r="K25" s="70">
        <f t="shared" si="12"/>
        <v>189.42000000000002</v>
      </c>
      <c r="L25" s="70">
        <v>0</v>
      </c>
      <c r="M25" s="61">
        <v>0</v>
      </c>
      <c r="N25" s="61">
        <v>17</v>
      </c>
      <c r="O25" s="61">
        <v>61</v>
      </c>
      <c r="P25" s="61">
        <v>10</v>
      </c>
      <c r="Q25" s="61">
        <v>45</v>
      </c>
      <c r="R25" s="61">
        <v>60</v>
      </c>
      <c r="S25" s="4">
        <v>603</v>
      </c>
      <c r="T25" s="61">
        <v>0</v>
      </c>
      <c r="U25" s="61">
        <v>12</v>
      </c>
      <c r="V25" s="61">
        <v>10</v>
      </c>
      <c r="W25" s="69">
        <f t="shared" si="2"/>
        <v>6161.4479999999994</v>
      </c>
      <c r="X25" s="5">
        <f t="shared" si="26"/>
        <v>154.03620000000001</v>
      </c>
      <c r="Y25" s="5">
        <f t="shared" si="27"/>
        <v>154.03620000000001</v>
      </c>
      <c r="Z25" s="5">
        <v>400</v>
      </c>
      <c r="AA25" s="5">
        <f t="shared" si="28"/>
        <v>6869.5203999999994</v>
      </c>
      <c r="AB25" s="5">
        <f t="shared" si="29"/>
        <v>308.07240000000002</v>
      </c>
      <c r="AC25" s="69">
        <f t="shared" si="3"/>
        <v>6869.5203999999994</v>
      </c>
    </row>
    <row r="26" spans="1:29" s="64" customFormat="1" ht="30" customHeight="1">
      <c r="A26" s="61" t="s">
        <v>98</v>
      </c>
      <c r="B26" s="62">
        <v>2108</v>
      </c>
      <c r="C26" s="61" t="s">
        <v>139</v>
      </c>
      <c r="D26" s="62">
        <v>4430</v>
      </c>
      <c r="E26" s="59">
        <v>80</v>
      </c>
      <c r="F26" s="59">
        <f t="shared" si="24"/>
        <v>4510</v>
      </c>
      <c r="G26" s="60">
        <v>0</v>
      </c>
      <c r="H26" s="60">
        <f t="shared" si="0"/>
        <v>631.40000000000009</v>
      </c>
      <c r="I26" s="60">
        <f t="shared" si="1"/>
        <v>0</v>
      </c>
      <c r="J26" s="60">
        <f t="shared" si="25"/>
        <v>12.628000000000002</v>
      </c>
      <c r="K26" s="60">
        <f t="shared" si="12"/>
        <v>189.42000000000002</v>
      </c>
      <c r="L26" s="60">
        <v>0</v>
      </c>
      <c r="M26" s="62">
        <v>0</v>
      </c>
      <c r="N26" s="62">
        <v>0</v>
      </c>
      <c r="O26" s="62">
        <v>61</v>
      </c>
      <c r="P26" s="62">
        <v>10</v>
      </c>
      <c r="Q26" s="62">
        <v>0</v>
      </c>
      <c r="R26" s="62">
        <v>0</v>
      </c>
      <c r="S26" s="4">
        <v>603</v>
      </c>
      <c r="T26" s="62">
        <v>0</v>
      </c>
      <c r="U26" s="62">
        <v>12</v>
      </c>
      <c r="V26" s="62">
        <v>10</v>
      </c>
      <c r="W26" s="59">
        <f t="shared" si="2"/>
        <v>6039.4479999999994</v>
      </c>
      <c r="X26" s="5">
        <f t="shared" si="26"/>
        <v>150.9862</v>
      </c>
      <c r="Y26" s="5">
        <f t="shared" si="27"/>
        <v>150.9862</v>
      </c>
      <c r="Z26" s="5">
        <v>400</v>
      </c>
      <c r="AA26" s="5">
        <f t="shared" si="28"/>
        <v>6741.4204</v>
      </c>
      <c r="AB26" s="5">
        <f t="shared" si="29"/>
        <v>301.97239999999999</v>
      </c>
      <c r="AC26" s="63">
        <f t="shared" si="3"/>
        <v>6741.4203999999991</v>
      </c>
    </row>
    <row r="27" spans="1:29" s="64" customFormat="1" ht="30" customHeight="1">
      <c r="A27" s="61" t="s">
        <v>109</v>
      </c>
      <c r="B27" s="62">
        <v>1304</v>
      </c>
      <c r="C27" s="61" t="s">
        <v>139</v>
      </c>
      <c r="D27" s="62">
        <v>4430</v>
      </c>
      <c r="E27" s="59">
        <v>80</v>
      </c>
      <c r="F27" s="59">
        <f>D27+E27</f>
        <v>4510</v>
      </c>
      <c r="G27" s="60">
        <v>0</v>
      </c>
      <c r="H27" s="60">
        <f t="shared" ref="H27:I29" si="38">F27*0.14</f>
        <v>631.40000000000009</v>
      </c>
      <c r="I27" s="60">
        <f t="shared" si="38"/>
        <v>0</v>
      </c>
      <c r="J27" s="60">
        <f>(H27+I27)*2%</f>
        <v>12.628000000000002</v>
      </c>
      <c r="K27" s="60">
        <f>(H27+I27)*30%</f>
        <v>189.42000000000002</v>
      </c>
      <c r="L27" s="60">
        <v>0</v>
      </c>
      <c r="M27" s="62">
        <v>0</v>
      </c>
      <c r="N27" s="62">
        <v>0</v>
      </c>
      <c r="O27" s="62">
        <v>61</v>
      </c>
      <c r="P27" s="62">
        <v>10</v>
      </c>
      <c r="Q27" s="62">
        <v>0</v>
      </c>
      <c r="R27" s="62">
        <v>0</v>
      </c>
      <c r="S27" s="4">
        <v>603</v>
      </c>
      <c r="T27" s="62">
        <v>0</v>
      </c>
      <c r="U27" s="62">
        <v>12</v>
      </c>
      <c r="V27" s="62">
        <v>10</v>
      </c>
      <c r="W27" s="59">
        <f xml:space="preserve"> SUM(F27:V27)</f>
        <v>6039.4479999999994</v>
      </c>
      <c r="X27" s="5">
        <f>W27*2.5%</f>
        <v>150.9862</v>
      </c>
      <c r="Y27" s="5">
        <f>W27*2.5%</f>
        <v>150.9862</v>
      </c>
      <c r="Z27" s="5">
        <v>400</v>
      </c>
      <c r="AA27" s="5">
        <f>W27+X27+Y27+Z27</f>
        <v>6741.4204</v>
      </c>
      <c r="AB27" s="5">
        <f>W27*5%</f>
        <v>301.97239999999999</v>
      </c>
      <c r="AC27" s="63">
        <f>W27+Z27+AB27</f>
        <v>6741.4203999999991</v>
      </c>
    </row>
    <row r="28" spans="1:29" s="64" customFormat="1" ht="30" customHeight="1">
      <c r="A28" s="61" t="s">
        <v>147</v>
      </c>
      <c r="B28" s="62">
        <v>1107</v>
      </c>
      <c r="C28" s="61" t="s">
        <v>139</v>
      </c>
      <c r="D28" s="62">
        <v>4430</v>
      </c>
      <c r="E28" s="59">
        <v>80</v>
      </c>
      <c r="F28" s="59">
        <f>D28+E28</f>
        <v>4510</v>
      </c>
      <c r="G28" s="60">
        <f>F28*20.72%</f>
        <v>934.47199999999998</v>
      </c>
      <c r="H28" s="60">
        <f t="shared" si="38"/>
        <v>631.40000000000009</v>
      </c>
      <c r="I28" s="60">
        <f t="shared" si="38"/>
        <v>130.82608000000002</v>
      </c>
      <c r="J28" s="60">
        <f>(H28+I28)*2%</f>
        <v>15.244521600000002</v>
      </c>
      <c r="K28" s="60">
        <f>(H28+I28)*30%</f>
        <v>228.66782400000002</v>
      </c>
      <c r="L28" s="60">
        <v>0</v>
      </c>
      <c r="M28" s="62">
        <v>0</v>
      </c>
      <c r="N28" s="62">
        <v>17</v>
      </c>
      <c r="O28" s="62">
        <v>61</v>
      </c>
      <c r="P28" s="62">
        <v>10</v>
      </c>
      <c r="Q28" s="62">
        <v>0</v>
      </c>
      <c r="R28" s="62">
        <v>0</v>
      </c>
      <c r="S28" s="4">
        <v>603</v>
      </c>
      <c r="T28" s="62">
        <v>21.25</v>
      </c>
      <c r="U28" s="62">
        <v>12</v>
      </c>
      <c r="V28" s="62">
        <v>10</v>
      </c>
      <c r="W28" s="59">
        <f xml:space="preserve"> SUM(F28:V28)</f>
        <v>7184.860425599999</v>
      </c>
      <c r="X28" s="5">
        <f>W28*2.5%</f>
        <v>179.62151064</v>
      </c>
      <c r="Y28" s="5">
        <f>W28*2.5%</f>
        <v>179.62151064</v>
      </c>
      <c r="Z28" s="5">
        <v>400</v>
      </c>
      <c r="AA28" s="5">
        <f>W28+X28+Y28+Z28</f>
        <v>7944.103446879999</v>
      </c>
      <c r="AB28" s="5">
        <f>W28*5%</f>
        <v>359.24302127999999</v>
      </c>
      <c r="AC28" s="63">
        <f>W28+Z28+AB28</f>
        <v>7944.103446879999</v>
      </c>
    </row>
    <row r="29" spans="1:29" s="64" customFormat="1" ht="30" customHeight="1">
      <c r="A29" s="61" t="s">
        <v>147</v>
      </c>
      <c r="B29" s="62">
        <v>1107</v>
      </c>
      <c r="C29" s="61" t="s">
        <v>87</v>
      </c>
      <c r="D29" s="62">
        <v>4430</v>
      </c>
      <c r="E29" s="59">
        <v>220</v>
      </c>
      <c r="F29" s="59">
        <f>D29+E29</f>
        <v>4650</v>
      </c>
      <c r="G29" s="60">
        <v>0</v>
      </c>
      <c r="H29" s="60">
        <f t="shared" si="38"/>
        <v>651.00000000000011</v>
      </c>
      <c r="I29" s="60">
        <f t="shared" si="38"/>
        <v>0</v>
      </c>
      <c r="J29" s="60">
        <f>(H29+I29)*2%</f>
        <v>13.020000000000003</v>
      </c>
      <c r="K29" s="60">
        <f>(H29+I29)*30%</f>
        <v>195.30000000000004</v>
      </c>
      <c r="L29" s="60">
        <v>0</v>
      </c>
      <c r="M29" s="62">
        <v>0</v>
      </c>
      <c r="N29" s="62">
        <v>0</v>
      </c>
      <c r="O29" s="62">
        <v>61</v>
      </c>
      <c r="P29" s="62">
        <v>10</v>
      </c>
      <c r="Q29" s="62">
        <v>0</v>
      </c>
      <c r="R29" s="62">
        <v>0</v>
      </c>
      <c r="S29" s="4">
        <v>603</v>
      </c>
      <c r="T29" s="62">
        <v>21.25</v>
      </c>
      <c r="U29" s="62">
        <v>0</v>
      </c>
      <c r="V29" s="62">
        <v>10</v>
      </c>
      <c r="W29" s="59">
        <f xml:space="preserve"> SUM(F29:V29)</f>
        <v>6214.5700000000006</v>
      </c>
      <c r="X29" s="5">
        <f>W29*2.5%</f>
        <v>155.36425000000003</v>
      </c>
      <c r="Y29" s="5">
        <f>W29*2.5%</f>
        <v>155.36425000000003</v>
      </c>
      <c r="Z29" s="5">
        <v>400</v>
      </c>
      <c r="AA29" s="5">
        <f>W29+X29+Y29+Z29</f>
        <v>6925.2984999999999</v>
      </c>
      <c r="AB29" s="5">
        <f>W29*5%</f>
        <v>310.72850000000005</v>
      </c>
      <c r="AC29" s="63">
        <f>W29+Z29+AB29</f>
        <v>6925.2985000000008</v>
      </c>
    </row>
    <row r="30" spans="1:29" ht="30" customHeight="1">
      <c r="A30" s="9" t="s">
        <v>101</v>
      </c>
      <c r="B30" s="4">
        <v>3404</v>
      </c>
      <c r="C30" s="9" t="s">
        <v>59</v>
      </c>
      <c r="D30" s="4">
        <v>3880</v>
      </c>
      <c r="E30" s="5">
        <v>0</v>
      </c>
      <c r="F30" s="5">
        <f t="shared" ref="F30:F35" si="39">D30+E30</f>
        <v>3880</v>
      </c>
      <c r="G30" s="6">
        <v>0</v>
      </c>
      <c r="H30" s="6">
        <f t="shared" si="0"/>
        <v>543.20000000000005</v>
      </c>
      <c r="I30" s="6">
        <f t="shared" si="1"/>
        <v>0</v>
      </c>
      <c r="J30" s="6">
        <f t="shared" si="25"/>
        <v>10.864000000000001</v>
      </c>
      <c r="K30" s="6">
        <f t="shared" si="12"/>
        <v>162.96</v>
      </c>
      <c r="L30" s="6">
        <v>0</v>
      </c>
      <c r="M30" s="4">
        <v>0</v>
      </c>
      <c r="N30" s="4">
        <v>0</v>
      </c>
      <c r="O30" s="4">
        <v>61</v>
      </c>
      <c r="P30" s="4">
        <v>10</v>
      </c>
      <c r="Q30" s="4">
        <v>0</v>
      </c>
      <c r="R30" s="4">
        <v>0</v>
      </c>
      <c r="S30" s="4">
        <v>603</v>
      </c>
      <c r="T30" s="4">
        <v>0</v>
      </c>
      <c r="U30" s="4">
        <v>12</v>
      </c>
      <c r="V30" s="4">
        <v>10</v>
      </c>
      <c r="W30" s="5">
        <f t="shared" si="2"/>
        <v>5293.0239999999994</v>
      </c>
      <c r="X30" s="5">
        <f t="shared" si="26"/>
        <v>132.32559999999998</v>
      </c>
      <c r="Y30" s="5">
        <f t="shared" si="27"/>
        <v>132.32559999999998</v>
      </c>
      <c r="Z30" s="5">
        <v>400</v>
      </c>
      <c r="AA30" s="5">
        <f t="shared" si="28"/>
        <v>5957.6751999999997</v>
      </c>
      <c r="AB30" s="5">
        <f t="shared" si="29"/>
        <v>264.65119999999996</v>
      </c>
      <c r="AC30" s="57">
        <f t="shared" si="3"/>
        <v>5957.6751999999997</v>
      </c>
    </row>
    <row r="31" spans="1:29" ht="30" customHeight="1">
      <c r="A31" s="9" t="s">
        <v>103</v>
      </c>
      <c r="B31" s="4">
        <v>3206</v>
      </c>
      <c r="C31" s="9" t="s">
        <v>59</v>
      </c>
      <c r="D31" s="4">
        <v>3880</v>
      </c>
      <c r="E31" s="5">
        <v>0</v>
      </c>
      <c r="F31" s="5">
        <f t="shared" si="39"/>
        <v>3880</v>
      </c>
      <c r="G31" s="6">
        <v>0</v>
      </c>
      <c r="H31" s="6">
        <f t="shared" si="0"/>
        <v>543.20000000000005</v>
      </c>
      <c r="I31" s="6">
        <f t="shared" si="1"/>
        <v>0</v>
      </c>
      <c r="J31" s="6">
        <f t="shared" si="25"/>
        <v>10.864000000000001</v>
      </c>
      <c r="K31" s="6">
        <f t="shared" si="12"/>
        <v>162.96</v>
      </c>
      <c r="L31" s="6">
        <v>0</v>
      </c>
      <c r="M31" s="4">
        <v>0</v>
      </c>
      <c r="N31" s="4">
        <v>0</v>
      </c>
      <c r="O31" s="4">
        <v>61</v>
      </c>
      <c r="P31" s="4">
        <v>10</v>
      </c>
      <c r="Q31" s="4">
        <v>0</v>
      </c>
      <c r="R31" s="4">
        <v>0</v>
      </c>
      <c r="S31" s="4">
        <v>603</v>
      </c>
      <c r="T31" s="4">
        <v>0</v>
      </c>
      <c r="U31" s="4">
        <v>12</v>
      </c>
      <c r="V31" s="4">
        <v>10</v>
      </c>
      <c r="W31" s="5">
        <f t="shared" si="2"/>
        <v>5293.0239999999994</v>
      </c>
      <c r="X31" s="5">
        <f t="shared" si="26"/>
        <v>132.32559999999998</v>
      </c>
      <c r="Y31" s="5">
        <f t="shared" si="27"/>
        <v>132.32559999999998</v>
      </c>
      <c r="Z31" s="5">
        <v>400</v>
      </c>
      <c r="AA31" s="5">
        <f t="shared" si="28"/>
        <v>5957.6751999999997</v>
      </c>
      <c r="AB31" s="5">
        <f t="shared" si="29"/>
        <v>264.65119999999996</v>
      </c>
      <c r="AC31" s="57">
        <f t="shared" si="3"/>
        <v>5957.6751999999997</v>
      </c>
    </row>
    <row r="32" spans="1:29" ht="30" customHeight="1">
      <c r="A32" s="9" t="s">
        <v>126</v>
      </c>
      <c r="B32" s="4">
        <v>2303</v>
      </c>
      <c r="C32" s="9" t="s">
        <v>59</v>
      </c>
      <c r="D32" s="4">
        <v>3880</v>
      </c>
      <c r="E32" s="5">
        <v>0</v>
      </c>
      <c r="F32" s="5">
        <f>D32+E32</f>
        <v>3880</v>
      </c>
      <c r="G32" s="6">
        <v>0</v>
      </c>
      <c r="H32" s="6">
        <f t="shared" si="0"/>
        <v>543.20000000000005</v>
      </c>
      <c r="I32" s="6">
        <f>G32*0.14</f>
        <v>0</v>
      </c>
      <c r="J32" s="6">
        <f t="shared" si="25"/>
        <v>10.864000000000001</v>
      </c>
      <c r="K32" s="6">
        <f t="shared" si="12"/>
        <v>162.96</v>
      </c>
      <c r="L32" s="6">
        <v>0</v>
      </c>
      <c r="M32" s="4">
        <v>0</v>
      </c>
      <c r="N32" s="4">
        <v>0</v>
      </c>
      <c r="O32" s="4">
        <v>61</v>
      </c>
      <c r="P32" s="4">
        <v>10</v>
      </c>
      <c r="Q32" s="4">
        <v>0</v>
      </c>
      <c r="R32" s="4">
        <v>0</v>
      </c>
      <c r="S32" s="4">
        <v>603</v>
      </c>
      <c r="T32" s="4">
        <v>118</v>
      </c>
      <c r="U32" s="4">
        <v>12</v>
      </c>
      <c r="V32" s="4">
        <v>10</v>
      </c>
      <c r="W32" s="5">
        <f t="shared" si="2"/>
        <v>5411.0239999999994</v>
      </c>
      <c r="X32" s="5">
        <f t="shared" si="26"/>
        <v>135.2756</v>
      </c>
      <c r="Y32" s="5">
        <f t="shared" si="27"/>
        <v>135.2756</v>
      </c>
      <c r="Z32" s="5">
        <v>400</v>
      </c>
      <c r="AA32" s="5">
        <f t="shared" si="28"/>
        <v>6081.5751999999993</v>
      </c>
      <c r="AB32" s="5">
        <f t="shared" si="29"/>
        <v>270.55119999999999</v>
      </c>
      <c r="AC32" s="57">
        <f>W32+Z32+AB32</f>
        <v>6081.5751999999993</v>
      </c>
    </row>
    <row r="33" spans="1:29" s="64" customFormat="1" ht="30" customHeight="1">
      <c r="A33" s="61" t="s">
        <v>21</v>
      </c>
      <c r="B33" s="62">
        <v>3406</v>
      </c>
      <c r="C33" s="9" t="s">
        <v>59</v>
      </c>
      <c r="D33" s="4">
        <v>3880</v>
      </c>
      <c r="E33" s="59">
        <v>0</v>
      </c>
      <c r="F33" s="59">
        <f>D33+E33</f>
        <v>3880</v>
      </c>
      <c r="G33" s="60">
        <v>0</v>
      </c>
      <c r="H33" s="60">
        <f>F33*0.14</f>
        <v>543.20000000000005</v>
      </c>
      <c r="I33" s="60">
        <f>G33*0.14</f>
        <v>0</v>
      </c>
      <c r="J33" s="60">
        <f t="shared" si="25"/>
        <v>10.864000000000001</v>
      </c>
      <c r="K33" s="60">
        <f t="shared" si="12"/>
        <v>162.96</v>
      </c>
      <c r="L33" s="60">
        <v>0</v>
      </c>
      <c r="M33" s="62">
        <v>0</v>
      </c>
      <c r="N33" s="62">
        <v>0</v>
      </c>
      <c r="O33" s="62">
        <v>61</v>
      </c>
      <c r="P33" s="62">
        <v>10</v>
      </c>
      <c r="Q33" s="62">
        <v>0</v>
      </c>
      <c r="R33" s="62">
        <v>0</v>
      </c>
      <c r="S33" s="4">
        <v>603</v>
      </c>
      <c r="T33" s="62">
        <v>0</v>
      </c>
      <c r="U33" s="62">
        <v>12</v>
      </c>
      <c r="V33" s="62">
        <v>10</v>
      </c>
      <c r="W33" s="59">
        <f xml:space="preserve"> SUM(F33:V33)</f>
        <v>5293.0239999999994</v>
      </c>
      <c r="X33" s="5">
        <f t="shared" si="26"/>
        <v>132.32559999999998</v>
      </c>
      <c r="Y33" s="5">
        <f t="shared" si="27"/>
        <v>132.32559999999998</v>
      </c>
      <c r="Z33" s="5">
        <v>400</v>
      </c>
      <c r="AA33" s="5">
        <f t="shared" si="28"/>
        <v>5957.6751999999997</v>
      </c>
      <c r="AB33" s="5">
        <f t="shared" si="29"/>
        <v>264.65119999999996</v>
      </c>
      <c r="AC33" s="63">
        <f>W33+Z33+AB33</f>
        <v>5957.6751999999997</v>
      </c>
    </row>
    <row r="34" spans="1:29" ht="45" customHeight="1">
      <c r="A34" s="9" t="s">
        <v>105</v>
      </c>
      <c r="B34" s="71" t="s">
        <v>154</v>
      </c>
      <c r="C34" s="9" t="s">
        <v>79</v>
      </c>
      <c r="D34" s="4">
        <v>3880</v>
      </c>
      <c r="E34" s="5">
        <v>220</v>
      </c>
      <c r="F34" s="5">
        <f t="shared" si="39"/>
        <v>4100</v>
      </c>
      <c r="G34" s="6">
        <v>0</v>
      </c>
      <c r="H34" s="6">
        <f t="shared" si="0"/>
        <v>574</v>
      </c>
      <c r="I34" s="6">
        <f t="shared" si="1"/>
        <v>0</v>
      </c>
      <c r="J34" s="6">
        <f t="shared" si="25"/>
        <v>11.48</v>
      </c>
      <c r="K34" s="6">
        <f t="shared" si="12"/>
        <v>172.2</v>
      </c>
      <c r="L34" s="6">
        <v>0</v>
      </c>
      <c r="M34" s="4">
        <v>0</v>
      </c>
      <c r="N34" s="4">
        <v>0</v>
      </c>
      <c r="O34" s="4">
        <v>61</v>
      </c>
      <c r="P34" s="4">
        <v>10</v>
      </c>
      <c r="Q34" s="4">
        <v>0</v>
      </c>
      <c r="R34" s="4">
        <v>0</v>
      </c>
      <c r="S34" s="4">
        <v>603</v>
      </c>
      <c r="T34" s="4">
        <v>0</v>
      </c>
      <c r="U34" s="4">
        <v>12</v>
      </c>
      <c r="V34" s="4">
        <v>10</v>
      </c>
      <c r="W34" s="5">
        <f t="shared" si="2"/>
        <v>5553.6799999999994</v>
      </c>
      <c r="X34" s="5">
        <f t="shared" si="26"/>
        <v>138.84199999999998</v>
      </c>
      <c r="Y34" s="5">
        <f t="shared" si="27"/>
        <v>138.84199999999998</v>
      </c>
      <c r="Z34" s="5">
        <v>400</v>
      </c>
      <c r="AA34" s="5">
        <f t="shared" si="28"/>
        <v>6231.3639999999987</v>
      </c>
      <c r="AB34" s="5">
        <f t="shared" si="29"/>
        <v>277.68399999999997</v>
      </c>
      <c r="AC34" s="57">
        <f t="shared" si="3"/>
        <v>6231.3639999999996</v>
      </c>
    </row>
    <row r="35" spans="1:29" ht="30" customHeight="1">
      <c r="A35" s="9" t="s">
        <v>107</v>
      </c>
      <c r="B35" s="4">
        <v>3402</v>
      </c>
      <c r="C35" s="9" t="s">
        <v>78</v>
      </c>
      <c r="D35" s="4">
        <v>3880</v>
      </c>
      <c r="E35" s="5">
        <v>80</v>
      </c>
      <c r="F35" s="5">
        <f t="shared" si="39"/>
        <v>3960</v>
      </c>
      <c r="G35" s="6">
        <v>0</v>
      </c>
      <c r="H35" s="6">
        <f t="shared" si="0"/>
        <v>554.40000000000009</v>
      </c>
      <c r="I35" s="6">
        <f t="shared" si="1"/>
        <v>0</v>
      </c>
      <c r="J35" s="6">
        <f t="shared" si="25"/>
        <v>11.088000000000003</v>
      </c>
      <c r="K35" s="6">
        <f t="shared" si="12"/>
        <v>166.32000000000002</v>
      </c>
      <c r="L35" s="6">
        <v>0</v>
      </c>
      <c r="M35" s="4">
        <v>0</v>
      </c>
      <c r="N35" s="4">
        <v>0</v>
      </c>
      <c r="O35" s="4">
        <v>61</v>
      </c>
      <c r="P35" s="4">
        <v>10</v>
      </c>
      <c r="Q35" s="4">
        <v>0</v>
      </c>
      <c r="R35" s="4">
        <v>0</v>
      </c>
      <c r="S35" s="4">
        <v>603</v>
      </c>
      <c r="T35" s="4">
        <v>0</v>
      </c>
      <c r="U35" s="4">
        <v>12</v>
      </c>
      <c r="V35" s="4">
        <v>10</v>
      </c>
      <c r="W35" s="5">
        <f t="shared" si="2"/>
        <v>5387.8079999999991</v>
      </c>
      <c r="X35" s="5">
        <f t="shared" si="26"/>
        <v>134.69519999999997</v>
      </c>
      <c r="Y35" s="5">
        <f t="shared" si="27"/>
        <v>134.69519999999997</v>
      </c>
      <c r="Z35" s="5">
        <v>400</v>
      </c>
      <c r="AA35" s="5">
        <f t="shared" si="28"/>
        <v>6057.1983999999993</v>
      </c>
      <c r="AB35" s="5">
        <f t="shared" si="29"/>
        <v>269.39039999999994</v>
      </c>
      <c r="AC35" s="57">
        <f t="shared" si="3"/>
        <v>6057.1983999999993</v>
      </c>
    </row>
    <row r="36" spans="1:29" ht="30" customHeight="1">
      <c r="A36" s="9" t="s">
        <v>108</v>
      </c>
      <c r="B36" s="4">
        <v>3401</v>
      </c>
      <c r="C36" s="9" t="s">
        <v>78</v>
      </c>
      <c r="D36" s="4">
        <v>3880</v>
      </c>
      <c r="E36" s="5">
        <v>80</v>
      </c>
      <c r="F36" s="5">
        <f t="shared" ref="F36:F53" si="40">D36+E36</f>
        <v>3960</v>
      </c>
      <c r="G36" s="6">
        <v>0</v>
      </c>
      <c r="H36" s="6">
        <f t="shared" si="0"/>
        <v>554.40000000000009</v>
      </c>
      <c r="I36" s="6">
        <f>G36*0.14</f>
        <v>0</v>
      </c>
      <c r="J36" s="6">
        <f t="shared" si="25"/>
        <v>11.088000000000003</v>
      </c>
      <c r="K36" s="6">
        <f t="shared" si="12"/>
        <v>166.32000000000002</v>
      </c>
      <c r="L36" s="6">
        <v>0</v>
      </c>
      <c r="M36" s="4">
        <v>0</v>
      </c>
      <c r="N36" s="4">
        <v>0</v>
      </c>
      <c r="O36" s="4">
        <v>61</v>
      </c>
      <c r="P36" s="4">
        <v>10</v>
      </c>
      <c r="Q36" s="4">
        <v>0</v>
      </c>
      <c r="R36" s="4">
        <v>0</v>
      </c>
      <c r="S36" s="4">
        <v>603</v>
      </c>
      <c r="T36" s="4">
        <v>0</v>
      </c>
      <c r="U36" s="4">
        <v>12</v>
      </c>
      <c r="V36" s="4">
        <v>10</v>
      </c>
      <c r="W36" s="5">
        <f t="shared" si="2"/>
        <v>5387.8079999999991</v>
      </c>
      <c r="X36" s="5">
        <f t="shared" si="26"/>
        <v>134.69519999999997</v>
      </c>
      <c r="Y36" s="5">
        <f t="shared" si="27"/>
        <v>134.69519999999997</v>
      </c>
      <c r="Z36" s="5">
        <v>400</v>
      </c>
      <c r="AA36" s="5">
        <f t="shared" si="28"/>
        <v>6057.1983999999993</v>
      </c>
      <c r="AB36" s="5">
        <f t="shared" si="29"/>
        <v>269.39039999999994</v>
      </c>
      <c r="AC36" s="57">
        <f t="shared" si="3"/>
        <v>6057.1983999999993</v>
      </c>
    </row>
    <row r="37" spans="1:29" ht="30" customHeight="1">
      <c r="A37" s="9" t="s">
        <v>134</v>
      </c>
      <c r="B37" s="4">
        <v>2207</v>
      </c>
      <c r="C37" s="9" t="s">
        <v>78</v>
      </c>
      <c r="D37" s="4">
        <v>3880</v>
      </c>
      <c r="E37" s="5">
        <v>80</v>
      </c>
      <c r="F37" s="5">
        <f t="shared" si="40"/>
        <v>3960</v>
      </c>
      <c r="G37" s="6">
        <v>0</v>
      </c>
      <c r="H37" s="6">
        <f t="shared" si="0"/>
        <v>554.40000000000009</v>
      </c>
      <c r="I37" s="6">
        <f>G37*0.14</f>
        <v>0</v>
      </c>
      <c r="J37" s="6">
        <f t="shared" si="25"/>
        <v>11.088000000000003</v>
      </c>
      <c r="K37" s="6">
        <f t="shared" si="12"/>
        <v>166.32000000000002</v>
      </c>
      <c r="L37" s="6">
        <v>0</v>
      </c>
      <c r="M37" s="4">
        <v>0</v>
      </c>
      <c r="N37" s="4">
        <v>0</v>
      </c>
      <c r="O37" s="4">
        <v>61</v>
      </c>
      <c r="P37" s="4">
        <v>10</v>
      </c>
      <c r="Q37" s="4">
        <v>0</v>
      </c>
      <c r="R37" s="4">
        <v>0</v>
      </c>
      <c r="S37" s="4">
        <v>603</v>
      </c>
      <c r="T37" s="4">
        <v>21.25</v>
      </c>
      <c r="U37" s="4">
        <v>12</v>
      </c>
      <c r="V37" s="4">
        <v>10</v>
      </c>
      <c r="W37" s="5">
        <f t="shared" si="2"/>
        <v>5409.0579999999991</v>
      </c>
      <c r="X37" s="5">
        <f t="shared" si="26"/>
        <v>135.22644999999997</v>
      </c>
      <c r="Y37" s="5">
        <f t="shared" si="27"/>
        <v>135.22644999999997</v>
      </c>
      <c r="Z37" s="5">
        <v>400</v>
      </c>
      <c r="AA37" s="5">
        <f t="shared" si="28"/>
        <v>6079.5108999999993</v>
      </c>
      <c r="AB37" s="5">
        <f t="shared" si="29"/>
        <v>270.45289999999994</v>
      </c>
      <c r="AC37" s="57">
        <f t="shared" si="3"/>
        <v>6079.5108999999993</v>
      </c>
    </row>
    <row r="38" spans="1:29" s="64" customFormat="1" ht="30" customHeight="1">
      <c r="A38" s="61" t="s">
        <v>129</v>
      </c>
      <c r="B38" s="62">
        <v>1106</v>
      </c>
      <c r="C38" s="9" t="s">
        <v>78</v>
      </c>
      <c r="D38" s="4">
        <v>3880</v>
      </c>
      <c r="E38" s="59">
        <v>80</v>
      </c>
      <c r="F38" s="59">
        <f t="shared" si="40"/>
        <v>3960</v>
      </c>
      <c r="G38" s="60">
        <f>F38*18.82%</f>
        <v>745.27200000000005</v>
      </c>
      <c r="H38" s="60">
        <f t="shared" si="0"/>
        <v>554.40000000000009</v>
      </c>
      <c r="I38" s="60">
        <f>G38*0.14</f>
        <v>104.33808000000002</v>
      </c>
      <c r="J38" s="60">
        <f t="shared" si="25"/>
        <v>13.174761600000002</v>
      </c>
      <c r="K38" s="60">
        <f t="shared" si="12"/>
        <v>197.62142400000002</v>
      </c>
      <c r="L38" s="60">
        <v>0</v>
      </c>
      <c r="M38" s="62">
        <v>0</v>
      </c>
      <c r="N38" s="62">
        <v>0</v>
      </c>
      <c r="O38" s="62">
        <v>61</v>
      </c>
      <c r="P38" s="62">
        <v>10</v>
      </c>
      <c r="Q38" s="62">
        <v>0</v>
      </c>
      <c r="R38" s="62">
        <v>60</v>
      </c>
      <c r="S38" s="4">
        <v>603</v>
      </c>
      <c r="T38" s="62">
        <v>0</v>
      </c>
      <c r="U38" s="62">
        <v>12</v>
      </c>
      <c r="V38" s="62">
        <v>10</v>
      </c>
      <c r="W38" s="59">
        <f t="shared" si="2"/>
        <v>6330.8062656000011</v>
      </c>
      <c r="X38" s="5">
        <f t="shared" si="26"/>
        <v>158.27015664000004</v>
      </c>
      <c r="Y38" s="5">
        <f t="shared" si="27"/>
        <v>158.27015664000004</v>
      </c>
      <c r="Z38" s="5">
        <v>400</v>
      </c>
      <c r="AA38" s="5">
        <f t="shared" si="28"/>
        <v>7047.3465788800013</v>
      </c>
      <c r="AB38" s="5">
        <f t="shared" si="29"/>
        <v>316.54031328000008</v>
      </c>
      <c r="AC38" s="63">
        <f>W38+Z38+AB38</f>
        <v>7047.3465788800013</v>
      </c>
    </row>
    <row r="39" spans="1:29" s="64" customFormat="1" ht="30" customHeight="1">
      <c r="A39" s="61" t="s">
        <v>107</v>
      </c>
      <c r="B39" s="62">
        <v>3402</v>
      </c>
      <c r="C39" s="61" t="s">
        <v>138</v>
      </c>
      <c r="D39" s="62">
        <v>3620</v>
      </c>
      <c r="E39" s="59">
        <v>0</v>
      </c>
      <c r="F39" s="59">
        <f t="shared" si="40"/>
        <v>3620</v>
      </c>
      <c r="G39" s="60">
        <f>F39*2.33%</f>
        <v>84.346000000000004</v>
      </c>
      <c r="H39" s="60">
        <f t="shared" si="0"/>
        <v>506.80000000000007</v>
      </c>
      <c r="I39" s="60">
        <f>G39*0.14</f>
        <v>11.808440000000001</v>
      </c>
      <c r="J39" s="60">
        <f t="shared" si="25"/>
        <v>10.372168800000003</v>
      </c>
      <c r="K39" s="60">
        <f t="shared" si="12"/>
        <v>155.58253200000001</v>
      </c>
      <c r="L39" s="60">
        <v>0</v>
      </c>
      <c r="M39" s="62">
        <v>0</v>
      </c>
      <c r="N39" s="62">
        <v>0</v>
      </c>
      <c r="O39" s="62">
        <v>61</v>
      </c>
      <c r="P39" s="62">
        <v>10</v>
      </c>
      <c r="Q39" s="62">
        <v>0</v>
      </c>
      <c r="R39" s="62">
        <v>0</v>
      </c>
      <c r="S39" s="4">
        <v>603</v>
      </c>
      <c r="T39" s="62">
        <v>0</v>
      </c>
      <c r="U39" s="62">
        <v>12</v>
      </c>
      <c r="V39" s="62">
        <v>10</v>
      </c>
      <c r="W39" s="59">
        <f t="shared" si="2"/>
        <v>5084.9091407999995</v>
      </c>
      <c r="X39" s="5">
        <f t="shared" si="26"/>
        <v>127.12272852</v>
      </c>
      <c r="Y39" s="5">
        <f t="shared" si="27"/>
        <v>127.12272852</v>
      </c>
      <c r="Z39" s="5">
        <v>400</v>
      </c>
      <c r="AA39" s="5">
        <f t="shared" si="28"/>
        <v>5739.15459784</v>
      </c>
      <c r="AB39" s="5">
        <f t="shared" si="29"/>
        <v>254.24545703999999</v>
      </c>
      <c r="AC39" s="63">
        <f>W39+Z39+AB39</f>
        <v>5739.154597839999</v>
      </c>
    </row>
    <row r="40" spans="1:29" s="64" customFormat="1" ht="30" customHeight="1">
      <c r="A40" s="61" t="s">
        <v>111</v>
      </c>
      <c r="B40" s="62">
        <v>3102</v>
      </c>
      <c r="C40" s="61" t="s">
        <v>62</v>
      </c>
      <c r="D40" s="62">
        <v>3620</v>
      </c>
      <c r="E40" s="59">
        <v>80</v>
      </c>
      <c r="F40" s="59">
        <f t="shared" si="40"/>
        <v>3700</v>
      </c>
      <c r="G40" s="60">
        <v>0</v>
      </c>
      <c r="H40" s="60">
        <f t="shared" ref="H40:H62" si="41">F40*0.14</f>
        <v>518</v>
      </c>
      <c r="I40" s="60">
        <f t="shared" si="1"/>
        <v>0</v>
      </c>
      <c r="J40" s="60">
        <f t="shared" si="25"/>
        <v>10.36</v>
      </c>
      <c r="K40" s="60">
        <f t="shared" si="12"/>
        <v>155.4</v>
      </c>
      <c r="L40" s="60">
        <v>0</v>
      </c>
      <c r="M40" s="62">
        <v>0</v>
      </c>
      <c r="N40" s="62">
        <v>0</v>
      </c>
      <c r="O40" s="62">
        <v>61</v>
      </c>
      <c r="P40" s="62">
        <v>10</v>
      </c>
      <c r="Q40" s="62">
        <v>0</v>
      </c>
      <c r="R40" s="62">
        <v>0</v>
      </c>
      <c r="S40" s="4">
        <v>603</v>
      </c>
      <c r="T40" s="62">
        <v>0</v>
      </c>
      <c r="U40" s="62">
        <v>12</v>
      </c>
      <c r="V40" s="62">
        <v>10</v>
      </c>
      <c r="W40" s="59">
        <f t="shared" ref="W40:W62" si="42" xml:space="preserve"> SUM(F40:V40)</f>
        <v>5079.7599999999993</v>
      </c>
      <c r="X40" s="5">
        <f t="shared" si="26"/>
        <v>126.99399999999999</v>
      </c>
      <c r="Y40" s="5">
        <f t="shared" si="27"/>
        <v>126.99399999999999</v>
      </c>
      <c r="Z40" s="5">
        <v>400</v>
      </c>
      <c r="AA40" s="5">
        <f t="shared" si="28"/>
        <v>5733.7479999999987</v>
      </c>
      <c r="AB40" s="5">
        <f t="shared" si="29"/>
        <v>253.98799999999997</v>
      </c>
      <c r="AC40" s="63">
        <f t="shared" si="3"/>
        <v>5733.7479999999996</v>
      </c>
    </row>
    <row r="41" spans="1:29" s="64" customFormat="1" ht="30" customHeight="1">
      <c r="A41" s="61" t="s">
        <v>140</v>
      </c>
      <c r="B41" s="62">
        <v>2413</v>
      </c>
      <c r="C41" s="61" t="s">
        <v>62</v>
      </c>
      <c r="D41" s="62">
        <v>3620</v>
      </c>
      <c r="E41" s="59">
        <v>80</v>
      </c>
      <c r="F41" s="59">
        <f t="shared" si="40"/>
        <v>3700</v>
      </c>
      <c r="G41" s="60">
        <f>F41*0.27%</f>
        <v>9.99</v>
      </c>
      <c r="H41" s="60">
        <f t="shared" si="41"/>
        <v>518</v>
      </c>
      <c r="I41" s="60">
        <f>G41*0.14</f>
        <v>1.3986000000000001</v>
      </c>
      <c r="J41" s="60">
        <f t="shared" si="25"/>
        <v>10.387972</v>
      </c>
      <c r="K41" s="60">
        <f t="shared" si="12"/>
        <v>155.81958</v>
      </c>
      <c r="L41" s="60">
        <v>0</v>
      </c>
      <c r="M41" s="62">
        <v>0</v>
      </c>
      <c r="N41" s="62">
        <v>17</v>
      </c>
      <c r="O41" s="62">
        <v>61</v>
      </c>
      <c r="P41" s="62">
        <v>10</v>
      </c>
      <c r="Q41" s="62">
        <v>0</v>
      </c>
      <c r="R41" s="62">
        <v>0</v>
      </c>
      <c r="S41" s="4">
        <v>603</v>
      </c>
      <c r="T41" s="62">
        <v>21.25</v>
      </c>
      <c r="U41" s="62">
        <v>12</v>
      </c>
      <c r="V41" s="62">
        <v>10</v>
      </c>
      <c r="W41" s="59">
        <f t="shared" si="42"/>
        <v>5129.846152000001</v>
      </c>
      <c r="X41" s="5">
        <f t="shared" si="26"/>
        <v>128.24615380000003</v>
      </c>
      <c r="Y41" s="5">
        <f t="shared" si="27"/>
        <v>128.24615380000003</v>
      </c>
      <c r="Z41" s="5">
        <v>400</v>
      </c>
      <c r="AA41" s="5">
        <f t="shared" si="28"/>
        <v>5786.3384596000005</v>
      </c>
      <c r="AB41" s="5">
        <f t="shared" si="29"/>
        <v>256.49230760000006</v>
      </c>
      <c r="AC41" s="63">
        <f>W41+Z41+AB41</f>
        <v>5786.3384596000014</v>
      </c>
    </row>
    <row r="42" spans="1:29" ht="30" customHeight="1">
      <c r="A42" s="9" t="s">
        <v>153</v>
      </c>
      <c r="B42" s="4">
        <v>2107</v>
      </c>
      <c r="C42" s="61" t="s">
        <v>62</v>
      </c>
      <c r="D42" s="62">
        <v>3620</v>
      </c>
      <c r="E42" s="5">
        <v>80</v>
      </c>
      <c r="F42" s="5">
        <f t="shared" si="40"/>
        <v>3700</v>
      </c>
      <c r="G42" s="6">
        <v>0</v>
      </c>
      <c r="H42" s="6">
        <f>F42*0.14</f>
        <v>518</v>
      </c>
      <c r="I42" s="6">
        <f>G42*0.14</f>
        <v>0</v>
      </c>
      <c r="J42" s="6">
        <f t="shared" si="25"/>
        <v>10.36</v>
      </c>
      <c r="K42" s="6">
        <f t="shared" si="12"/>
        <v>155.4</v>
      </c>
      <c r="L42" s="6">
        <v>0</v>
      </c>
      <c r="M42" s="4">
        <v>0</v>
      </c>
      <c r="N42" s="4">
        <v>0</v>
      </c>
      <c r="O42" s="4">
        <v>61</v>
      </c>
      <c r="P42" s="4">
        <v>10</v>
      </c>
      <c r="Q42" s="4">
        <v>0</v>
      </c>
      <c r="R42" s="4">
        <v>0</v>
      </c>
      <c r="S42" s="4">
        <v>603</v>
      </c>
      <c r="T42" s="4">
        <v>0</v>
      </c>
      <c r="U42" s="4">
        <v>12</v>
      </c>
      <c r="V42" s="4">
        <v>10</v>
      </c>
      <c r="W42" s="5">
        <f xml:space="preserve"> SUM(F42:V42)</f>
        <v>5079.7599999999993</v>
      </c>
      <c r="X42" s="5">
        <f t="shared" si="26"/>
        <v>126.99399999999999</v>
      </c>
      <c r="Y42" s="5">
        <f t="shared" si="27"/>
        <v>126.99399999999999</v>
      </c>
      <c r="Z42" s="5">
        <v>400</v>
      </c>
      <c r="AA42" s="5">
        <f t="shared" si="28"/>
        <v>5733.7479999999987</v>
      </c>
      <c r="AB42" s="5">
        <f t="shared" si="29"/>
        <v>253.98799999999997</v>
      </c>
      <c r="AC42" s="57">
        <f>W42+Z42+AB42</f>
        <v>5733.7479999999996</v>
      </c>
    </row>
    <row r="43" spans="1:29" s="64" customFormat="1" ht="30" customHeight="1">
      <c r="A43" s="61" t="s">
        <v>108</v>
      </c>
      <c r="B43" s="62">
        <v>3401</v>
      </c>
      <c r="C43" s="61" t="s">
        <v>132</v>
      </c>
      <c r="D43" s="62">
        <v>3480</v>
      </c>
      <c r="E43" s="59">
        <v>0</v>
      </c>
      <c r="F43" s="59">
        <f t="shared" si="40"/>
        <v>3480</v>
      </c>
      <c r="G43" s="60">
        <v>0</v>
      </c>
      <c r="H43" s="60">
        <f t="shared" si="41"/>
        <v>487.20000000000005</v>
      </c>
      <c r="I43" s="60">
        <f>G43*0.14</f>
        <v>0</v>
      </c>
      <c r="J43" s="60">
        <f t="shared" si="25"/>
        <v>9.7440000000000015</v>
      </c>
      <c r="K43" s="60">
        <f t="shared" si="12"/>
        <v>146.16</v>
      </c>
      <c r="L43" s="60">
        <v>0</v>
      </c>
      <c r="M43" s="62">
        <v>0</v>
      </c>
      <c r="N43" s="62">
        <v>0</v>
      </c>
      <c r="O43" s="62">
        <v>61</v>
      </c>
      <c r="P43" s="62">
        <v>10</v>
      </c>
      <c r="Q43" s="62">
        <v>0</v>
      </c>
      <c r="R43" s="62">
        <v>0</v>
      </c>
      <c r="S43" s="4">
        <v>603</v>
      </c>
      <c r="T43" s="62">
        <v>0</v>
      </c>
      <c r="U43" s="62">
        <v>12</v>
      </c>
      <c r="V43" s="62">
        <v>10</v>
      </c>
      <c r="W43" s="59">
        <f t="shared" si="42"/>
        <v>4819.1040000000003</v>
      </c>
      <c r="X43" s="5">
        <f t="shared" si="26"/>
        <v>120.47760000000001</v>
      </c>
      <c r="Y43" s="5">
        <f t="shared" si="27"/>
        <v>120.47760000000001</v>
      </c>
      <c r="Z43" s="5">
        <v>401</v>
      </c>
      <c r="AA43" s="5">
        <f t="shared" si="28"/>
        <v>5461.0592000000006</v>
      </c>
      <c r="AB43" s="5">
        <f t="shared" si="29"/>
        <v>240.95520000000002</v>
      </c>
      <c r="AC43" s="63">
        <f>W43+Z43+AB43</f>
        <v>5461.0592000000006</v>
      </c>
    </row>
    <row r="44" spans="1:29" ht="30" customHeight="1">
      <c r="A44" s="9" t="s">
        <v>100</v>
      </c>
      <c r="B44" s="4">
        <v>2106</v>
      </c>
      <c r="C44" s="9" t="s">
        <v>132</v>
      </c>
      <c r="D44" s="62">
        <v>3480</v>
      </c>
      <c r="E44" s="5">
        <v>0</v>
      </c>
      <c r="F44" s="5">
        <f t="shared" si="40"/>
        <v>3480</v>
      </c>
      <c r="G44" s="6">
        <v>0</v>
      </c>
      <c r="H44" s="6">
        <f>F44*0.14</f>
        <v>487.20000000000005</v>
      </c>
      <c r="I44" s="6">
        <f>G44*0.14</f>
        <v>0</v>
      </c>
      <c r="J44" s="6">
        <f t="shared" si="25"/>
        <v>9.7440000000000015</v>
      </c>
      <c r="K44" s="6">
        <f t="shared" si="12"/>
        <v>146.16</v>
      </c>
      <c r="L44" s="6">
        <v>0</v>
      </c>
      <c r="M44" s="4">
        <v>0</v>
      </c>
      <c r="N44" s="4">
        <v>0</v>
      </c>
      <c r="O44" s="4">
        <v>61</v>
      </c>
      <c r="P44" s="4">
        <v>10</v>
      </c>
      <c r="Q44" s="4">
        <v>0</v>
      </c>
      <c r="R44" s="4">
        <v>0</v>
      </c>
      <c r="S44" s="4">
        <v>603</v>
      </c>
      <c r="T44" s="4">
        <v>0</v>
      </c>
      <c r="U44" s="4">
        <v>12</v>
      </c>
      <c r="V44" s="4">
        <v>10</v>
      </c>
      <c r="W44" s="5">
        <f xml:space="preserve"> SUM(F44:V44)</f>
        <v>4819.1040000000003</v>
      </c>
      <c r="X44" s="5">
        <f t="shared" si="26"/>
        <v>120.47760000000001</v>
      </c>
      <c r="Y44" s="5">
        <f t="shared" si="27"/>
        <v>120.47760000000001</v>
      </c>
      <c r="Z44" s="5">
        <v>400</v>
      </c>
      <c r="AA44" s="5">
        <f t="shared" si="28"/>
        <v>5460.0592000000006</v>
      </c>
      <c r="AB44" s="5">
        <f t="shared" si="29"/>
        <v>240.95520000000002</v>
      </c>
      <c r="AC44" s="57">
        <f>W44+Z44+AB44</f>
        <v>5460.0592000000006</v>
      </c>
    </row>
    <row r="45" spans="1:29" ht="30" customHeight="1">
      <c r="A45" s="9" t="s">
        <v>148</v>
      </c>
      <c r="B45" s="4">
        <v>2102</v>
      </c>
      <c r="C45" s="9" t="s">
        <v>132</v>
      </c>
      <c r="D45" s="62">
        <v>3480</v>
      </c>
      <c r="E45" s="5">
        <v>0</v>
      </c>
      <c r="F45" s="5">
        <f t="shared" si="40"/>
        <v>3480</v>
      </c>
      <c r="G45" s="6">
        <v>0</v>
      </c>
      <c r="H45" s="6">
        <f>F45*0.14</f>
        <v>487.20000000000005</v>
      </c>
      <c r="I45" s="6">
        <f>G45*0.14</f>
        <v>0</v>
      </c>
      <c r="J45" s="6">
        <f t="shared" si="25"/>
        <v>9.7440000000000015</v>
      </c>
      <c r="K45" s="6">
        <f t="shared" si="12"/>
        <v>146.16</v>
      </c>
      <c r="L45" s="6">
        <v>0</v>
      </c>
      <c r="M45" s="4">
        <v>0</v>
      </c>
      <c r="N45" s="4">
        <v>0</v>
      </c>
      <c r="O45" s="4">
        <v>61</v>
      </c>
      <c r="P45" s="4">
        <v>10</v>
      </c>
      <c r="Q45" s="4">
        <v>0</v>
      </c>
      <c r="R45" s="4">
        <v>0</v>
      </c>
      <c r="S45" s="4">
        <v>603</v>
      </c>
      <c r="T45" s="4">
        <v>0</v>
      </c>
      <c r="U45" s="4">
        <v>12</v>
      </c>
      <c r="V45" s="4">
        <v>10</v>
      </c>
      <c r="W45" s="5">
        <f xml:space="preserve"> SUM(F45:V45)</f>
        <v>4819.1040000000003</v>
      </c>
      <c r="X45" s="5">
        <f t="shared" si="26"/>
        <v>120.47760000000001</v>
      </c>
      <c r="Y45" s="5">
        <f t="shared" si="27"/>
        <v>120.47760000000001</v>
      </c>
      <c r="Z45" s="5">
        <v>400</v>
      </c>
      <c r="AA45" s="5">
        <f t="shared" si="28"/>
        <v>5460.0592000000006</v>
      </c>
      <c r="AB45" s="5">
        <f t="shared" si="29"/>
        <v>240.95520000000002</v>
      </c>
      <c r="AC45" s="57">
        <f>W45+Z45+AB45</f>
        <v>5460.0592000000006</v>
      </c>
    </row>
    <row r="46" spans="1:29" s="64" customFormat="1" ht="30" customHeight="1">
      <c r="A46" s="61" t="s">
        <v>110</v>
      </c>
      <c r="B46" s="62">
        <v>3103</v>
      </c>
      <c r="C46" s="61" t="s">
        <v>55</v>
      </c>
      <c r="D46" s="62">
        <v>3480</v>
      </c>
      <c r="E46" s="59">
        <v>80</v>
      </c>
      <c r="F46" s="59">
        <f t="shared" si="40"/>
        <v>3560</v>
      </c>
      <c r="G46" s="60">
        <v>0</v>
      </c>
      <c r="H46" s="60">
        <f t="shared" si="41"/>
        <v>498.40000000000003</v>
      </c>
      <c r="I46" s="60">
        <f t="shared" si="1"/>
        <v>0</v>
      </c>
      <c r="J46" s="60">
        <f t="shared" si="25"/>
        <v>9.9680000000000017</v>
      </c>
      <c r="K46" s="60">
        <f t="shared" si="12"/>
        <v>149.52000000000001</v>
      </c>
      <c r="L46" s="60">
        <v>0</v>
      </c>
      <c r="M46" s="62">
        <v>0</v>
      </c>
      <c r="N46" s="62">
        <v>0</v>
      </c>
      <c r="O46" s="62">
        <v>61</v>
      </c>
      <c r="P46" s="62">
        <v>10</v>
      </c>
      <c r="Q46" s="62">
        <v>0</v>
      </c>
      <c r="R46" s="62">
        <v>60</v>
      </c>
      <c r="S46" s="4">
        <v>603</v>
      </c>
      <c r="T46" s="62">
        <v>0</v>
      </c>
      <c r="U46" s="62">
        <v>12</v>
      </c>
      <c r="V46" s="62">
        <v>10</v>
      </c>
      <c r="W46" s="59">
        <f t="shared" si="42"/>
        <v>4973.8879999999999</v>
      </c>
      <c r="X46" s="5">
        <f t="shared" si="26"/>
        <v>124.3472</v>
      </c>
      <c r="Y46" s="5">
        <f t="shared" si="27"/>
        <v>124.3472</v>
      </c>
      <c r="Z46" s="5">
        <v>400</v>
      </c>
      <c r="AA46" s="5">
        <f t="shared" si="28"/>
        <v>5622.5824000000002</v>
      </c>
      <c r="AB46" s="5">
        <f t="shared" si="29"/>
        <v>248.6944</v>
      </c>
      <c r="AC46" s="63">
        <f t="shared" si="3"/>
        <v>5622.5824000000002</v>
      </c>
    </row>
    <row r="47" spans="1:29" s="64" customFormat="1" ht="30" customHeight="1">
      <c r="A47" s="61" t="s">
        <v>143</v>
      </c>
      <c r="B47" s="62">
        <v>3212</v>
      </c>
      <c r="C47" s="61" t="s">
        <v>55</v>
      </c>
      <c r="D47" s="62">
        <v>3480</v>
      </c>
      <c r="E47" s="59">
        <v>80</v>
      </c>
      <c r="F47" s="59">
        <f t="shared" si="40"/>
        <v>3560</v>
      </c>
      <c r="G47" s="60">
        <v>0</v>
      </c>
      <c r="H47" s="60">
        <f>F47*0.14</f>
        <v>498.40000000000003</v>
      </c>
      <c r="I47" s="60">
        <f>G47*0.14</f>
        <v>0</v>
      </c>
      <c r="J47" s="60">
        <f t="shared" si="25"/>
        <v>9.9680000000000017</v>
      </c>
      <c r="K47" s="60">
        <f t="shared" si="12"/>
        <v>149.52000000000001</v>
      </c>
      <c r="L47" s="60">
        <v>0</v>
      </c>
      <c r="M47" s="62">
        <v>0</v>
      </c>
      <c r="N47" s="62">
        <v>0</v>
      </c>
      <c r="O47" s="62">
        <v>61</v>
      </c>
      <c r="P47" s="62">
        <v>10</v>
      </c>
      <c r="Q47" s="62">
        <v>0</v>
      </c>
      <c r="R47" s="65">
        <v>60</v>
      </c>
      <c r="S47" s="4">
        <v>603</v>
      </c>
      <c r="T47" s="62">
        <v>0</v>
      </c>
      <c r="U47" s="62">
        <v>12</v>
      </c>
      <c r="V47" s="62">
        <v>10</v>
      </c>
      <c r="W47" s="59">
        <f xml:space="preserve"> SUM(F47:V47)</f>
        <v>4973.8879999999999</v>
      </c>
      <c r="X47" s="5">
        <f t="shared" si="26"/>
        <v>124.3472</v>
      </c>
      <c r="Y47" s="5">
        <f t="shared" si="27"/>
        <v>124.3472</v>
      </c>
      <c r="Z47" s="5">
        <v>400</v>
      </c>
      <c r="AA47" s="5">
        <f t="shared" si="28"/>
        <v>5622.5824000000002</v>
      </c>
      <c r="AB47" s="5">
        <f t="shared" si="29"/>
        <v>248.6944</v>
      </c>
      <c r="AC47" s="63">
        <f>W47+Z47+AB47</f>
        <v>5622.5824000000002</v>
      </c>
    </row>
    <row r="48" spans="1:29" ht="30" customHeight="1">
      <c r="A48" s="9" t="s">
        <v>149</v>
      </c>
      <c r="B48" s="4">
        <v>3201</v>
      </c>
      <c r="C48" s="61" t="s">
        <v>155</v>
      </c>
      <c r="D48" s="61">
        <v>3480</v>
      </c>
      <c r="E48" s="5">
        <v>80</v>
      </c>
      <c r="F48" s="59">
        <f>D48+E48</f>
        <v>3560</v>
      </c>
      <c r="G48" s="60">
        <f>F48*0%</f>
        <v>0</v>
      </c>
      <c r="H48" s="6">
        <f t="shared" ref="H48" si="43">F48*0.14</f>
        <v>498.40000000000003</v>
      </c>
      <c r="I48" s="6">
        <f>G48*0.14</f>
        <v>0</v>
      </c>
      <c r="J48" s="6">
        <f t="shared" ref="J48" si="44">(H48+I48)*2%</f>
        <v>9.9680000000000017</v>
      </c>
      <c r="K48" s="6">
        <f t="shared" ref="K48" si="45">(H48+I48)*30%</f>
        <v>149.52000000000001</v>
      </c>
      <c r="L48" s="6">
        <v>0</v>
      </c>
      <c r="M48" s="4">
        <v>0</v>
      </c>
      <c r="N48" s="4">
        <v>17</v>
      </c>
      <c r="O48" s="4">
        <v>61</v>
      </c>
      <c r="P48" s="4">
        <v>10</v>
      </c>
      <c r="Q48" s="4">
        <v>0</v>
      </c>
      <c r="R48" s="4">
        <v>0</v>
      </c>
      <c r="S48" s="4">
        <v>603</v>
      </c>
      <c r="T48" s="4">
        <v>0</v>
      </c>
      <c r="U48" s="4">
        <v>12</v>
      </c>
      <c r="V48" s="4">
        <v>10</v>
      </c>
      <c r="W48" s="5">
        <f t="shared" ref="W48" si="46" xml:space="preserve"> SUM(F48:V48)</f>
        <v>4930.8879999999999</v>
      </c>
      <c r="X48" s="5">
        <f t="shared" ref="X48" si="47">W48*2.5%</f>
        <v>123.2722</v>
      </c>
      <c r="Y48" s="5">
        <f t="shared" ref="Y48" si="48">W48*2.5%</f>
        <v>123.2722</v>
      </c>
      <c r="Z48" s="5">
        <v>400</v>
      </c>
      <c r="AA48" s="5">
        <f t="shared" ref="AA48" si="49">W48+X48+Y48+Z48</f>
        <v>5577.4324000000006</v>
      </c>
      <c r="AB48" s="5">
        <f t="shared" ref="AB48" si="50">W48*5%</f>
        <v>246.5444</v>
      </c>
      <c r="AC48" s="57">
        <f>W48+Z48+AB48</f>
        <v>5577.4323999999997</v>
      </c>
    </row>
    <row r="49" spans="1:29" s="64" customFormat="1" ht="30" customHeight="1">
      <c r="A49" s="61" t="s">
        <v>143</v>
      </c>
      <c r="B49" s="62">
        <v>3212</v>
      </c>
      <c r="C49" s="61" t="s">
        <v>130</v>
      </c>
      <c r="D49" s="62">
        <v>2940</v>
      </c>
      <c r="E49" s="59">
        <v>80</v>
      </c>
      <c r="F49" s="59">
        <f t="shared" si="40"/>
        <v>3020</v>
      </c>
      <c r="G49" s="60">
        <v>0</v>
      </c>
      <c r="H49" s="60">
        <f>F49*0.14</f>
        <v>422.80000000000007</v>
      </c>
      <c r="I49" s="60">
        <f>G49*0.14</f>
        <v>0</v>
      </c>
      <c r="J49" s="60">
        <f t="shared" si="25"/>
        <v>8.4560000000000013</v>
      </c>
      <c r="K49" s="60">
        <f t="shared" si="12"/>
        <v>126.84000000000002</v>
      </c>
      <c r="L49" s="60">
        <v>0</v>
      </c>
      <c r="M49" s="62">
        <v>0</v>
      </c>
      <c r="N49" s="62">
        <v>0</v>
      </c>
      <c r="O49" s="62">
        <v>61</v>
      </c>
      <c r="P49" s="62">
        <v>10</v>
      </c>
      <c r="Q49" s="62">
        <v>0</v>
      </c>
      <c r="R49" s="65">
        <v>60</v>
      </c>
      <c r="S49" s="4">
        <v>603</v>
      </c>
      <c r="T49" s="62">
        <v>0</v>
      </c>
      <c r="U49" s="62">
        <v>12</v>
      </c>
      <c r="V49" s="62">
        <v>10</v>
      </c>
      <c r="W49" s="59">
        <f xml:space="preserve"> SUM(F49:V49)</f>
        <v>4334.0960000000005</v>
      </c>
      <c r="X49" s="5">
        <f t="shared" si="26"/>
        <v>108.35240000000002</v>
      </c>
      <c r="Y49" s="5">
        <f t="shared" si="27"/>
        <v>108.35240000000002</v>
      </c>
      <c r="Z49" s="5">
        <v>400</v>
      </c>
      <c r="AA49" s="5">
        <f t="shared" si="28"/>
        <v>4950.8008</v>
      </c>
      <c r="AB49" s="5">
        <f t="shared" si="29"/>
        <v>216.70480000000003</v>
      </c>
      <c r="AC49" s="63">
        <f>W49+Z49+AB49</f>
        <v>4950.8008000000009</v>
      </c>
    </row>
    <row r="50" spans="1:29" s="64" customFormat="1" ht="30" customHeight="1">
      <c r="A50" s="61" t="s">
        <v>112</v>
      </c>
      <c r="B50" s="62">
        <v>1204</v>
      </c>
      <c r="C50" s="61" t="s">
        <v>130</v>
      </c>
      <c r="D50" s="62">
        <v>2940</v>
      </c>
      <c r="E50" s="59">
        <v>80</v>
      </c>
      <c r="F50" s="59">
        <f t="shared" si="40"/>
        <v>3020</v>
      </c>
      <c r="G50" s="60">
        <v>0</v>
      </c>
      <c r="H50" s="60">
        <f t="shared" si="41"/>
        <v>422.80000000000007</v>
      </c>
      <c r="I50" s="60">
        <f t="shared" si="1"/>
        <v>0</v>
      </c>
      <c r="J50" s="60">
        <f t="shared" si="25"/>
        <v>8.4560000000000013</v>
      </c>
      <c r="K50" s="60">
        <f t="shared" si="12"/>
        <v>126.84000000000002</v>
      </c>
      <c r="L50" s="60">
        <v>0</v>
      </c>
      <c r="M50" s="62">
        <v>0</v>
      </c>
      <c r="N50" s="62">
        <v>17</v>
      </c>
      <c r="O50" s="62">
        <v>61</v>
      </c>
      <c r="P50" s="62">
        <v>10</v>
      </c>
      <c r="Q50" s="62">
        <v>0</v>
      </c>
      <c r="R50" s="62">
        <v>0</v>
      </c>
      <c r="S50" s="4">
        <v>603</v>
      </c>
      <c r="T50" s="62">
        <v>21.25</v>
      </c>
      <c r="U50" s="62">
        <v>12</v>
      </c>
      <c r="V50" s="62">
        <v>10</v>
      </c>
      <c r="W50" s="59">
        <f t="shared" si="42"/>
        <v>4312.3460000000005</v>
      </c>
      <c r="X50" s="5">
        <f t="shared" si="26"/>
        <v>107.80865000000001</v>
      </c>
      <c r="Y50" s="5">
        <f t="shared" si="27"/>
        <v>107.80865000000001</v>
      </c>
      <c r="Z50" s="5">
        <v>400</v>
      </c>
      <c r="AA50" s="5">
        <f t="shared" si="28"/>
        <v>4927.9633000000003</v>
      </c>
      <c r="AB50" s="5">
        <f t="shared" si="29"/>
        <v>215.61730000000003</v>
      </c>
      <c r="AC50" s="63">
        <f t="shared" si="3"/>
        <v>4927.9633000000003</v>
      </c>
    </row>
    <row r="51" spans="1:29" s="64" customFormat="1" ht="30" customHeight="1">
      <c r="A51" s="61" t="s">
        <v>134</v>
      </c>
      <c r="B51" s="62">
        <v>2207</v>
      </c>
      <c r="C51" s="61" t="s">
        <v>130</v>
      </c>
      <c r="D51" s="62">
        <v>2940</v>
      </c>
      <c r="E51" s="59">
        <v>80</v>
      </c>
      <c r="F51" s="59">
        <f t="shared" si="40"/>
        <v>3020</v>
      </c>
      <c r="G51" s="60">
        <v>0</v>
      </c>
      <c r="H51" s="60">
        <f t="shared" si="41"/>
        <v>422.80000000000007</v>
      </c>
      <c r="I51" s="60">
        <f>G51*0.14</f>
        <v>0</v>
      </c>
      <c r="J51" s="60">
        <f t="shared" si="25"/>
        <v>8.4560000000000013</v>
      </c>
      <c r="K51" s="60">
        <f t="shared" si="12"/>
        <v>126.84000000000002</v>
      </c>
      <c r="L51" s="60">
        <v>0</v>
      </c>
      <c r="M51" s="62">
        <v>0</v>
      </c>
      <c r="N51" s="62">
        <v>0</v>
      </c>
      <c r="O51" s="62">
        <v>61</v>
      </c>
      <c r="P51" s="62">
        <v>10</v>
      </c>
      <c r="Q51" s="62">
        <v>0</v>
      </c>
      <c r="R51" s="62">
        <v>0</v>
      </c>
      <c r="S51" s="4">
        <v>603</v>
      </c>
      <c r="T51" s="62">
        <v>0</v>
      </c>
      <c r="U51" s="62">
        <v>12</v>
      </c>
      <c r="V51" s="62">
        <v>10</v>
      </c>
      <c r="W51" s="59">
        <f t="shared" si="42"/>
        <v>4274.0960000000005</v>
      </c>
      <c r="X51" s="5">
        <f t="shared" si="26"/>
        <v>106.85240000000002</v>
      </c>
      <c r="Y51" s="5">
        <f t="shared" si="27"/>
        <v>106.85240000000002</v>
      </c>
      <c r="Z51" s="5">
        <v>400</v>
      </c>
      <c r="AA51" s="5">
        <f t="shared" si="28"/>
        <v>4887.8008</v>
      </c>
      <c r="AB51" s="5">
        <f t="shared" si="29"/>
        <v>213.70480000000003</v>
      </c>
      <c r="AC51" s="63">
        <f>W51+Z51+AB51</f>
        <v>4887.8008000000009</v>
      </c>
    </row>
    <row r="52" spans="1:29" s="64" customFormat="1" ht="30" customHeight="1">
      <c r="A52" s="9" t="s">
        <v>152</v>
      </c>
      <c r="B52" s="62">
        <v>2107</v>
      </c>
      <c r="C52" s="61" t="s">
        <v>130</v>
      </c>
      <c r="D52" s="62">
        <v>2940</v>
      </c>
      <c r="E52" s="59">
        <v>80</v>
      </c>
      <c r="F52" s="59">
        <f t="shared" ref="F52" si="51">D52+E52</f>
        <v>3020</v>
      </c>
      <c r="G52" s="60">
        <v>0</v>
      </c>
      <c r="H52" s="60">
        <f t="shared" ref="H52" si="52">F52*0.14</f>
        <v>422.80000000000007</v>
      </c>
      <c r="I52" s="60">
        <f>G52*0.14</f>
        <v>0</v>
      </c>
      <c r="J52" s="60">
        <f t="shared" ref="J52" si="53">(H52+I52)*2%</f>
        <v>8.4560000000000013</v>
      </c>
      <c r="K52" s="60">
        <f t="shared" ref="K52" si="54">(H52+I52)*30%</f>
        <v>126.84000000000002</v>
      </c>
      <c r="L52" s="60">
        <v>0</v>
      </c>
      <c r="M52" s="62">
        <v>0</v>
      </c>
      <c r="N52" s="62">
        <v>0</v>
      </c>
      <c r="O52" s="62">
        <v>61</v>
      </c>
      <c r="P52" s="62">
        <v>10</v>
      </c>
      <c r="Q52" s="62">
        <v>0</v>
      </c>
      <c r="R52" s="62">
        <v>0</v>
      </c>
      <c r="S52" s="4">
        <v>603</v>
      </c>
      <c r="T52" s="62">
        <v>0</v>
      </c>
      <c r="U52" s="62">
        <v>12</v>
      </c>
      <c r="V52" s="62">
        <v>10</v>
      </c>
      <c r="W52" s="59">
        <f t="shared" ref="W52" si="55" xml:space="preserve"> SUM(F52:V52)</f>
        <v>4274.0960000000005</v>
      </c>
      <c r="X52" s="5">
        <f t="shared" ref="X52" si="56">W52*2.5%</f>
        <v>106.85240000000002</v>
      </c>
      <c r="Y52" s="5">
        <f t="shared" ref="Y52" si="57">W52*2.5%</f>
        <v>106.85240000000002</v>
      </c>
      <c r="Z52" s="5">
        <v>400</v>
      </c>
      <c r="AA52" s="5">
        <f t="shared" ref="AA52" si="58">W52+X52+Y52+Z52</f>
        <v>4887.8008</v>
      </c>
      <c r="AB52" s="5">
        <f t="shared" ref="AB52" si="59">W52*5%</f>
        <v>213.70480000000003</v>
      </c>
      <c r="AC52" s="63">
        <f>W52+Z52+AB52</f>
        <v>4887.8008000000009</v>
      </c>
    </row>
    <row r="53" spans="1:29" s="64" customFormat="1" ht="30" customHeight="1">
      <c r="A53" s="61" t="s">
        <v>110</v>
      </c>
      <c r="B53" s="62">
        <v>3133</v>
      </c>
      <c r="C53" s="61" t="s">
        <v>142</v>
      </c>
      <c r="D53" s="61">
        <v>2160</v>
      </c>
      <c r="E53" s="59">
        <v>0</v>
      </c>
      <c r="F53" s="59">
        <f t="shared" si="40"/>
        <v>2160</v>
      </c>
      <c r="G53" s="60">
        <v>0</v>
      </c>
      <c r="H53" s="60">
        <f>F53*0.14</f>
        <v>302.40000000000003</v>
      </c>
      <c r="I53" s="60">
        <f>G53*0.14</f>
        <v>0</v>
      </c>
      <c r="J53" s="60">
        <f t="shared" si="25"/>
        <v>6.0480000000000009</v>
      </c>
      <c r="K53" s="60">
        <f t="shared" si="12"/>
        <v>90.720000000000013</v>
      </c>
      <c r="L53" s="60">
        <v>0</v>
      </c>
      <c r="M53" s="62">
        <v>0</v>
      </c>
      <c r="N53" s="62">
        <v>0</v>
      </c>
      <c r="O53" s="62">
        <v>61</v>
      </c>
      <c r="P53" s="62">
        <v>10</v>
      </c>
      <c r="Q53" s="62">
        <v>0</v>
      </c>
      <c r="R53" s="62">
        <v>0</v>
      </c>
      <c r="S53" s="4">
        <v>603</v>
      </c>
      <c r="T53" s="62">
        <v>21.25</v>
      </c>
      <c r="U53" s="62">
        <v>12</v>
      </c>
      <c r="V53" s="62">
        <v>10</v>
      </c>
      <c r="W53" s="59">
        <f xml:space="preserve"> SUM(F53:V53)</f>
        <v>3276.4179999999997</v>
      </c>
      <c r="X53" s="5">
        <f t="shared" si="26"/>
        <v>81.910449999999997</v>
      </c>
      <c r="Y53" s="5">
        <f t="shared" si="27"/>
        <v>81.910449999999997</v>
      </c>
      <c r="Z53" s="5">
        <v>400</v>
      </c>
      <c r="AA53" s="5">
        <f t="shared" si="28"/>
        <v>3840.2388999999994</v>
      </c>
      <c r="AB53" s="5">
        <f t="shared" si="29"/>
        <v>163.82089999999999</v>
      </c>
      <c r="AC53" s="63">
        <f>W53+Z53+AB53</f>
        <v>3840.2388999999998</v>
      </c>
    </row>
    <row r="54" spans="1:29" s="64" customFormat="1" ht="30" customHeight="1">
      <c r="A54" s="66" t="s">
        <v>112</v>
      </c>
      <c r="B54" s="62">
        <v>1204</v>
      </c>
      <c r="C54" s="61" t="s">
        <v>128</v>
      </c>
      <c r="D54" s="61">
        <v>2160</v>
      </c>
      <c r="E54" s="59">
        <v>80</v>
      </c>
      <c r="F54" s="59">
        <f t="shared" ref="F54:F62" si="60">D54+E54</f>
        <v>2240</v>
      </c>
      <c r="G54" s="60">
        <f>F54*0.89%</f>
        <v>19.936</v>
      </c>
      <c r="H54" s="60">
        <f t="shared" si="41"/>
        <v>313.60000000000002</v>
      </c>
      <c r="I54" s="60">
        <f t="shared" si="1"/>
        <v>2.7910400000000002</v>
      </c>
      <c r="J54" s="60">
        <f t="shared" si="25"/>
        <v>6.3278208000000005</v>
      </c>
      <c r="K54" s="60">
        <f t="shared" si="12"/>
        <v>94.91731200000001</v>
      </c>
      <c r="L54" s="60">
        <v>0</v>
      </c>
      <c r="M54" s="62">
        <v>0</v>
      </c>
      <c r="N54" s="62"/>
      <c r="O54" s="62">
        <v>61</v>
      </c>
      <c r="P54" s="62">
        <v>10</v>
      </c>
      <c r="Q54" s="62">
        <v>45</v>
      </c>
      <c r="R54" s="62">
        <v>0</v>
      </c>
      <c r="S54" s="4">
        <v>603</v>
      </c>
      <c r="T54" s="62">
        <v>21.25</v>
      </c>
      <c r="U54" s="62">
        <v>12</v>
      </c>
      <c r="V54" s="62">
        <v>10</v>
      </c>
      <c r="W54" s="59">
        <f t="shared" si="42"/>
        <v>3439.8221728000003</v>
      </c>
      <c r="X54" s="5">
        <f t="shared" si="26"/>
        <v>85.995554320000011</v>
      </c>
      <c r="Y54" s="5">
        <f t="shared" si="27"/>
        <v>85.995554320000011</v>
      </c>
      <c r="Z54" s="5">
        <v>400</v>
      </c>
      <c r="AA54" s="5">
        <f t="shared" si="28"/>
        <v>4011.8132814400001</v>
      </c>
      <c r="AB54" s="5">
        <f t="shared" si="29"/>
        <v>171.99110864000002</v>
      </c>
      <c r="AC54" s="63">
        <f t="shared" si="3"/>
        <v>4011.8132814400005</v>
      </c>
    </row>
    <row r="55" spans="1:29" ht="30" customHeight="1">
      <c r="A55" s="4" t="s">
        <v>66</v>
      </c>
      <c r="B55" s="4">
        <v>1190</v>
      </c>
      <c r="C55" s="61" t="s">
        <v>128</v>
      </c>
      <c r="D55" s="61">
        <v>2160</v>
      </c>
      <c r="E55" s="5">
        <v>80</v>
      </c>
      <c r="F55" s="5">
        <f t="shared" si="60"/>
        <v>2240</v>
      </c>
      <c r="G55" s="6">
        <v>0</v>
      </c>
      <c r="H55" s="6">
        <f t="shared" si="41"/>
        <v>313.60000000000002</v>
      </c>
      <c r="I55" s="6">
        <f t="shared" si="1"/>
        <v>0</v>
      </c>
      <c r="J55" s="6">
        <f t="shared" si="25"/>
        <v>6.2720000000000002</v>
      </c>
      <c r="K55" s="6">
        <f t="shared" si="12"/>
        <v>94.08</v>
      </c>
      <c r="L55" s="6">
        <v>0</v>
      </c>
      <c r="M55" s="4">
        <v>0</v>
      </c>
      <c r="N55" s="4">
        <v>0</v>
      </c>
      <c r="O55" s="4">
        <v>61</v>
      </c>
      <c r="P55" s="4">
        <v>10</v>
      </c>
      <c r="Q55" s="4">
        <v>83</v>
      </c>
      <c r="R55" s="4">
        <v>0</v>
      </c>
      <c r="S55" s="4">
        <v>603</v>
      </c>
      <c r="T55" s="4">
        <v>40</v>
      </c>
      <c r="U55" s="4">
        <v>12</v>
      </c>
      <c r="V55" s="4">
        <v>10</v>
      </c>
      <c r="W55" s="5">
        <f t="shared" si="42"/>
        <v>3472.9519999999998</v>
      </c>
      <c r="X55" s="5">
        <f t="shared" si="26"/>
        <v>86.823800000000006</v>
      </c>
      <c r="Y55" s="5">
        <f t="shared" si="27"/>
        <v>86.823800000000006</v>
      </c>
      <c r="Z55" s="5">
        <v>400</v>
      </c>
      <c r="AA55" s="5">
        <f t="shared" si="28"/>
        <v>4046.5996</v>
      </c>
      <c r="AB55" s="5">
        <f t="shared" si="29"/>
        <v>173.64760000000001</v>
      </c>
      <c r="AC55" s="57">
        <f t="shared" si="3"/>
        <v>4046.5995999999996</v>
      </c>
    </row>
    <row r="56" spans="1:29" ht="30" customHeight="1">
      <c r="A56" s="9" t="s">
        <v>113</v>
      </c>
      <c r="B56" s="4">
        <v>1388</v>
      </c>
      <c r="C56" s="61" t="s">
        <v>128</v>
      </c>
      <c r="D56" s="61">
        <v>2160</v>
      </c>
      <c r="E56" s="5">
        <v>80</v>
      </c>
      <c r="F56" s="5">
        <f t="shared" ref="F56:F61" si="61">D56+E56</f>
        <v>2240</v>
      </c>
      <c r="G56" s="6">
        <v>0</v>
      </c>
      <c r="H56" s="6">
        <f t="shared" si="41"/>
        <v>313.60000000000002</v>
      </c>
      <c r="I56" s="6">
        <f t="shared" si="1"/>
        <v>0</v>
      </c>
      <c r="J56" s="6">
        <f t="shared" si="25"/>
        <v>6.2720000000000002</v>
      </c>
      <c r="K56" s="6">
        <f t="shared" si="12"/>
        <v>94.08</v>
      </c>
      <c r="L56" s="6">
        <v>0</v>
      </c>
      <c r="M56" s="4">
        <v>0</v>
      </c>
      <c r="N56" s="4">
        <v>0</v>
      </c>
      <c r="O56" s="4">
        <v>61</v>
      </c>
      <c r="P56" s="4">
        <v>10</v>
      </c>
      <c r="Q56" s="4">
        <v>45</v>
      </c>
      <c r="R56" s="4">
        <v>60</v>
      </c>
      <c r="S56" s="4">
        <v>603</v>
      </c>
      <c r="T56" s="4">
        <v>0</v>
      </c>
      <c r="U56" s="4">
        <v>12</v>
      </c>
      <c r="V56" s="4">
        <v>10</v>
      </c>
      <c r="W56" s="5">
        <f t="shared" si="42"/>
        <v>3454.9519999999998</v>
      </c>
      <c r="X56" s="5">
        <f t="shared" si="26"/>
        <v>86.373800000000003</v>
      </c>
      <c r="Y56" s="5">
        <f t="shared" si="27"/>
        <v>86.373800000000003</v>
      </c>
      <c r="Z56" s="5">
        <v>400</v>
      </c>
      <c r="AA56" s="5">
        <f t="shared" si="28"/>
        <v>4027.6995999999995</v>
      </c>
      <c r="AB56" s="5">
        <f t="shared" si="29"/>
        <v>172.74760000000001</v>
      </c>
      <c r="AC56" s="57">
        <f t="shared" si="3"/>
        <v>4027.6995999999999</v>
      </c>
    </row>
    <row r="57" spans="1:29" s="64" customFormat="1" ht="30" customHeight="1">
      <c r="A57" s="61" t="s">
        <v>99</v>
      </c>
      <c r="B57" s="62">
        <v>1106</v>
      </c>
      <c r="C57" s="61" t="s">
        <v>128</v>
      </c>
      <c r="D57" s="61">
        <v>2160</v>
      </c>
      <c r="E57" s="59">
        <v>80</v>
      </c>
      <c r="F57" s="59">
        <f t="shared" si="61"/>
        <v>2240</v>
      </c>
      <c r="G57" s="60">
        <f>F57*19.84%</f>
        <v>444.416</v>
      </c>
      <c r="H57" s="60">
        <f t="shared" si="41"/>
        <v>313.60000000000002</v>
      </c>
      <c r="I57" s="60">
        <f t="shared" si="1"/>
        <v>62.218240000000009</v>
      </c>
      <c r="J57" s="60">
        <f t="shared" si="25"/>
        <v>7.5163648000000016</v>
      </c>
      <c r="K57" s="60">
        <f t="shared" si="12"/>
        <v>112.74547200000002</v>
      </c>
      <c r="L57" s="60">
        <v>0</v>
      </c>
      <c r="M57" s="62">
        <v>0</v>
      </c>
      <c r="N57" s="62">
        <v>0</v>
      </c>
      <c r="O57" s="62">
        <v>61</v>
      </c>
      <c r="P57" s="62">
        <v>10</v>
      </c>
      <c r="Q57" s="62">
        <v>0</v>
      </c>
      <c r="R57" s="62">
        <v>60</v>
      </c>
      <c r="S57" s="4">
        <v>603</v>
      </c>
      <c r="T57" s="62">
        <v>0</v>
      </c>
      <c r="U57" s="62">
        <v>12</v>
      </c>
      <c r="V57" s="62">
        <v>10</v>
      </c>
      <c r="W57" s="59">
        <f t="shared" si="42"/>
        <v>3936.4960768000001</v>
      </c>
      <c r="X57" s="5">
        <f t="shared" si="26"/>
        <v>98.412401920000008</v>
      </c>
      <c r="Y57" s="5">
        <f t="shared" si="27"/>
        <v>98.412401920000008</v>
      </c>
      <c r="Z57" s="5">
        <v>400</v>
      </c>
      <c r="AA57" s="5">
        <f t="shared" si="28"/>
        <v>4533.3208806399998</v>
      </c>
      <c r="AB57" s="5">
        <f t="shared" si="29"/>
        <v>196.82480384000002</v>
      </c>
      <c r="AC57" s="63">
        <f t="shared" si="3"/>
        <v>4533.3208806399998</v>
      </c>
    </row>
    <row r="58" spans="1:29" ht="30" customHeight="1">
      <c r="A58" s="9" t="s">
        <v>127</v>
      </c>
      <c r="B58" s="4">
        <v>1107</v>
      </c>
      <c r="C58" s="61" t="s">
        <v>128</v>
      </c>
      <c r="D58" s="61">
        <v>2160</v>
      </c>
      <c r="E58" s="5">
        <v>80</v>
      </c>
      <c r="F58" s="59">
        <f t="shared" si="61"/>
        <v>2240</v>
      </c>
      <c r="G58" s="60">
        <f>F58*0%</f>
        <v>0</v>
      </c>
      <c r="H58" s="6">
        <f t="shared" si="41"/>
        <v>313.60000000000002</v>
      </c>
      <c r="I58" s="6">
        <f>G58*0.14</f>
        <v>0</v>
      </c>
      <c r="J58" s="6">
        <f t="shared" si="25"/>
        <v>6.2720000000000002</v>
      </c>
      <c r="K58" s="6">
        <f t="shared" si="12"/>
        <v>94.08</v>
      </c>
      <c r="L58" s="6">
        <v>0</v>
      </c>
      <c r="M58" s="4">
        <v>0</v>
      </c>
      <c r="N58" s="4">
        <v>17</v>
      </c>
      <c r="O58" s="4">
        <v>61</v>
      </c>
      <c r="P58" s="4">
        <v>10</v>
      </c>
      <c r="Q58" s="4">
        <v>0</v>
      </c>
      <c r="R58" s="4">
        <v>0</v>
      </c>
      <c r="S58" s="4">
        <v>603</v>
      </c>
      <c r="T58" s="4">
        <v>28.2</v>
      </c>
      <c r="U58" s="4">
        <v>12</v>
      </c>
      <c r="V58" s="4">
        <v>10</v>
      </c>
      <c r="W58" s="5">
        <f t="shared" si="42"/>
        <v>3395.1519999999996</v>
      </c>
      <c r="X58" s="5">
        <f t="shared" si="26"/>
        <v>84.878799999999998</v>
      </c>
      <c r="Y58" s="5">
        <f t="shared" si="27"/>
        <v>84.878799999999998</v>
      </c>
      <c r="Z58" s="5">
        <v>400</v>
      </c>
      <c r="AA58" s="5">
        <f t="shared" si="28"/>
        <v>3964.9095999999995</v>
      </c>
      <c r="AB58" s="5">
        <f t="shared" si="29"/>
        <v>169.7576</v>
      </c>
      <c r="AC58" s="57">
        <f>W58+Z58+AB58</f>
        <v>3964.9095999999995</v>
      </c>
    </row>
    <row r="59" spans="1:29" ht="30" customHeight="1">
      <c r="A59" s="9" t="s">
        <v>133</v>
      </c>
      <c r="B59" s="4">
        <v>2205</v>
      </c>
      <c r="C59" s="61" t="s">
        <v>128</v>
      </c>
      <c r="D59" s="61">
        <v>2160</v>
      </c>
      <c r="E59" s="5">
        <v>80</v>
      </c>
      <c r="F59" s="59">
        <f t="shared" si="61"/>
        <v>2240</v>
      </c>
      <c r="G59" s="60">
        <f>F59*0%</f>
        <v>0</v>
      </c>
      <c r="H59" s="6">
        <f t="shared" si="41"/>
        <v>313.60000000000002</v>
      </c>
      <c r="I59" s="6">
        <f>G59*0.14</f>
        <v>0</v>
      </c>
      <c r="J59" s="6">
        <f t="shared" si="25"/>
        <v>6.2720000000000002</v>
      </c>
      <c r="K59" s="6">
        <f t="shared" si="12"/>
        <v>94.08</v>
      </c>
      <c r="L59" s="6">
        <v>0</v>
      </c>
      <c r="M59" s="4">
        <v>0</v>
      </c>
      <c r="N59" s="4">
        <v>0</v>
      </c>
      <c r="O59" s="4">
        <v>61</v>
      </c>
      <c r="P59" s="4">
        <v>10</v>
      </c>
      <c r="Q59" s="4">
        <v>0</v>
      </c>
      <c r="R59" s="4">
        <v>0</v>
      </c>
      <c r="S59" s="4">
        <v>603</v>
      </c>
      <c r="T59" s="4">
        <v>0</v>
      </c>
      <c r="U59" s="4">
        <v>12</v>
      </c>
      <c r="V59" s="4">
        <v>10</v>
      </c>
      <c r="W59" s="5">
        <f t="shared" si="42"/>
        <v>3349.9519999999998</v>
      </c>
      <c r="X59" s="5">
        <f t="shared" si="26"/>
        <v>83.748800000000003</v>
      </c>
      <c r="Y59" s="5">
        <f t="shared" si="27"/>
        <v>83.748800000000003</v>
      </c>
      <c r="Z59" s="5">
        <v>400</v>
      </c>
      <c r="AA59" s="5">
        <f t="shared" si="28"/>
        <v>3917.4495999999995</v>
      </c>
      <c r="AB59" s="5">
        <f t="shared" si="29"/>
        <v>167.49760000000001</v>
      </c>
      <c r="AC59" s="57">
        <f>W59+Z59+AB59</f>
        <v>3917.4495999999999</v>
      </c>
    </row>
    <row r="60" spans="1:29" ht="30" customHeight="1">
      <c r="A60" s="9" t="s">
        <v>149</v>
      </c>
      <c r="B60" s="4">
        <v>3201</v>
      </c>
      <c r="C60" s="61" t="s">
        <v>150</v>
      </c>
      <c r="D60" s="61">
        <v>2020</v>
      </c>
      <c r="E60" s="5">
        <v>80</v>
      </c>
      <c r="F60" s="59">
        <f t="shared" si="61"/>
        <v>2100</v>
      </c>
      <c r="G60" s="60">
        <f>F60*0%</f>
        <v>0</v>
      </c>
      <c r="H60" s="6">
        <f t="shared" ref="H60" si="62">F60*0.14</f>
        <v>294</v>
      </c>
      <c r="I60" s="6">
        <f>G60*0.14</f>
        <v>0</v>
      </c>
      <c r="J60" s="6">
        <f t="shared" ref="J60" si="63">(H60+I60)*2%</f>
        <v>5.88</v>
      </c>
      <c r="K60" s="6">
        <f t="shared" ref="K60" si="64">(H60+I60)*30%</f>
        <v>88.2</v>
      </c>
      <c r="L60" s="6">
        <v>0</v>
      </c>
      <c r="M60" s="4">
        <v>0</v>
      </c>
      <c r="N60" s="4">
        <v>17</v>
      </c>
      <c r="O60" s="4">
        <v>61</v>
      </c>
      <c r="P60" s="4">
        <v>10</v>
      </c>
      <c r="Q60" s="4">
        <v>0</v>
      </c>
      <c r="R60" s="4">
        <v>0</v>
      </c>
      <c r="S60" s="4">
        <v>603</v>
      </c>
      <c r="T60" s="4">
        <v>0</v>
      </c>
      <c r="U60" s="4">
        <v>12</v>
      </c>
      <c r="V60" s="4">
        <v>10</v>
      </c>
      <c r="W60" s="5">
        <f t="shared" ref="W60" si="65" xml:space="preserve"> SUM(F60:V60)</f>
        <v>3201.08</v>
      </c>
      <c r="X60" s="5">
        <f t="shared" ref="X60" si="66">W60*2.5%</f>
        <v>80.027000000000001</v>
      </c>
      <c r="Y60" s="5">
        <f t="shared" ref="Y60" si="67">W60*2.5%</f>
        <v>80.027000000000001</v>
      </c>
      <c r="Z60" s="5">
        <v>400</v>
      </c>
      <c r="AA60" s="5">
        <f t="shared" ref="AA60" si="68">W60+X60+Y60+Z60</f>
        <v>3761.134</v>
      </c>
      <c r="AB60" s="5">
        <f t="shared" ref="AB60" si="69">W60*5%</f>
        <v>160.054</v>
      </c>
      <c r="AC60" s="57">
        <f>W60+Z60+AB60</f>
        <v>3761.134</v>
      </c>
    </row>
    <row r="61" spans="1:29" ht="30" customHeight="1">
      <c r="A61" s="4" t="s">
        <v>69</v>
      </c>
      <c r="B61" s="4">
        <v>1205</v>
      </c>
      <c r="C61" s="9" t="s">
        <v>144</v>
      </c>
      <c r="D61" s="4">
        <v>1420</v>
      </c>
      <c r="E61" s="5">
        <v>80</v>
      </c>
      <c r="F61" s="5">
        <f t="shared" si="61"/>
        <v>1500</v>
      </c>
      <c r="G61" s="6">
        <v>0</v>
      </c>
      <c r="H61" s="6">
        <f>F61*0.14</f>
        <v>210.00000000000003</v>
      </c>
      <c r="I61" s="6">
        <f>G61*0.14</f>
        <v>0</v>
      </c>
      <c r="J61" s="6">
        <f t="shared" si="25"/>
        <v>4.2000000000000011</v>
      </c>
      <c r="K61" s="6">
        <f t="shared" si="12"/>
        <v>63.000000000000007</v>
      </c>
      <c r="L61" s="6">
        <v>0</v>
      </c>
      <c r="M61" s="4">
        <v>0</v>
      </c>
      <c r="N61" s="4">
        <v>0</v>
      </c>
      <c r="O61" s="4">
        <v>61</v>
      </c>
      <c r="P61" s="4">
        <v>10</v>
      </c>
      <c r="Q61" s="4">
        <v>0</v>
      </c>
      <c r="R61" s="4">
        <v>0</v>
      </c>
      <c r="S61" s="4">
        <v>603</v>
      </c>
      <c r="T61" s="4">
        <v>0</v>
      </c>
      <c r="U61" s="4">
        <v>12</v>
      </c>
      <c r="V61" s="4">
        <v>10</v>
      </c>
      <c r="W61" s="5">
        <f xml:space="preserve"> SUM(F61:V61)</f>
        <v>2473.1999999999998</v>
      </c>
      <c r="X61" s="5">
        <f t="shared" si="26"/>
        <v>61.83</v>
      </c>
      <c r="Y61" s="5">
        <f t="shared" si="27"/>
        <v>61.83</v>
      </c>
      <c r="Z61" s="5">
        <v>400</v>
      </c>
      <c r="AA61" s="5">
        <f t="shared" si="28"/>
        <v>2996.8599999999997</v>
      </c>
      <c r="AB61" s="5">
        <f t="shared" si="29"/>
        <v>123.66</v>
      </c>
      <c r="AC61" s="57">
        <f>W61+Z61+AB61</f>
        <v>2996.8599999999997</v>
      </c>
    </row>
    <row r="62" spans="1:29" ht="30" customHeight="1">
      <c r="A62" s="4" t="s">
        <v>69</v>
      </c>
      <c r="B62" s="4">
        <v>1204</v>
      </c>
      <c r="C62" s="4" t="s">
        <v>71</v>
      </c>
      <c r="D62" s="4">
        <v>1420</v>
      </c>
      <c r="E62" s="6">
        <v>440</v>
      </c>
      <c r="F62" s="5">
        <f t="shared" si="60"/>
        <v>1860</v>
      </c>
      <c r="G62" s="6">
        <v>0</v>
      </c>
      <c r="H62" s="6">
        <f t="shared" si="41"/>
        <v>260.40000000000003</v>
      </c>
      <c r="I62" s="6">
        <f t="shared" si="1"/>
        <v>0</v>
      </c>
      <c r="J62" s="6">
        <f t="shared" si="25"/>
        <v>5.2080000000000011</v>
      </c>
      <c r="K62" s="6">
        <f t="shared" si="12"/>
        <v>78.12</v>
      </c>
      <c r="L62" s="6">
        <v>0</v>
      </c>
      <c r="M62" s="4">
        <v>0</v>
      </c>
      <c r="N62" s="4">
        <v>0</v>
      </c>
      <c r="O62" s="4">
        <v>61</v>
      </c>
      <c r="P62" s="4">
        <v>10</v>
      </c>
      <c r="Q62" s="4">
        <v>0</v>
      </c>
      <c r="R62" s="4">
        <v>0</v>
      </c>
      <c r="S62" s="4">
        <v>603</v>
      </c>
      <c r="T62" s="4">
        <v>0</v>
      </c>
      <c r="U62" s="4">
        <v>12</v>
      </c>
      <c r="V62" s="4">
        <v>10</v>
      </c>
      <c r="W62" s="5">
        <f t="shared" si="42"/>
        <v>2899.7280000000001</v>
      </c>
      <c r="X62" s="5">
        <f t="shared" si="26"/>
        <v>72.493200000000002</v>
      </c>
      <c r="Y62" s="5">
        <f t="shared" si="27"/>
        <v>72.493200000000002</v>
      </c>
      <c r="Z62" s="5">
        <v>400</v>
      </c>
      <c r="AA62" s="5">
        <f t="shared" si="28"/>
        <v>3444.7143999999998</v>
      </c>
      <c r="AB62" s="5">
        <f t="shared" si="29"/>
        <v>144.9864</v>
      </c>
      <c r="AC62" s="57">
        <f t="shared" si="3"/>
        <v>3444.7143999999998</v>
      </c>
    </row>
    <row r="63" spans="1:29" s="50" customFormat="1" ht="28.5" customHeight="1">
      <c r="A63" s="52" t="s">
        <v>121</v>
      </c>
      <c r="B63" s="53"/>
      <c r="H63" s="51"/>
    </row>
    <row r="64" spans="1:29" ht="22.5" customHeight="1">
      <c r="A64" s="8" t="s">
        <v>137</v>
      </c>
      <c r="D64" s="1"/>
      <c r="H64" s="3"/>
      <c r="I64" s="1"/>
      <c r="X64" s="52"/>
      <c r="Z64" s="1"/>
      <c r="AB64" s="52"/>
      <c r="AC64" s="1"/>
    </row>
  </sheetData>
  <mergeCells count="1">
    <mergeCell ref="A3:AC4"/>
  </mergeCells>
  <phoneticPr fontId="1" type="noConversion"/>
  <printOptions horizontalCentered="1" verticalCentered="1"/>
  <pageMargins left="0.2" right="0" top="0" bottom="0" header="0" footer="0"/>
  <pageSetup paperSize="9" scale="36" orientation="landscape" r:id="rId1"/>
  <headerFooter alignWithMargins="0"/>
  <rowBreaks count="1" manualBreakCount="1">
    <brk id="5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topLeftCell="A28" workbookViewId="0">
      <selection activeCell="A54" sqref="A54:E54"/>
    </sheetView>
  </sheetViews>
  <sheetFormatPr defaultRowHeight="22.5" customHeight="1"/>
  <cols>
    <col min="1" max="1" width="29.7109375" style="1" customWidth="1"/>
    <col min="2" max="2" width="18.28515625" style="2" customWidth="1"/>
    <col min="3" max="3" width="17.5703125" style="18" customWidth="1"/>
    <col min="4" max="4" width="19.28515625" style="46" customWidth="1"/>
    <col min="5" max="5" width="17.140625" style="3" customWidth="1"/>
    <col min="6" max="6" width="9.85546875" style="16" customWidth="1"/>
    <col min="7" max="7" width="14" style="16" customWidth="1"/>
    <col min="8" max="8" width="16.5703125" style="16" customWidth="1"/>
    <col min="9" max="9" width="15" style="23" customWidth="1"/>
    <col min="10" max="10" width="14.42578125" style="16" customWidth="1"/>
    <col min="11" max="12" width="14.7109375" style="16" customWidth="1"/>
    <col min="13" max="13" width="16.42578125" style="16" customWidth="1"/>
    <col min="14" max="14" width="9.140625" style="16" customWidth="1"/>
    <col min="15" max="15" width="8.85546875" style="16" customWidth="1"/>
    <col min="16" max="16" width="8.28515625" style="16" customWidth="1"/>
    <col min="17" max="17" width="8.5703125" style="16" customWidth="1"/>
    <col min="18" max="18" width="9.28515625" style="16" customWidth="1"/>
    <col min="19" max="19" width="6.7109375" style="16" customWidth="1"/>
    <col min="20" max="21" width="11.140625" style="16" customWidth="1"/>
    <col min="22" max="22" width="14" style="16" customWidth="1"/>
    <col min="23" max="23" width="11.85546875" style="16" customWidth="1"/>
    <col min="24" max="24" width="11" style="16" customWidth="1"/>
    <col min="25" max="25" width="14.28515625" style="16" customWidth="1"/>
    <col min="26" max="26" width="15" style="16" customWidth="1"/>
    <col min="27" max="27" width="13.140625" style="16" customWidth="1"/>
    <col min="28" max="28" width="14.7109375" style="16" customWidth="1"/>
    <col min="29" max="29" width="13.7109375" style="24" customWidth="1"/>
    <col min="30" max="30" width="29.7109375" style="16" customWidth="1"/>
    <col min="31" max="32" width="14.42578125" style="25" customWidth="1"/>
    <col min="33" max="33" width="12.5703125" style="1" customWidth="1"/>
    <col min="34" max="16384" width="9.140625" style="1"/>
  </cols>
  <sheetData>
    <row r="1" spans="1:32" ht="22.5" customHeight="1" thickBot="1">
      <c r="A1" s="72" t="s">
        <v>91</v>
      </c>
      <c r="B1" s="73"/>
      <c r="C1" s="73"/>
      <c r="D1" s="73"/>
      <c r="E1" s="73"/>
      <c r="I1" s="16"/>
      <c r="AC1" s="16"/>
      <c r="AE1" s="16"/>
      <c r="AF1" s="16"/>
    </row>
    <row r="2" spans="1:32" s="15" customFormat="1" ht="90" customHeight="1" thickBot="1">
      <c r="A2" s="28" t="s">
        <v>85</v>
      </c>
      <c r="B2" s="29" t="s">
        <v>49</v>
      </c>
      <c r="C2" s="29" t="s">
        <v>90</v>
      </c>
      <c r="D2" s="39" t="s">
        <v>35</v>
      </c>
      <c r="E2" s="40" t="s">
        <v>32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30" customHeight="1">
      <c r="A3" s="27" t="s">
        <v>11</v>
      </c>
      <c r="B3" s="27" t="s">
        <v>40</v>
      </c>
      <c r="C3" s="33">
        <v>3320</v>
      </c>
      <c r="D3" s="41">
        <v>4971.2617920000012</v>
      </c>
      <c r="E3" s="41">
        <v>4829.2257408000005</v>
      </c>
      <c r="I3" s="16"/>
      <c r="AC3" s="16"/>
      <c r="AE3" s="16"/>
      <c r="AF3" s="16"/>
    </row>
    <row r="4" spans="1:32" ht="30" customHeight="1">
      <c r="A4" s="4" t="s">
        <v>12</v>
      </c>
      <c r="B4" s="4" t="s">
        <v>40</v>
      </c>
      <c r="C4" s="34">
        <v>3320</v>
      </c>
      <c r="D4" s="42">
        <v>4971.2617920000012</v>
      </c>
      <c r="E4" s="42">
        <v>4829.2257408000005</v>
      </c>
      <c r="I4" s="16"/>
      <c r="AC4" s="16"/>
      <c r="AE4" s="16"/>
      <c r="AF4" s="16"/>
    </row>
    <row r="5" spans="1:32" ht="30" customHeight="1">
      <c r="A5" s="4" t="s">
        <v>13</v>
      </c>
      <c r="B5" s="4" t="s">
        <v>40</v>
      </c>
      <c r="C5" s="34">
        <v>3320</v>
      </c>
      <c r="D5" s="42">
        <v>4971.2617920000012</v>
      </c>
      <c r="E5" s="42">
        <v>4829.2257408000005</v>
      </c>
      <c r="I5" s="16"/>
      <c r="AC5" s="16"/>
      <c r="AE5" s="16"/>
      <c r="AF5" s="16"/>
    </row>
    <row r="6" spans="1:32" ht="30" customHeight="1">
      <c r="A6" s="4" t="s">
        <v>14</v>
      </c>
      <c r="B6" s="4" t="s">
        <v>40</v>
      </c>
      <c r="C6" s="34">
        <v>3320</v>
      </c>
      <c r="D6" s="42">
        <v>4971.2617920000012</v>
      </c>
      <c r="E6" s="42">
        <v>4829.2257408000005</v>
      </c>
      <c r="I6" s="16"/>
      <c r="AC6" s="16"/>
      <c r="AE6" s="16"/>
      <c r="AF6" s="16"/>
    </row>
    <row r="7" spans="1:32" ht="30" customHeight="1">
      <c r="A7" s="4" t="s">
        <v>23</v>
      </c>
      <c r="B7" s="9" t="s">
        <v>40</v>
      </c>
      <c r="C7" s="35">
        <v>3320</v>
      </c>
      <c r="D7" s="42">
        <v>5030.2507919999998</v>
      </c>
      <c r="E7" s="42">
        <v>4886.5293407999998</v>
      </c>
      <c r="I7" s="16"/>
      <c r="AC7" s="16"/>
      <c r="AE7" s="16"/>
      <c r="AF7" s="16"/>
    </row>
    <row r="8" spans="1:32" ht="30" customHeight="1">
      <c r="A8" s="4" t="s">
        <v>4</v>
      </c>
      <c r="B8" s="4" t="s">
        <v>41</v>
      </c>
      <c r="C8" s="34">
        <v>2987</v>
      </c>
      <c r="D8" s="42">
        <v>4501.5045599999994</v>
      </c>
      <c r="E8" s="42">
        <v>4372.8901439999991</v>
      </c>
      <c r="I8" s="16"/>
      <c r="AC8" s="16"/>
      <c r="AE8" s="16"/>
      <c r="AF8" s="16"/>
    </row>
    <row r="9" spans="1:32" ht="30" customHeight="1">
      <c r="A9" s="4" t="s">
        <v>18</v>
      </c>
      <c r="B9" s="4" t="s">
        <v>41</v>
      </c>
      <c r="C9" s="34">
        <v>2987</v>
      </c>
      <c r="D9" s="42">
        <v>4451.4195600000003</v>
      </c>
      <c r="E9" s="42">
        <v>4324.2361440000004</v>
      </c>
      <c r="I9" s="16"/>
      <c r="AC9" s="16"/>
      <c r="AE9" s="16"/>
      <c r="AF9" s="16"/>
    </row>
    <row r="10" spans="1:32" ht="30" customHeight="1">
      <c r="A10" s="4" t="s">
        <v>7</v>
      </c>
      <c r="B10" s="4" t="s">
        <v>41</v>
      </c>
      <c r="C10" s="34">
        <v>2987</v>
      </c>
      <c r="D10" s="42">
        <v>4451.4195600000003</v>
      </c>
      <c r="E10" s="42">
        <v>4324.2361440000004</v>
      </c>
      <c r="I10" s="16"/>
      <c r="AC10" s="16"/>
      <c r="AE10" s="16"/>
      <c r="AF10" s="16"/>
    </row>
    <row r="11" spans="1:32" ht="30" customHeight="1">
      <c r="A11" s="4" t="s">
        <v>20</v>
      </c>
      <c r="B11" s="4" t="s">
        <v>41</v>
      </c>
      <c r="C11" s="34">
        <v>2987</v>
      </c>
      <c r="D11" s="42">
        <v>4451.4195600000003</v>
      </c>
      <c r="E11" s="42">
        <v>4324.2361440000004</v>
      </c>
      <c r="I11" s="16"/>
      <c r="AC11" s="16"/>
      <c r="AE11" s="16"/>
      <c r="AF11" s="16"/>
    </row>
    <row r="12" spans="1:32" s="13" customFormat="1" ht="30" customHeight="1">
      <c r="A12" s="11" t="s">
        <v>66</v>
      </c>
      <c r="B12" s="12" t="s">
        <v>41</v>
      </c>
      <c r="C12" s="36">
        <v>2987</v>
      </c>
      <c r="D12" s="43">
        <v>4543.7985600000002</v>
      </c>
      <c r="E12" s="43">
        <v>4413.9757440000003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3" customFormat="1" ht="30" customHeight="1">
      <c r="A13" s="11" t="s">
        <v>66</v>
      </c>
      <c r="B13" s="11" t="s">
        <v>43</v>
      </c>
      <c r="C13" s="37">
        <v>2790</v>
      </c>
      <c r="D13" s="43">
        <v>4543.7985600000002</v>
      </c>
      <c r="E13" s="43">
        <v>4413.9757440000003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3" customFormat="1" ht="30" customHeight="1">
      <c r="A14" s="11" t="s">
        <v>1</v>
      </c>
      <c r="B14" s="12" t="s">
        <v>87</v>
      </c>
      <c r="C14" s="36">
        <v>2987</v>
      </c>
      <c r="D14" s="43">
        <v>4451.4195600000003</v>
      </c>
      <c r="E14" s="43">
        <v>4324.2361440000004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13" customFormat="1" ht="30" customHeight="1">
      <c r="A15" s="11" t="s">
        <v>1</v>
      </c>
      <c r="B15" s="11" t="s">
        <v>43</v>
      </c>
      <c r="C15" s="37">
        <v>2790</v>
      </c>
      <c r="D15" s="43">
        <v>4451.4195600000003</v>
      </c>
      <c r="E15" s="43">
        <v>4324.2361440000004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30" customHeight="1">
      <c r="A16" s="4" t="s">
        <v>1</v>
      </c>
      <c r="B16" s="4" t="s">
        <v>42</v>
      </c>
      <c r="C16" s="34">
        <v>2660</v>
      </c>
      <c r="D16" s="42">
        <v>4143.1185599999999</v>
      </c>
      <c r="E16" s="42">
        <v>4024.7437439999999</v>
      </c>
      <c r="I16" s="16"/>
      <c r="AC16" s="16"/>
      <c r="AE16" s="16"/>
      <c r="AF16" s="16"/>
    </row>
    <row r="17" spans="1:32" ht="30" customHeight="1">
      <c r="A17" s="4" t="s">
        <v>4</v>
      </c>
      <c r="B17" s="4" t="s">
        <v>42</v>
      </c>
      <c r="C17" s="34">
        <v>2660</v>
      </c>
      <c r="D17" s="42">
        <v>4193.2035599999999</v>
      </c>
      <c r="E17" s="42">
        <v>4073.3977439999999</v>
      </c>
      <c r="I17" s="16"/>
      <c r="AC17" s="16"/>
      <c r="AE17" s="16"/>
      <c r="AF17" s="16"/>
    </row>
    <row r="18" spans="1:32" ht="30" customHeight="1">
      <c r="A18" s="4" t="s">
        <v>9</v>
      </c>
      <c r="B18" s="4" t="s">
        <v>42</v>
      </c>
      <c r="C18" s="34">
        <v>2660</v>
      </c>
      <c r="D18" s="42">
        <v>4143.1185599999999</v>
      </c>
      <c r="E18" s="42">
        <v>4024.7437439999999</v>
      </c>
      <c r="I18" s="16"/>
      <c r="AC18" s="16"/>
      <c r="AE18" s="16"/>
      <c r="AF18" s="16"/>
    </row>
    <row r="19" spans="1:32" ht="30" customHeight="1">
      <c r="A19" s="4" t="s">
        <v>37</v>
      </c>
      <c r="B19" s="9" t="s">
        <v>42</v>
      </c>
      <c r="C19" s="35">
        <v>2660</v>
      </c>
      <c r="D19" s="42">
        <v>4143.1185599999999</v>
      </c>
      <c r="E19" s="42">
        <v>4024.7437439999999</v>
      </c>
      <c r="I19" s="16"/>
      <c r="AC19" s="16"/>
      <c r="AE19" s="16"/>
      <c r="AF19" s="16"/>
    </row>
    <row r="20" spans="1:32" ht="30" customHeight="1">
      <c r="A20" s="4" t="s">
        <v>58</v>
      </c>
      <c r="B20" s="4" t="s">
        <v>59</v>
      </c>
      <c r="C20" s="34">
        <v>2580</v>
      </c>
      <c r="D20" s="42">
        <v>3994.2837480000003</v>
      </c>
      <c r="E20" s="42">
        <v>3880.1613551999999</v>
      </c>
      <c r="I20" s="16"/>
      <c r="AC20" s="16"/>
      <c r="AE20" s="16"/>
      <c r="AF20" s="16"/>
    </row>
    <row r="21" spans="1:32" ht="30" customHeight="1">
      <c r="A21" s="4" t="s">
        <v>22</v>
      </c>
      <c r="B21" s="4" t="s">
        <v>65</v>
      </c>
      <c r="C21" s="34">
        <v>2580</v>
      </c>
      <c r="D21" s="42">
        <v>3994.2837480000003</v>
      </c>
      <c r="E21" s="42">
        <v>3880.1613551999999</v>
      </c>
      <c r="I21" s="16"/>
      <c r="AC21" s="16"/>
      <c r="AE21" s="16"/>
      <c r="AF21" s="16"/>
    </row>
    <row r="22" spans="1:32" ht="30" customHeight="1">
      <c r="A22" s="4" t="s">
        <v>19</v>
      </c>
      <c r="B22" s="4" t="s">
        <v>65</v>
      </c>
      <c r="C22" s="34">
        <v>2580</v>
      </c>
      <c r="D22" s="42">
        <v>3994.2837480000003</v>
      </c>
      <c r="E22" s="42">
        <v>3880.1613551999999</v>
      </c>
      <c r="I22" s="16"/>
      <c r="AC22" s="16"/>
      <c r="AE22" s="16"/>
      <c r="AF22" s="16"/>
    </row>
    <row r="23" spans="1:32" ht="30" customHeight="1">
      <c r="A23" s="4" t="s">
        <v>6</v>
      </c>
      <c r="B23" s="9" t="s">
        <v>65</v>
      </c>
      <c r="C23" s="35">
        <v>2580</v>
      </c>
      <c r="D23" s="42">
        <v>3994.2837480000003</v>
      </c>
      <c r="E23" s="42">
        <v>3880.1613551999999</v>
      </c>
      <c r="I23" s="16"/>
      <c r="AC23" s="16"/>
      <c r="AE23" s="16"/>
      <c r="AF23" s="16"/>
    </row>
    <row r="24" spans="1:32" ht="30" customHeight="1">
      <c r="A24" s="9" t="s">
        <v>82</v>
      </c>
      <c r="B24" s="9" t="s">
        <v>65</v>
      </c>
      <c r="C24" s="35">
        <v>2580</v>
      </c>
      <c r="D24" s="42">
        <v>3994.2837480000003</v>
      </c>
      <c r="E24" s="42">
        <v>3880.1613551999999</v>
      </c>
      <c r="I24" s="16"/>
      <c r="AC24" s="16"/>
      <c r="AE24" s="16"/>
      <c r="AF24" s="16"/>
    </row>
    <row r="25" spans="1:32" ht="30" customHeight="1">
      <c r="A25" s="9" t="s">
        <v>83</v>
      </c>
      <c r="B25" s="9" t="s">
        <v>65</v>
      </c>
      <c r="C25" s="35">
        <v>2580</v>
      </c>
      <c r="D25" s="42">
        <v>3994.2837480000003</v>
      </c>
      <c r="E25" s="42">
        <v>3880.1613551999999</v>
      </c>
      <c r="I25" s="16"/>
      <c r="AC25" s="16"/>
      <c r="AE25" s="16"/>
      <c r="AF25" s="16"/>
    </row>
    <row r="26" spans="1:32" ht="30" customHeight="1">
      <c r="A26" s="4" t="s">
        <v>8</v>
      </c>
      <c r="B26" s="9" t="s">
        <v>79</v>
      </c>
      <c r="C26" s="35">
        <v>2880</v>
      </c>
      <c r="D26" s="42">
        <v>4328.1837480000004</v>
      </c>
      <c r="E26" s="42">
        <v>4204.5213552000005</v>
      </c>
      <c r="I26" s="16"/>
      <c r="AC26" s="16"/>
      <c r="AE26" s="16"/>
      <c r="AF26" s="16"/>
    </row>
    <row r="27" spans="1:32" ht="30" customHeight="1">
      <c r="A27" s="9" t="s">
        <v>77</v>
      </c>
      <c r="B27" s="9" t="s">
        <v>78</v>
      </c>
      <c r="C27" s="35">
        <v>2640</v>
      </c>
      <c r="D27" s="42">
        <v>4061.063748</v>
      </c>
      <c r="E27" s="42">
        <v>3945.0333552000002</v>
      </c>
      <c r="I27" s="16"/>
      <c r="AC27" s="16"/>
      <c r="AE27" s="16"/>
      <c r="AF27" s="16"/>
    </row>
    <row r="28" spans="1:32" ht="30" customHeight="1">
      <c r="A28" s="4" t="s">
        <v>67</v>
      </c>
      <c r="B28" s="9" t="s">
        <v>78</v>
      </c>
      <c r="C28" s="35">
        <v>2640</v>
      </c>
      <c r="D28" s="42">
        <v>4061.063748</v>
      </c>
      <c r="E28" s="42">
        <v>3945.0333552000002</v>
      </c>
      <c r="I28" s="16"/>
      <c r="AC28" s="16"/>
      <c r="AE28" s="16"/>
      <c r="AF28" s="16"/>
    </row>
    <row r="29" spans="1:32" ht="30" customHeight="1">
      <c r="A29" s="4" t="s">
        <v>36</v>
      </c>
      <c r="B29" s="9" t="s">
        <v>84</v>
      </c>
      <c r="C29" s="35">
        <v>2640</v>
      </c>
      <c r="D29" s="42">
        <v>4116.7137480000001</v>
      </c>
      <c r="E29" s="42">
        <v>3999.0933552000001</v>
      </c>
      <c r="I29" s="16"/>
      <c r="AC29" s="16"/>
      <c r="AE29" s="16"/>
      <c r="AF29" s="16"/>
    </row>
    <row r="30" spans="1:32" ht="30" customHeight="1">
      <c r="A30" s="4" t="s">
        <v>17</v>
      </c>
      <c r="B30" s="4" t="s">
        <v>44</v>
      </c>
      <c r="C30" s="34">
        <v>2280</v>
      </c>
      <c r="D30" s="42">
        <v>3598.2115680000002</v>
      </c>
      <c r="E30" s="42">
        <v>3495.4055232000001</v>
      </c>
      <c r="I30" s="16"/>
      <c r="AC30" s="16"/>
      <c r="AE30" s="16"/>
      <c r="AF30" s="16"/>
    </row>
    <row r="31" spans="1:32" ht="30" customHeight="1">
      <c r="A31" s="4" t="s">
        <v>33</v>
      </c>
      <c r="B31" s="4" t="s">
        <v>44</v>
      </c>
      <c r="C31" s="34">
        <v>2280</v>
      </c>
      <c r="D31" s="42">
        <v>3598.2115680000002</v>
      </c>
      <c r="E31" s="42">
        <v>3495.4055232000001</v>
      </c>
      <c r="I31" s="16"/>
      <c r="AC31" s="16"/>
      <c r="AE31" s="16"/>
      <c r="AF31" s="16"/>
    </row>
    <row r="32" spans="1:32" ht="30" customHeight="1">
      <c r="A32" s="4" t="s">
        <v>21</v>
      </c>
      <c r="B32" s="4" t="s">
        <v>44</v>
      </c>
      <c r="C32" s="34">
        <v>2280</v>
      </c>
      <c r="D32" s="42">
        <v>3598.2115680000002</v>
      </c>
      <c r="E32" s="42">
        <v>3495.4055232000001</v>
      </c>
      <c r="I32" s="16"/>
      <c r="AC32" s="16"/>
      <c r="AE32" s="16"/>
      <c r="AF32" s="16"/>
    </row>
    <row r="33" spans="1:32" ht="30" customHeight="1">
      <c r="A33" s="4" t="s">
        <v>57</v>
      </c>
      <c r="B33" s="4" t="s">
        <v>45</v>
      </c>
      <c r="C33" s="34">
        <v>2340</v>
      </c>
      <c r="D33" s="42">
        <v>3664.9915679999999</v>
      </c>
      <c r="E33" s="42">
        <v>3560.2775231999999</v>
      </c>
      <c r="I33" s="16"/>
      <c r="AC33" s="16"/>
      <c r="AE33" s="16"/>
      <c r="AF33" s="16"/>
    </row>
    <row r="34" spans="1:32" ht="30" customHeight="1">
      <c r="A34" s="4" t="s">
        <v>3</v>
      </c>
      <c r="B34" s="4" t="s">
        <v>45</v>
      </c>
      <c r="C34" s="34">
        <v>2340</v>
      </c>
      <c r="D34" s="42">
        <v>3664.9915679999999</v>
      </c>
      <c r="E34" s="42">
        <v>3560.2775231999999</v>
      </c>
      <c r="I34" s="16"/>
      <c r="AC34" s="16"/>
      <c r="AE34" s="16"/>
      <c r="AF34" s="16"/>
    </row>
    <row r="35" spans="1:32" ht="30" customHeight="1">
      <c r="A35" s="4" t="s">
        <v>73</v>
      </c>
      <c r="B35" s="4" t="s">
        <v>62</v>
      </c>
      <c r="C35" s="34">
        <v>2340</v>
      </c>
      <c r="D35" s="42">
        <v>3664.9915679999999</v>
      </c>
      <c r="E35" s="42">
        <v>3560.2775231999999</v>
      </c>
      <c r="I35" s="16"/>
      <c r="AC35" s="16"/>
      <c r="AE35" s="16"/>
      <c r="AF35" s="16"/>
    </row>
    <row r="36" spans="1:32" ht="30" customHeight="1">
      <c r="A36" s="4" t="s">
        <v>56</v>
      </c>
      <c r="B36" s="9" t="s">
        <v>80</v>
      </c>
      <c r="C36" s="35">
        <v>2190</v>
      </c>
      <c r="D36" s="42">
        <v>3522.6054779999995</v>
      </c>
      <c r="E36" s="42">
        <v>3421.9596071999995</v>
      </c>
      <c r="I36" s="16"/>
      <c r="AC36" s="16"/>
      <c r="AE36" s="16"/>
      <c r="AF36" s="16"/>
    </row>
    <row r="37" spans="1:32" ht="30" customHeight="1">
      <c r="A37" s="4" t="s">
        <v>16</v>
      </c>
      <c r="B37" s="9" t="s">
        <v>55</v>
      </c>
      <c r="C37" s="35">
        <v>2190</v>
      </c>
      <c r="D37" s="42">
        <v>3522.6054779999995</v>
      </c>
      <c r="E37" s="42">
        <v>3421.9596071999995</v>
      </c>
      <c r="I37" s="16"/>
      <c r="AC37" s="16"/>
      <c r="AE37" s="16"/>
      <c r="AF37" s="16"/>
    </row>
    <row r="38" spans="1:32" ht="30" customHeight="1">
      <c r="A38" s="4" t="s">
        <v>15</v>
      </c>
      <c r="B38" s="4" t="s">
        <v>46</v>
      </c>
      <c r="C38" s="34">
        <v>1785</v>
      </c>
      <c r="D38" s="42">
        <v>2932.2580349999998</v>
      </c>
      <c r="E38" s="42">
        <v>2848.4792339999999</v>
      </c>
      <c r="I38" s="16"/>
      <c r="AC38" s="16"/>
      <c r="AE38" s="16"/>
      <c r="AF38" s="16"/>
    </row>
    <row r="39" spans="1:32" ht="30" customHeight="1">
      <c r="A39" s="4" t="s">
        <v>68</v>
      </c>
      <c r="B39" s="9" t="s">
        <v>46</v>
      </c>
      <c r="C39" s="35">
        <v>1785</v>
      </c>
      <c r="D39" s="42">
        <v>2932.2580349999998</v>
      </c>
      <c r="E39" s="42">
        <v>2848.4792339999999</v>
      </c>
      <c r="I39" s="16"/>
      <c r="AC39" s="16"/>
      <c r="AE39" s="16"/>
      <c r="AF39" s="16"/>
    </row>
    <row r="40" spans="1:32" ht="30" customHeight="1">
      <c r="A40" s="4" t="s">
        <v>16</v>
      </c>
      <c r="B40" s="9" t="s">
        <v>81</v>
      </c>
      <c r="C40" s="35">
        <v>1065</v>
      </c>
      <c r="D40" s="42">
        <v>1994.1192389999999</v>
      </c>
      <c r="E40" s="42">
        <v>1937.1444035999998</v>
      </c>
      <c r="I40" s="16"/>
      <c r="AC40" s="16"/>
      <c r="AE40" s="16"/>
      <c r="AF40" s="16"/>
    </row>
    <row r="41" spans="1:32" ht="30" customHeight="1">
      <c r="A41" s="4" t="s">
        <v>2</v>
      </c>
      <c r="B41" s="4" t="s">
        <v>47</v>
      </c>
      <c r="C41" s="34">
        <v>1125</v>
      </c>
      <c r="D41" s="42">
        <v>2123.2272389999998</v>
      </c>
      <c r="E41" s="42">
        <v>2062.5636036000001</v>
      </c>
      <c r="I41" s="16"/>
      <c r="AC41" s="16"/>
      <c r="AE41" s="16"/>
      <c r="AF41" s="16"/>
    </row>
    <row r="42" spans="1:32" ht="30" customHeight="1">
      <c r="A42" s="4" t="s">
        <v>39</v>
      </c>
      <c r="B42" s="4" t="s">
        <v>47</v>
      </c>
      <c r="C42" s="34">
        <v>1125</v>
      </c>
      <c r="D42" s="42">
        <v>2166.634239</v>
      </c>
      <c r="E42" s="42">
        <v>2104.7304035999996</v>
      </c>
      <c r="I42" s="16"/>
      <c r="AC42" s="16"/>
      <c r="AE42" s="16"/>
      <c r="AF42" s="16"/>
    </row>
    <row r="43" spans="1:32" ht="30" customHeight="1">
      <c r="A43" s="4" t="s">
        <v>66</v>
      </c>
      <c r="B43" s="9" t="s">
        <v>47</v>
      </c>
      <c r="C43" s="35">
        <v>1125</v>
      </c>
      <c r="D43" s="42">
        <v>2153.2782390000002</v>
      </c>
      <c r="E43" s="42">
        <v>2091.7560036</v>
      </c>
      <c r="I43" s="16"/>
      <c r="AC43" s="16"/>
      <c r="AE43" s="16"/>
      <c r="AF43" s="16"/>
    </row>
    <row r="44" spans="1:32" ht="30" customHeight="1">
      <c r="A44" s="4" t="s">
        <v>69</v>
      </c>
      <c r="B44" s="4" t="s">
        <v>70</v>
      </c>
      <c r="C44" s="34">
        <v>855</v>
      </c>
      <c r="D44" s="42">
        <v>2091.3703920479998</v>
      </c>
      <c r="E44" s="42">
        <v>2031.6169522751998</v>
      </c>
      <c r="I44" s="16"/>
      <c r="AC44" s="16"/>
      <c r="AE44" s="16"/>
      <c r="AF44" s="16"/>
    </row>
    <row r="45" spans="1:32" ht="30" customHeight="1">
      <c r="A45" s="4" t="s">
        <v>69</v>
      </c>
      <c r="B45" s="4" t="s">
        <v>71</v>
      </c>
      <c r="C45" s="34">
        <v>1095</v>
      </c>
      <c r="D45" s="42">
        <v>2358.4903920479996</v>
      </c>
      <c r="E45" s="42">
        <v>2291.1049522751996</v>
      </c>
      <c r="I45" s="16"/>
      <c r="AC45" s="16"/>
      <c r="AE45" s="16"/>
      <c r="AF45" s="16"/>
    </row>
    <row r="46" spans="1:32" ht="30" customHeight="1" thickBot="1">
      <c r="A46" s="30" t="s">
        <v>2</v>
      </c>
      <c r="B46" s="30" t="s">
        <v>54</v>
      </c>
      <c r="C46" s="38">
        <v>546</v>
      </c>
      <c r="D46" s="44">
        <v>1303.1579316000002</v>
      </c>
      <c r="E46" s="44">
        <v>1265.9248478400002</v>
      </c>
      <c r="I46" s="16"/>
      <c r="AC46" s="16"/>
      <c r="AE46" s="16"/>
      <c r="AF46" s="16"/>
    </row>
    <row r="47" spans="1:32" ht="30" customHeight="1" thickBot="1">
      <c r="A47" s="76" t="s">
        <v>86</v>
      </c>
      <c r="B47" s="77"/>
      <c r="C47" s="77"/>
      <c r="D47" s="77"/>
      <c r="E47" s="78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E47" s="16"/>
      <c r="AF47" s="16"/>
    </row>
    <row r="48" spans="1:32" s="8" customFormat="1" ht="90" customHeight="1">
      <c r="A48" s="31" t="s">
        <v>85</v>
      </c>
      <c r="B48" s="32" t="s">
        <v>49</v>
      </c>
      <c r="C48" s="31" t="s">
        <v>90</v>
      </c>
      <c r="D48" s="45" t="s">
        <v>35</v>
      </c>
      <c r="E48" s="45" t="s">
        <v>32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30" customHeight="1">
      <c r="A49" s="4" t="s">
        <v>10</v>
      </c>
      <c r="B49" s="4" t="s">
        <v>50</v>
      </c>
      <c r="C49" s="34">
        <v>2463</v>
      </c>
      <c r="D49" s="42">
        <v>4061.5448601000003</v>
      </c>
      <c r="E49" s="42">
        <v>3945.5007212400001</v>
      </c>
      <c r="I49" s="16"/>
      <c r="AC49" s="16"/>
      <c r="AE49" s="16"/>
      <c r="AF49" s="16"/>
    </row>
    <row r="50" spans="1:32" ht="30" customHeight="1">
      <c r="A50" s="4" t="s">
        <v>5</v>
      </c>
      <c r="B50" s="4" t="s">
        <v>50</v>
      </c>
      <c r="C50" s="34">
        <v>2463</v>
      </c>
      <c r="D50" s="42">
        <v>3991.7820201000004</v>
      </c>
      <c r="E50" s="42">
        <v>3877.7311052400005</v>
      </c>
      <c r="I50" s="16"/>
      <c r="AC50" s="16"/>
      <c r="AE50" s="16"/>
      <c r="AF50" s="16"/>
    </row>
    <row r="51" spans="1:32" ht="30" customHeight="1">
      <c r="A51" s="4" t="s">
        <v>63</v>
      </c>
      <c r="B51" s="4" t="s">
        <v>50</v>
      </c>
      <c r="C51" s="34">
        <v>2463</v>
      </c>
      <c r="D51" s="42">
        <v>4197.1750401000008</v>
      </c>
      <c r="E51" s="42">
        <v>4077.2557532400006</v>
      </c>
      <c r="I51" s="16"/>
      <c r="AC51" s="16"/>
      <c r="AE51" s="16"/>
      <c r="AF51" s="16"/>
    </row>
    <row r="52" spans="1:32" ht="30" customHeight="1">
      <c r="A52" s="4" t="s">
        <v>5</v>
      </c>
      <c r="B52" s="4" t="s">
        <v>0</v>
      </c>
      <c r="C52" s="34">
        <v>138</v>
      </c>
      <c r="D52" s="42">
        <v>338.86398000000008</v>
      </c>
      <c r="E52" s="42">
        <v>329.18215200000003</v>
      </c>
      <c r="I52" s="16"/>
      <c r="AC52" s="16"/>
      <c r="AE52" s="16"/>
      <c r="AF52" s="16"/>
    </row>
    <row r="53" spans="1:32" ht="30" customHeight="1">
      <c r="A53" s="4" t="s">
        <v>10</v>
      </c>
      <c r="B53" s="4" t="s">
        <v>0</v>
      </c>
      <c r="C53" s="34">
        <v>138</v>
      </c>
      <c r="D53" s="42">
        <v>401.94882000000001</v>
      </c>
      <c r="E53" s="42">
        <v>390.46456799999999</v>
      </c>
      <c r="I53" s="16"/>
      <c r="AC53" s="16"/>
      <c r="AE53" s="16"/>
      <c r="AF53" s="16"/>
    </row>
    <row r="54" spans="1:32" ht="30" customHeight="1">
      <c r="A54" s="4" t="s">
        <v>10</v>
      </c>
      <c r="B54" s="9" t="s">
        <v>64</v>
      </c>
      <c r="C54" s="34">
        <v>738</v>
      </c>
      <c r="D54" s="42">
        <v>1069.75</v>
      </c>
      <c r="E54" s="42">
        <v>1039.18</v>
      </c>
      <c r="I54" s="16"/>
      <c r="AC54" s="16"/>
      <c r="AE54" s="16"/>
      <c r="AF54" s="16"/>
    </row>
    <row r="55" spans="1:32" ht="30" customHeight="1">
      <c r="A55" s="4" t="s">
        <v>38</v>
      </c>
      <c r="B55" s="4" t="s">
        <v>48</v>
      </c>
      <c r="C55" s="34">
        <v>427</v>
      </c>
      <c r="D55" s="42">
        <v>723.60581999999999</v>
      </c>
      <c r="E55" s="42">
        <v>702.93136800000002</v>
      </c>
      <c r="I55" s="16"/>
      <c r="AC55" s="16"/>
      <c r="AE55" s="16"/>
      <c r="AF55" s="16"/>
    </row>
    <row r="56" spans="1:32" ht="30" customHeight="1">
      <c r="A56" s="4" t="s">
        <v>5</v>
      </c>
      <c r="B56" s="4" t="s">
        <v>48</v>
      </c>
      <c r="C56" s="34">
        <v>427</v>
      </c>
      <c r="D56" s="42">
        <v>660.52098000000012</v>
      </c>
      <c r="E56" s="42">
        <v>641.64895200000012</v>
      </c>
      <c r="I56" s="16"/>
      <c r="AC56" s="16"/>
      <c r="AE56" s="16"/>
      <c r="AF56" s="16"/>
    </row>
    <row r="57" spans="1:32" ht="37.5" customHeight="1">
      <c r="A57" s="4" t="s">
        <v>63</v>
      </c>
      <c r="B57" s="4" t="s">
        <v>64</v>
      </c>
      <c r="C57" s="34">
        <v>738</v>
      </c>
      <c r="D57" s="42">
        <v>1212.057</v>
      </c>
      <c r="E57" s="42">
        <v>1177.4268</v>
      </c>
      <c r="I57" s="16"/>
      <c r="AC57" s="16"/>
      <c r="AE57" s="16"/>
      <c r="AF57" s="16"/>
    </row>
    <row r="58" spans="1:32" ht="36.75" customHeight="1">
      <c r="A58" s="4" t="s">
        <v>63</v>
      </c>
      <c r="B58" s="4" t="s">
        <v>0</v>
      </c>
      <c r="C58" s="34">
        <v>138</v>
      </c>
      <c r="D58" s="42">
        <v>544.25700000000006</v>
      </c>
      <c r="E58" s="42">
        <v>528.70680000000004</v>
      </c>
      <c r="I58" s="16"/>
      <c r="AC58" s="16"/>
      <c r="AE58" s="16"/>
      <c r="AF58" s="16"/>
    </row>
    <row r="59" spans="1:32" ht="36.75" customHeight="1">
      <c r="A59" s="4" t="s">
        <v>63</v>
      </c>
      <c r="B59" s="4" t="s">
        <v>48</v>
      </c>
      <c r="C59" s="34">
        <v>427</v>
      </c>
      <c r="D59" s="42">
        <v>865.91399999999999</v>
      </c>
      <c r="E59" s="42">
        <v>841.17359999999996</v>
      </c>
      <c r="I59" s="16"/>
      <c r="AC59" s="16"/>
      <c r="AE59" s="16"/>
      <c r="AF59" s="16"/>
    </row>
    <row r="60" spans="1:32" ht="30" customHeight="1">
      <c r="A60" s="4" t="s">
        <v>60</v>
      </c>
      <c r="B60" s="7" t="s">
        <v>61</v>
      </c>
      <c r="C60" s="34">
        <v>100</v>
      </c>
      <c r="D60" s="42">
        <v>706.04100000000005</v>
      </c>
      <c r="E60" s="42">
        <v>685.86840000000007</v>
      </c>
      <c r="I60" s="16"/>
      <c r="AC60" s="16"/>
      <c r="AE60" s="16"/>
      <c r="AF60" s="16"/>
    </row>
    <row r="61" spans="1:32" s="14" customFormat="1" ht="55.5" customHeight="1">
      <c r="A61" s="79" t="s">
        <v>89</v>
      </c>
      <c r="B61" s="80"/>
      <c r="C61" s="80"/>
      <c r="D61" s="80"/>
      <c r="E61" s="81"/>
      <c r="F61" s="47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21"/>
      <c r="AB61" s="21"/>
      <c r="AC61" s="22"/>
      <c r="AD61" s="21" t="s">
        <v>89</v>
      </c>
      <c r="AE61" s="21"/>
      <c r="AF61" s="21"/>
    </row>
  </sheetData>
  <mergeCells count="3">
    <mergeCell ref="A47:E47"/>
    <mergeCell ref="A1:E1"/>
    <mergeCell ref="A61:E61"/>
  </mergeCells>
  <pageMargins left="0.7" right="0.7" top="0.75" bottom="0.75" header="0.3" footer="0.3"/>
  <pageSetup paperSize="9" orientation="portrait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NEW PRICE  LIST- ROAD</vt:lpstr>
      <vt:lpstr>Sheet1</vt:lpstr>
      <vt:lpstr>Sheet2</vt:lpstr>
      <vt:lpstr>Sheet3</vt:lpstr>
      <vt:lpstr>'NEW PRICE  LIST- ROAD'!Print_Area</vt:lpstr>
      <vt:lpstr>'NEW PRICE  LIST- ROAD'!Print_Titles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mkt</dc:creator>
  <cp:lastModifiedBy>sccl</cp:lastModifiedBy>
  <cp:lastPrinted>2022-01-04T19:06:49Z</cp:lastPrinted>
  <dcterms:created xsi:type="dcterms:W3CDTF">2011-01-13T10:04:40Z</dcterms:created>
  <dcterms:modified xsi:type="dcterms:W3CDTF">2022-05-06T22:55:58Z</dcterms:modified>
</cp:coreProperties>
</file>