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90" windowWidth="15570" windowHeight="9015"/>
  </bookViews>
  <sheets>
    <sheet name="NEW PRICE LIST RAIL" sheetId="1" r:id="rId1"/>
    <sheet name="Sheet1" sheetId="2" state="hidden" r:id="rId2"/>
    <sheet name="Sheet2" sheetId="3" state="hidden" r:id="rId3"/>
  </sheets>
  <definedNames>
    <definedName name="_xlnm._FilterDatabase" localSheetId="0" hidden="1">'NEW PRICE LIST RAIL'!$A$2:$AC$18</definedName>
    <definedName name="_xlnm.Print_Area" localSheetId="0">'NEW PRICE LIST RAIL'!$A$1:$AA$19</definedName>
    <definedName name="_xlnm.Print_Area" localSheetId="1">Sheet1!$A$1:$K$20</definedName>
  </definedNames>
  <calcPr calcId="124519"/>
</workbook>
</file>

<file path=xl/calcChain.xml><?xml version="1.0" encoding="utf-8"?>
<calcChain xmlns="http://schemas.openxmlformats.org/spreadsheetml/2006/main">
  <c r="G4" i="1"/>
  <c r="J4" s="1"/>
  <c r="G5"/>
  <c r="G6"/>
  <c r="J6" s="1"/>
  <c r="G7"/>
  <c r="G8"/>
  <c r="G9"/>
  <c r="G10"/>
  <c r="J10" s="1"/>
  <c r="G11"/>
  <c r="G12"/>
  <c r="G13"/>
  <c r="J13" s="1"/>
  <c r="G14"/>
  <c r="J14" s="1"/>
  <c r="G15"/>
  <c r="G16"/>
  <c r="J16" s="1"/>
  <c r="G17"/>
  <c r="G18"/>
  <c r="J18" s="1"/>
  <c r="G3"/>
  <c r="J3" s="1"/>
  <c r="Q12"/>
  <c r="Q11"/>
  <c r="J8"/>
  <c r="H18"/>
  <c r="E18"/>
  <c r="M17"/>
  <c r="M5"/>
  <c r="O17"/>
  <c r="E11"/>
  <c r="F11" s="1"/>
  <c r="H11"/>
  <c r="M15"/>
  <c r="E7"/>
  <c r="F7" s="1"/>
  <c r="H10"/>
  <c r="E10"/>
  <c r="E17"/>
  <c r="E15"/>
  <c r="E16"/>
  <c r="E9"/>
  <c r="F9" s="1"/>
  <c r="E12"/>
  <c r="F12" s="1"/>
  <c r="E13"/>
  <c r="E14"/>
  <c r="E8"/>
  <c r="H12"/>
  <c r="E6"/>
  <c r="E3"/>
  <c r="E4"/>
  <c r="E5"/>
  <c r="F5" s="1"/>
  <c r="H16"/>
  <c r="H9"/>
  <c r="H3"/>
  <c r="H4"/>
  <c r="H5"/>
  <c r="H6"/>
  <c r="H8"/>
  <c r="H13"/>
  <c r="H14"/>
  <c r="H7"/>
  <c r="L17"/>
  <c r="K17"/>
  <c r="K15"/>
  <c r="L15"/>
  <c r="K10" i="2"/>
  <c r="K13"/>
  <c r="K7"/>
  <c r="L10" i="1" l="1"/>
  <c r="K8"/>
  <c r="K3"/>
  <c r="J9"/>
  <c r="K9" s="1"/>
  <c r="J5"/>
  <c r="L5" s="1"/>
  <c r="K18"/>
  <c r="J7"/>
  <c r="L7" s="1"/>
  <c r="L4"/>
  <c r="L6"/>
  <c r="K14"/>
  <c r="L18"/>
  <c r="T17"/>
  <c r="Y17" s="1"/>
  <c r="K4"/>
  <c r="T15"/>
  <c r="V15" s="1"/>
  <c r="L14"/>
  <c r="K6"/>
  <c r="L13"/>
  <c r="L8"/>
  <c r="L3"/>
  <c r="L16"/>
  <c r="K16"/>
  <c r="J11"/>
  <c r="J12"/>
  <c r="K10"/>
  <c r="K13"/>
  <c r="T8" l="1"/>
  <c r="W8" s="1"/>
  <c r="T18"/>
  <c r="K5"/>
  <c r="T5" s="1"/>
  <c r="W5" s="1"/>
  <c r="L9"/>
  <c r="T3"/>
  <c r="V3" s="1"/>
  <c r="T10"/>
  <c r="V10" s="1"/>
  <c r="T6"/>
  <c r="Y6" s="1"/>
  <c r="Z6" s="1"/>
  <c r="K6" i="2" s="1"/>
  <c r="T4" i="1"/>
  <c r="V4" s="1"/>
  <c r="K7"/>
  <c r="W15"/>
  <c r="X15" s="1"/>
  <c r="T9"/>
  <c r="W9" s="1"/>
  <c r="T14"/>
  <c r="W14" s="1"/>
  <c r="T7"/>
  <c r="W7" s="1"/>
  <c r="T16"/>
  <c r="V16" s="1"/>
  <c r="Y15"/>
  <c r="Z15" s="1"/>
  <c r="K18" i="2" s="1"/>
  <c r="V18" i="1"/>
  <c r="Y18"/>
  <c r="Z18" s="1"/>
  <c r="W18"/>
  <c r="W17"/>
  <c r="V17"/>
  <c r="Z17"/>
  <c r="K20" i="2" s="1"/>
  <c r="T13" i="1"/>
  <c r="W13" s="1"/>
  <c r="K12"/>
  <c r="L12"/>
  <c r="K11"/>
  <c r="L11"/>
  <c r="Y8" l="1"/>
  <c r="Z8" s="1"/>
  <c r="K9" i="2" s="1"/>
  <c r="Y4" i="1"/>
  <c r="Z4" s="1"/>
  <c r="K4" i="2" s="1"/>
  <c r="V8" i="1"/>
  <c r="X8" s="1"/>
  <c r="Y3"/>
  <c r="Z3" s="1"/>
  <c r="K3" i="2" s="1"/>
  <c r="W10" i="1"/>
  <c r="X10" s="1"/>
  <c r="W3"/>
  <c r="X3" s="1"/>
  <c r="Y10"/>
  <c r="Z10" s="1"/>
  <c r="K12" i="2" s="1"/>
  <c r="W6" i="1"/>
  <c r="V6"/>
  <c r="W4"/>
  <c r="X4" s="1"/>
  <c r="Y5"/>
  <c r="Z5" s="1"/>
  <c r="K5" i="2" s="1"/>
  <c r="Y7" i="1"/>
  <c r="Z7" s="1"/>
  <c r="K8" i="2" s="1"/>
  <c r="V7" i="1"/>
  <c r="X7" s="1"/>
  <c r="V9"/>
  <c r="X9" s="1"/>
  <c r="Y9"/>
  <c r="Z9" s="1"/>
  <c r="K11" i="2" s="1"/>
  <c r="V14" i="1"/>
  <c r="Y14"/>
  <c r="Z14" s="1"/>
  <c r="K17" i="2" s="1"/>
  <c r="W16" i="1"/>
  <c r="X16" s="1"/>
  <c r="Y16"/>
  <c r="Z16" s="1"/>
  <c r="K19" i="2" s="1"/>
  <c r="V5" i="1"/>
  <c r="X5" s="1"/>
  <c r="X18"/>
  <c r="X14"/>
  <c r="V13"/>
  <c r="X13" s="1"/>
  <c r="Y13"/>
  <c r="Z13" s="1"/>
  <c r="K16" i="2" s="1"/>
  <c r="T11" i="1"/>
  <c r="Y11" s="1"/>
  <c r="Z11" s="1"/>
  <c r="K14" i="2" s="1"/>
  <c r="X17" i="1"/>
  <c r="T12"/>
  <c r="Y12" s="1"/>
  <c r="Z12" s="1"/>
  <c r="K15" i="2" s="1"/>
  <c r="X6" i="1" l="1"/>
  <c r="V11"/>
  <c r="W12"/>
  <c r="V12"/>
  <c r="W11"/>
  <c r="X12" l="1"/>
  <c r="X11"/>
</calcChain>
</file>

<file path=xl/sharedStrings.xml><?xml version="1.0" encoding="utf-8"?>
<sst xmlns="http://schemas.openxmlformats.org/spreadsheetml/2006/main" count="137" uniqueCount="60">
  <si>
    <t>CHP</t>
  </si>
  <si>
    <t>SED</t>
  </si>
  <si>
    <t>FSC</t>
  </si>
  <si>
    <t>RCHP</t>
  </si>
  <si>
    <t>YLD CHP</t>
  </si>
  <si>
    <t>KCHP Iv Line</t>
  </si>
  <si>
    <t>GDK I CSP</t>
  </si>
  <si>
    <t>GDK OC 3 CHP</t>
  </si>
  <si>
    <t>RKP CSP</t>
  </si>
  <si>
    <t>SRP CSP</t>
  </si>
  <si>
    <t>TAXABLAE AMOUNT</t>
  </si>
  <si>
    <t>FOREST PERMIT 
CHARGES</t>
  </si>
  <si>
    <t>G7 CRR</t>
  </si>
  <si>
    <t>G9 CRR</t>
  </si>
  <si>
    <t>G11 CRR</t>
  </si>
  <si>
    <t>G13 CRR</t>
  </si>
  <si>
    <t>G15 CRR</t>
  </si>
  <si>
    <t>WG- G9</t>
  </si>
  <si>
    <t>BASIC TOTAL</t>
  </si>
  <si>
    <t>ENGINE
SHNTG CHGS+ ADDL.CR</t>
  </si>
  <si>
    <t>YLD CHP*</t>
  </si>
  <si>
    <t>ROYALTY</t>
  </si>
  <si>
    <t>GCV GR</t>
  </si>
  <si>
    <t>UHV GR</t>
  </si>
  <si>
    <t>C-CRR</t>
  </si>
  <si>
    <t>F-CRR</t>
  </si>
  <si>
    <t>G-CRR</t>
  </si>
  <si>
    <t>E-CRR</t>
  </si>
  <si>
    <t>D-CRR</t>
  </si>
  <si>
    <t>WG-D</t>
  </si>
  <si>
    <t>BASE PRICE</t>
  </si>
  <si>
    <t>SIZING CH.</t>
  </si>
  <si>
    <t>REBBENNA SDG</t>
  </si>
  <si>
    <t>2% on Royalty</t>
  </si>
  <si>
    <t>30% on Royalty towards DMTF</t>
  </si>
  <si>
    <t xml:space="preserve">ROYALTY
ON PREM </t>
  </si>
  <si>
    <t>G8 CRR</t>
  </si>
  <si>
    <t>G10 CRR</t>
  </si>
  <si>
    <t>KCHP IV Line</t>
  </si>
  <si>
    <t>RKP                      (CCC SDG)</t>
  </si>
  <si>
    <t>MNG SDG</t>
  </si>
  <si>
    <t>G5-CRR</t>
  </si>
  <si>
    <t>B-CRR</t>
  </si>
  <si>
    <t>Addl. NFSA charges (5%)</t>
  </si>
  <si>
    <t>KCHP BLENDING COAL</t>
  </si>
  <si>
    <t xml:space="preserve">    STC/ Adl. STC</t>
  </si>
  <si>
    <t>CGST 2.5%</t>
  </si>
  <si>
    <t>TOTAL 
PRICE WITH GST 5%</t>
  </si>
  <si>
    <t>SGST 2.5%</t>
  </si>
  <si>
    <t>IGST 5%</t>
  </si>
  <si>
    <t>TOTAL PRICE
 WITH IGST 5%</t>
  </si>
  <si>
    <t>GST COMPENSATION CESS</t>
  </si>
  <si>
    <t>G17-CRR</t>
  </si>
  <si>
    <t>RAIL NOTIFIED PRICES FOR NON-POWER (NFSA CUSTOMERS)  W.E.F 01.11.2017 (RS/T)</t>
  </si>
  <si>
    <t>Mark up price/ Compensatory yielding charge</t>
  </si>
  <si>
    <t>YLD TADIKALAPUDI SDG</t>
  </si>
  <si>
    <t>LAND ADJUSTMENT</t>
  </si>
  <si>
    <t>Corpus  of CMPS 1998 (Pension Fund)</t>
  </si>
  <si>
    <t>PWB +LIFTING CH./ Addl. Facility charges</t>
  </si>
  <si>
    <t>RAIL NOTIFIED PRICES FOR NON-POWER (NFSA CUSTOMERS)  W.E.F 01.05.2022 (RS/T)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</si>
</sst>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vertical="center" wrapText="1"/>
    </xf>
    <xf numFmtId="4" fontId="3" fillId="0" borderId="1" xfId="0" applyNumberFormat="1" applyFont="1" applyBorder="1"/>
    <xf numFmtId="2" fontId="3" fillId="0" borderId="1" xfId="0" applyNumberFormat="1" applyFont="1" applyBorder="1"/>
    <xf numFmtId="4" fontId="2" fillId="0" borderId="1" xfId="0" applyNumberFormat="1" applyFont="1" applyBorder="1"/>
    <xf numFmtId="2" fontId="3" fillId="0" borderId="0" xfId="0" applyNumberFormat="1" applyFont="1"/>
    <xf numFmtId="0" fontId="2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4" fontId="2" fillId="0" borderId="2" xfId="0" applyNumberFormat="1" applyFont="1" applyBorder="1"/>
    <xf numFmtId="0" fontId="5" fillId="0" borderId="1" xfId="0" applyFont="1" applyBorder="1" applyAlignment="1">
      <alignment vertical="center" wrapText="1"/>
    </xf>
    <xf numFmtId="0" fontId="6" fillId="0" borderId="0" xfId="0" applyFont="1"/>
    <xf numFmtId="0" fontId="5" fillId="0" borderId="1" xfId="0" applyFont="1" applyBorder="1"/>
    <xf numFmtId="4" fontId="6" fillId="0" borderId="0" xfId="0" applyNumberFormat="1" applyFont="1"/>
    <xf numFmtId="0" fontId="2" fillId="0" borderId="3" xfId="0" applyFont="1" applyBorder="1" applyAlignment="1"/>
    <xf numFmtId="0" fontId="2" fillId="0" borderId="4" xfId="0" applyFont="1" applyBorder="1" applyAlignment="1"/>
    <xf numFmtId="2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/>
    </xf>
    <xf numFmtId="0" fontId="5" fillId="0" borderId="7" xfId="0" applyFont="1" applyBorder="1"/>
    <xf numFmtId="2" fontId="6" fillId="0" borderId="7" xfId="0" applyNumberFormat="1" applyFont="1" applyBorder="1" applyAlignment="1">
      <alignment horizontal="center"/>
    </xf>
    <xf numFmtId="4" fontId="6" fillId="0" borderId="1" xfId="0" applyNumberFormat="1" applyFont="1" applyBorder="1"/>
    <xf numFmtId="0" fontId="6" fillId="0" borderId="1" xfId="0" applyFont="1" applyBorder="1"/>
    <xf numFmtId="2" fontId="6" fillId="0" borderId="1" xfId="0" applyNumberFormat="1" applyFont="1" applyBorder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4" fontId="3" fillId="3" borderId="1" xfId="0" applyNumberFormat="1" applyFont="1" applyFill="1" applyBorder="1"/>
    <xf numFmtId="0" fontId="3" fillId="3" borderId="1" xfId="0" applyFont="1" applyFill="1" applyBorder="1"/>
    <xf numFmtId="2" fontId="3" fillId="3" borderId="1" xfId="0" applyNumberFormat="1" applyFont="1" applyFill="1" applyBorder="1"/>
    <xf numFmtId="4" fontId="2" fillId="3" borderId="1" xfId="0" applyNumberFormat="1" applyFont="1" applyFill="1" applyBorder="1"/>
    <xf numFmtId="4" fontId="2" fillId="3" borderId="2" xfId="0" applyNumberFormat="1" applyFont="1" applyFill="1" applyBorder="1"/>
    <xf numFmtId="0" fontId="3" fillId="3" borderId="0" xfId="0" applyFont="1" applyFill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18"/>
  <sheetViews>
    <sheetView tabSelected="1" topLeftCell="B1" zoomScale="55" zoomScaleNormal="55" workbookViewId="0">
      <selection activeCell="S5" sqref="S5"/>
    </sheetView>
  </sheetViews>
  <sheetFormatPr defaultColWidth="15.42578125" defaultRowHeight="50.1" customHeight="1"/>
  <cols>
    <col min="1" max="1" width="26.85546875" style="1" customWidth="1"/>
    <col min="2" max="2" width="21.5703125" style="1" customWidth="1"/>
    <col min="3" max="5" width="20.85546875" style="1" customWidth="1"/>
    <col min="6" max="6" width="17.28515625" style="1" customWidth="1"/>
    <col min="7" max="7" width="20.5703125" style="1" customWidth="1"/>
    <col min="8" max="8" width="17.28515625" style="1" customWidth="1"/>
    <col min="9" max="9" width="19.7109375" style="7" customWidth="1"/>
    <col min="10" max="10" width="22.42578125" style="1" bestFit="1" customWidth="1"/>
    <col min="11" max="11" width="14" style="1" customWidth="1"/>
    <col min="12" max="12" width="16.42578125" style="1" bestFit="1" customWidth="1"/>
    <col min="13" max="13" width="14" style="1" customWidth="1"/>
    <col min="14" max="14" width="15.42578125" style="1" customWidth="1"/>
    <col min="15" max="15" width="13.7109375" style="1" customWidth="1"/>
    <col min="16" max="16" width="12.140625" style="1" customWidth="1"/>
    <col min="17" max="19" width="15.42578125" style="1" customWidth="1"/>
    <col min="20" max="20" width="19.140625" style="1" customWidth="1"/>
    <col min="21" max="26" width="18.5703125" style="1" customWidth="1"/>
    <col min="27" max="27" width="22.28515625" style="1" customWidth="1"/>
    <col min="28" max="28" width="41.42578125" style="2" customWidth="1"/>
    <col min="29" max="29" width="22.140625" style="1" customWidth="1"/>
    <col min="30" max="16384" width="15.42578125" style="1"/>
  </cols>
  <sheetData>
    <row r="1" spans="1:28" ht="50.1" customHeight="1">
      <c r="A1" s="40" t="s">
        <v>59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1"/>
    </row>
    <row r="2" spans="1:28" s="31" customFormat="1" ht="172.5" customHeight="1">
      <c r="A2" s="28" t="s">
        <v>0</v>
      </c>
      <c r="B2" s="28" t="s">
        <v>22</v>
      </c>
      <c r="C2" s="28" t="s">
        <v>30</v>
      </c>
      <c r="D2" s="28" t="s">
        <v>31</v>
      </c>
      <c r="E2" s="28" t="s">
        <v>18</v>
      </c>
      <c r="F2" s="28" t="s">
        <v>54</v>
      </c>
      <c r="G2" s="9" t="s">
        <v>43</v>
      </c>
      <c r="H2" s="30" t="s">
        <v>21</v>
      </c>
      <c r="I2" s="28" t="s">
        <v>1</v>
      </c>
      <c r="J2" s="28" t="s">
        <v>35</v>
      </c>
      <c r="K2" s="28" t="s">
        <v>33</v>
      </c>
      <c r="L2" s="28" t="s">
        <v>34</v>
      </c>
      <c r="M2" s="28" t="s">
        <v>19</v>
      </c>
      <c r="N2" s="28" t="s">
        <v>56</v>
      </c>
      <c r="O2" s="28" t="s">
        <v>45</v>
      </c>
      <c r="P2" s="28" t="s">
        <v>11</v>
      </c>
      <c r="Q2" s="28" t="s">
        <v>58</v>
      </c>
      <c r="R2" s="28" t="s">
        <v>2</v>
      </c>
      <c r="S2" s="9" t="s">
        <v>57</v>
      </c>
      <c r="T2" s="28" t="s">
        <v>10</v>
      </c>
      <c r="U2" s="28" t="s">
        <v>51</v>
      </c>
      <c r="V2" s="28" t="s">
        <v>46</v>
      </c>
      <c r="W2" s="28" t="s">
        <v>48</v>
      </c>
      <c r="X2" s="28" t="s">
        <v>47</v>
      </c>
      <c r="Y2" s="28" t="s">
        <v>49</v>
      </c>
      <c r="Z2" s="29" t="s">
        <v>50</v>
      </c>
      <c r="AA2" s="28"/>
    </row>
    <row r="3" spans="1:28" ht="50.1" customHeight="1">
      <c r="A3" s="3" t="s">
        <v>3</v>
      </c>
      <c r="B3" s="4" t="s">
        <v>12</v>
      </c>
      <c r="C3" s="4">
        <v>4430</v>
      </c>
      <c r="D3" s="4">
        <v>80</v>
      </c>
      <c r="E3" s="4">
        <f t="shared" ref="E3:E8" si="0">C3+D3</f>
        <v>4510</v>
      </c>
      <c r="F3" s="2">
        <v>0</v>
      </c>
      <c r="G3" s="5">
        <f>C3*5%</f>
        <v>221.5</v>
      </c>
      <c r="H3" s="5">
        <f>C3*0.14</f>
        <v>620.20000000000005</v>
      </c>
      <c r="I3" s="2">
        <v>0</v>
      </c>
      <c r="J3" s="2">
        <f>(F3+G3)*0.14</f>
        <v>31.01</v>
      </c>
      <c r="K3" s="5">
        <f>(H3+J3)*2%</f>
        <v>13.0242</v>
      </c>
      <c r="L3" s="5">
        <f>(H3+J3)*30%</f>
        <v>195.363</v>
      </c>
      <c r="M3" s="2">
        <v>50</v>
      </c>
      <c r="N3" s="2">
        <v>61</v>
      </c>
      <c r="O3" s="2">
        <v>83</v>
      </c>
      <c r="P3" s="2">
        <v>10</v>
      </c>
      <c r="Q3" s="2">
        <v>0</v>
      </c>
      <c r="R3" s="2">
        <v>603</v>
      </c>
      <c r="S3" s="2">
        <v>10</v>
      </c>
      <c r="T3" s="4">
        <f>SUM(E3:S3)</f>
        <v>6408.0972000000002</v>
      </c>
      <c r="U3" s="2">
        <v>400</v>
      </c>
      <c r="V3" s="5">
        <f>T3*2.5%</f>
        <v>160.20243000000002</v>
      </c>
      <c r="W3" s="5">
        <f>T3*2.5%</f>
        <v>160.20243000000002</v>
      </c>
      <c r="X3" s="6">
        <f>SUM(T3:W3)</f>
        <v>7128.5020600000007</v>
      </c>
      <c r="Y3" s="5">
        <f>T3*5%</f>
        <v>320.40486000000004</v>
      </c>
      <c r="Z3" s="10">
        <f>T3+U3+Y3</f>
        <v>7128.5020599999998</v>
      </c>
      <c r="AA3" s="3" t="s">
        <v>3</v>
      </c>
      <c r="AB3" s="1"/>
    </row>
    <row r="4" spans="1:28" ht="50.1" customHeight="1">
      <c r="A4" s="3" t="s">
        <v>3</v>
      </c>
      <c r="B4" s="2" t="s">
        <v>15</v>
      </c>
      <c r="C4" s="4">
        <v>2160</v>
      </c>
      <c r="D4" s="4">
        <v>80</v>
      </c>
      <c r="E4" s="4">
        <f t="shared" si="0"/>
        <v>2240</v>
      </c>
      <c r="F4" s="2">
        <v>0</v>
      </c>
      <c r="G4" s="5">
        <f t="shared" ref="G4:G18" si="1">C4*5%</f>
        <v>108</v>
      </c>
      <c r="H4" s="5">
        <f t="shared" ref="H4:H14" si="2">C4*0.14</f>
        <v>302.40000000000003</v>
      </c>
      <c r="I4" s="2">
        <v>0</v>
      </c>
      <c r="J4" s="2">
        <f t="shared" ref="J4:J16" si="3">(F4+G4)*0.14</f>
        <v>15.120000000000001</v>
      </c>
      <c r="K4" s="5">
        <f t="shared" ref="K4:K17" si="4">(H4+J4)*2%</f>
        <v>6.3504000000000005</v>
      </c>
      <c r="L4" s="5">
        <f t="shared" ref="L4:L17" si="5">(H4+J4)*30%</f>
        <v>95.256000000000014</v>
      </c>
      <c r="M4" s="2">
        <v>50</v>
      </c>
      <c r="N4" s="2">
        <v>61</v>
      </c>
      <c r="O4" s="2">
        <v>83</v>
      </c>
      <c r="P4" s="2">
        <v>10</v>
      </c>
      <c r="Q4" s="2">
        <v>0</v>
      </c>
      <c r="R4" s="2">
        <v>603</v>
      </c>
      <c r="S4" s="2">
        <v>10</v>
      </c>
      <c r="T4" s="4">
        <f t="shared" ref="T4:T18" si="6">SUM(E4:S4)</f>
        <v>3584.1263999999996</v>
      </c>
      <c r="U4" s="2">
        <v>400</v>
      </c>
      <c r="V4" s="5">
        <f t="shared" ref="V4:V17" si="7">T4*2.5%</f>
        <v>89.603160000000003</v>
      </c>
      <c r="W4" s="5">
        <f t="shared" ref="W4:W17" si="8">T4*2.5%</f>
        <v>89.603160000000003</v>
      </c>
      <c r="X4" s="6">
        <f t="shared" ref="X4:X17" si="9">SUM(T4:W4)</f>
        <v>4163.3327199999994</v>
      </c>
      <c r="Y4" s="5">
        <f t="shared" ref="Y4:Y17" si="10">T4*5%</f>
        <v>179.20632000000001</v>
      </c>
      <c r="Z4" s="10">
        <f t="shared" ref="Z4:Z17" si="11">T4+U4+Y4</f>
        <v>4163.3327199999994</v>
      </c>
      <c r="AA4" s="3" t="s">
        <v>3</v>
      </c>
      <c r="AB4" s="1"/>
    </row>
    <row r="5" spans="1:28" ht="50.1" customHeight="1">
      <c r="A5" s="3" t="s">
        <v>4</v>
      </c>
      <c r="B5" s="2" t="s">
        <v>15</v>
      </c>
      <c r="C5" s="4">
        <v>2160</v>
      </c>
      <c r="D5" s="4">
        <v>80</v>
      </c>
      <c r="E5" s="4">
        <f t="shared" si="0"/>
        <v>2240</v>
      </c>
      <c r="F5" s="5">
        <f>E5*20.19%</f>
        <v>452.25600000000003</v>
      </c>
      <c r="G5" s="5">
        <f t="shared" si="1"/>
        <v>108</v>
      </c>
      <c r="H5" s="5">
        <f t="shared" si="2"/>
        <v>302.40000000000003</v>
      </c>
      <c r="I5" s="2">
        <v>0</v>
      </c>
      <c r="J5" s="2">
        <f t="shared" si="3"/>
        <v>78.435840000000013</v>
      </c>
      <c r="K5" s="5">
        <f t="shared" si="4"/>
        <v>7.6167168000000016</v>
      </c>
      <c r="L5" s="5">
        <f t="shared" si="5"/>
        <v>114.25075200000002</v>
      </c>
      <c r="M5" s="2">
        <f>50+28</f>
        <v>78</v>
      </c>
      <c r="N5" s="2">
        <v>61</v>
      </c>
      <c r="O5" s="2">
        <v>230</v>
      </c>
      <c r="P5" s="2">
        <v>10</v>
      </c>
      <c r="Q5" s="2">
        <v>170</v>
      </c>
      <c r="R5" s="2">
        <v>603</v>
      </c>
      <c r="S5" s="2">
        <v>10</v>
      </c>
      <c r="T5" s="4">
        <f t="shared" si="6"/>
        <v>4464.9593088000001</v>
      </c>
      <c r="U5" s="2">
        <v>400</v>
      </c>
      <c r="V5" s="5">
        <f t="shared" si="7"/>
        <v>111.62398272000001</v>
      </c>
      <c r="W5" s="5">
        <f t="shared" si="8"/>
        <v>111.62398272000001</v>
      </c>
      <c r="X5" s="6">
        <f t="shared" si="9"/>
        <v>5088.2072742399996</v>
      </c>
      <c r="Y5" s="5">
        <f t="shared" si="10"/>
        <v>223.24796544000003</v>
      </c>
      <c r="Z5" s="10">
        <f t="shared" si="11"/>
        <v>5088.2072742400005</v>
      </c>
      <c r="AA5" s="3" t="s">
        <v>4</v>
      </c>
      <c r="AB5" s="1"/>
    </row>
    <row r="6" spans="1:28" ht="50.1" customHeight="1">
      <c r="A6" s="3" t="s">
        <v>20</v>
      </c>
      <c r="B6" s="2" t="s">
        <v>16</v>
      </c>
      <c r="C6" s="4">
        <v>1420</v>
      </c>
      <c r="D6" s="4">
        <v>80</v>
      </c>
      <c r="E6" s="4">
        <f t="shared" si="0"/>
        <v>1500</v>
      </c>
      <c r="F6" s="2">
        <v>0</v>
      </c>
      <c r="G6" s="5">
        <f t="shared" si="1"/>
        <v>71</v>
      </c>
      <c r="H6" s="5">
        <f t="shared" si="2"/>
        <v>198.8</v>
      </c>
      <c r="I6" s="2">
        <v>0</v>
      </c>
      <c r="J6" s="2">
        <f t="shared" si="3"/>
        <v>9.9400000000000013</v>
      </c>
      <c r="K6" s="5">
        <f t="shared" si="4"/>
        <v>4.1748000000000003</v>
      </c>
      <c r="L6" s="5">
        <f t="shared" si="5"/>
        <v>62.622</v>
      </c>
      <c r="M6" s="2">
        <v>50</v>
      </c>
      <c r="N6" s="2">
        <v>61</v>
      </c>
      <c r="O6" s="2">
        <v>60</v>
      </c>
      <c r="P6" s="2">
        <v>10</v>
      </c>
      <c r="Q6" s="2">
        <v>170</v>
      </c>
      <c r="R6" s="2">
        <v>603</v>
      </c>
      <c r="S6" s="2">
        <v>10</v>
      </c>
      <c r="T6" s="4">
        <f t="shared" si="6"/>
        <v>2810.5367999999999</v>
      </c>
      <c r="U6" s="2">
        <v>400</v>
      </c>
      <c r="V6" s="5">
        <f t="shared" si="7"/>
        <v>70.263419999999996</v>
      </c>
      <c r="W6" s="5">
        <f t="shared" si="8"/>
        <v>70.263419999999996</v>
      </c>
      <c r="X6" s="6">
        <f t="shared" si="9"/>
        <v>3351.0636400000003</v>
      </c>
      <c r="Y6" s="5">
        <f t="shared" si="10"/>
        <v>140.52683999999999</v>
      </c>
      <c r="Z6" s="10">
        <f t="shared" si="11"/>
        <v>3351.0636399999999</v>
      </c>
      <c r="AA6" s="3" t="s">
        <v>20</v>
      </c>
      <c r="AB6" s="1"/>
    </row>
    <row r="7" spans="1:28" ht="50.1" customHeight="1">
      <c r="A7" s="3" t="s">
        <v>5</v>
      </c>
      <c r="B7" s="4" t="s">
        <v>12</v>
      </c>
      <c r="C7" s="4">
        <v>4430</v>
      </c>
      <c r="D7" s="4">
        <v>80</v>
      </c>
      <c r="E7" s="4">
        <f t="shared" si="0"/>
        <v>4510</v>
      </c>
      <c r="F7" s="2">
        <f>E7*18.03%</f>
        <v>813.15300000000002</v>
      </c>
      <c r="G7" s="5">
        <f t="shared" si="1"/>
        <v>221.5</v>
      </c>
      <c r="H7" s="5">
        <f t="shared" si="2"/>
        <v>620.20000000000005</v>
      </c>
      <c r="I7" s="2">
        <v>0</v>
      </c>
      <c r="J7" s="2">
        <f t="shared" si="3"/>
        <v>144.85142000000002</v>
      </c>
      <c r="K7" s="5">
        <f t="shared" si="4"/>
        <v>15.3010284</v>
      </c>
      <c r="L7" s="5">
        <f t="shared" si="5"/>
        <v>229.51542599999999</v>
      </c>
      <c r="M7" s="2">
        <v>50</v>
      </c>
      <c r="N7" s="2">
        <v>61</v>
      </c>
      <c r="O7" s="2">
        <v>45</v>
      </c>
      <c r="P7" s="2">
        <v>10</v>
      </c>
      <c r="Q7" s="2">
        <v>50</v>
      </c>
      <c r="R7" s="2">
        <v>603</v>
      </c>
      <c r="S7" s="2">
        <v>10</v>
      </c>
      <c r="T7" s="4">
        <f t="shared" si="6"/>
        <v>7383.5208744000001</v>
      </c>
      <c r="U7" s="2">
        <v>400</v>
      </c>
      <c r="V7" s="5">
        <f t="shared" si="7"/>
        <v>184.58802186000003</v>
      </c>
      <c r="W7" s="5">
        <f t="shared" si="8"/>
        <v>184.58802186000003</v>
      </c>
      <c r="X7" s="6">
        <f t="shared" si="9"/>
        <v>8152.6969181200002</v>
      </c>
      <c r="Y7" s="5">
        <f t="shared" si="10"/>
        <v>369.17604372000005</v>
      </c>
      <c r="Z7" s="10">
        <f t="shared" si="11"/>
        <v>8152.6969181200002</v>
      </c>
      <c r="AA7" s="3" t="s">
        <v>5</v>
      </c>
      <c r="AB7" s="1"/>
    </row>
    <row r="8" spans="1:28" ht="50.1" customHeight="1">
      <c r="A8" s="3" t="s">
        <v>38</v>
      </c>
      <c r="B8" s="2" t="s">
        <v>15</v>
      </c>
      <c r="C8" s="4">
        <v>2160</v>
      </c>
      <c r="D8" s="4">
        <v>80</v>
      </c>
      <c r="E8" s="4">
        <f t="shared" si="0"/>
        <v>2240</v>
      </c>
      <c r="F8" s="2">
        <v>0</v>
      </c>
      <c r="G8" s="5">
        <f t="shared" si="1"/>
        <v>108</v>
      </c>
      <c r="H8" s="5">
        <f t="shared" si="2"/>
        <v>302.40000000000003</v>
      </c>
      <c r="I8" s="2">
        <v>0</v>
      </c>
      <c r="J8" s="2">
        <f t="shared" si="3"/>
        <v>15.120000000000001</v>
      </c>
      <c r="K8" s="5">
        <f t="shared" si="4"/>
        <v>6.3504000000000005</v>
      </c>
      <c r="L8" s="5">
        <f t="shared" si="5"/>
        <v>95.256000000000014</v>
      </c>
      <c r="M8" s="2">
        <v>50</v>
      </c>
      <c r="N8" s="2">
        <v>61</v>
      </c>
      <c r="O8" s="2">
        <v>45</v>
      </c>
      <c r="P8" s="2">
        <v>10</v>
      </c>
      <c r="Q8" s="2">
        <v>50</v>
      </c>
      <c r="R8" s="2">
        <v>603</v>
      </c>
      <c r="S8" s="2">
        <v>10</v>
      </c>
      <c r="T8" s="4">
        <f t="shared" si="6"/>
        <v>3596.1263999999996</v>
      </c>
      <c r="U8" s="2">
        <v>400</v>
      </c>
      <c r="V8" s="5">
        <f t="shared" si="7"/>
        <v>89.90316</v>
      </c>
      <c r="W8" s="5">
        <f t="shared" si="8"/>
        <v>89.90316</v>
      </c>
      <c r="X8" s="6">
        <f t="shared" si="9"/>
        <v>4175.9327199999998</v>
      </c>
      <c r="Y8" s="5">
        <f t="shared" si="10"/>
        <v>179.80632</v>
      </c>
      <c r="Z8" s="10">
        <f t="shared" si="11"/>
        <v>4175.9327199999998</v>
      </c>
      <c r="AA8" s="3" t="s">
        <v>38</v>
      </c>
      <c r="AB8" s="1"/>
    </row>
    <row r="9" spans="1:28" ht="50.1" customHeight="1">
      <c r="A9" s="3" t="s">
        <v>6</v>
      </c>
      <c r="B9" s="4" t="s">
        <v>36</v>
      </c>
      <c r="C9" s="4">
        <v>3880</v>
      </c>
      <c r="D9" s="4">
        <v>80</v>
      </c>
      <c r="E9" s="4">
        <f t="shared" ref="E9:E18" si="12">C9+D9</f>
        <v>3960</v>
      </c>
      <c r="F9" s="2">
        <f>E9*28.09%</f>
        <v>1112.364</v>
      </c>
      <c r="G9" s="5">
        <f t="shared" si="1"/>
        <v>194</v>
      </c>
      <c r="H9" s="5">
        <f t="shared" si="2"/>
        <v>543.20000000000005</v>
      </c>
      <c r="I9" s="2">
        <v>0</v>
      </c>
      <c r="J9" s="2">
        <f t="shared" si="3"/>
        <v>182.89096000000004</v>
      </c>
      <c r="K9" s="5">
        <f t="shared" si="4"/>
        <v>14.521819200000003</v>
      </c>
      <c r="L9" s="5">
        <f t="shared" si="5"/>
        <v>217.82728800000004</v>
      </c>
      <c r="M9" s="2">
        <v>50</v>
      </c>
      <c r="N9" s="2">
        <v>61</v>
      </c>
      <c r="O9" s="2">
        <v>72.14</v>
      </c>
      <c r="P9" s="2">
        <v>10</v>
      </c>
      <c r="Q9" s="2">
        <v>50</v>
      </c>
      <c r="R9" s="2">
        <v>603</v>
      </c>
      <c r="S9" s="2">
        <v>10</v>
      </c>
      <c r="T9" s="4">
        <f t="shared" si="6"/>
        <v>7080.9440672000001</v>
      </c>
      <c r="U9" s="2">
        <v>400</v>
      </c>
      <c r="V9" s="5">
        <f t="shared" si="7"/>
        <v>177.02360168000001</v>
      </c>
      <c r="W9" s="5">
        <f t="shared" si="8"/>
        <v>177.02360168000001</v>
      </c>
      <c r="X9" s="6">
        <f t="shared" si="9"/>
        <v>7834.99127056</v>
      </c>
      <c r="Y9" s="5">
        <f t="shared" si="10"/>
        <v>354.04720336000003</v>
      </c>
      <c r="Z9" s="10">
        <f t="shared" si="11"/>
        <v>7834.99127056</v>
      </c>
      <c r="AA9" s="3" t="s">
        <v>6</v>
      </c>
      <c r="AB9" s="1"/>
    </row>
    <row r="10" spans="1:28" ht="50.1" customHeight="1">
      <c r="A10" s="3" t="s">
        <v>6</v>
      </c>
      <c r="B10" s="4" t="s">
        <v>41</v>
      </c>
      <c r="C10" s="4">
        <v>4985</v>
      </c>
      <c r="D10" s="4">
        <v>80</v>
      </c>
      <c r="E10" s="4">
        <f>C10+D10</f>
        <v>5065</v>
      </c>
      <c r="F10" s="2">
        <v>0</v>
      </c>
      <c r="G10" s="5">
        <f t="shared" si="1"/>
        <v>249.25</v>
      </c>
      <c r="H10" s="5">
        <f>C10*0.14</f>
        <v>697.90000000000009</v>
      </c>
      <c r="I10" s="2">
        <v>0</v>
      </c>
      <c r="J10" s="2">
        <f t="shared" si="3"/>
        <v>34.895000000000003</v>
      </c>
      <c r="K10" s="5">
        <f t="shared" si="4"/>
        <v>14.655900000000003</v>
      </c>
      <c r="L10" s="5">
        <f t="shared" si="5"/>
        <v>219.83850000000001</v>
      </c>
      <c r="M10" s="2">
        <v>50</v>
      </c>
      <c r="N10" s="2">
        <v>61</v>
      </c>
      <c r="O10" s="2">
        <v>72.14</v>
      </c>
      <c r="P10" s="2">
        <v>10</v>
      </c>
      <c r="Q10" s="2">
        <v>50</v>
      </c>
      <c r="R10" s="2">
        <v>603</v>
      </c>
      <c r="S10" s="2">
        <v>10</v>
      </c>
      <c r="T10" s="4">
        <f t="shared" si="6"/>
        <v>7137.6794</v>
      </c>
      <c r="U10" s="2">
        <v>400</v>
      </c>
      <c r="V10" s="5">
        <f t="shared" si="7"/>
        <v>178.44198500000002</v>
      </c>
      <c r="W10" s="5">
        <f t="shared" si="8"/>
        <v>178.44198500000002</v>
      </c>
      <c r="X10" s="6">
        <f t="shared" si="9"/>
        <v>7894.5633700000008</v>
      </c>
      <c r="Y10" s="5">
        <f t="shared" si="10"/>
        <v>356.88397000000003</v>
      </c>
      <c r="Z10" s="10">
        <f t="shared" si="11"/>
        <v>7894.5633699999998</v>
      </c>
      <c r="AA10" s="3"/>
      <c r="AB10" s="1"/>
    </row>
    <row r="11" spans="1:28" s="39" customFormat="1" ht="50.1" customHeight="1">
      <c r="A11" s="33" t="s">
        <v>7</v>
      </c>
      <c r="B11" s="34" t="s">
        <v>14</v>
      </c>
      <c r="C11" s="34">
        <v>2940</v>
      </c>
      <c r="D11" s="34">
        <v>80</v>
      </c>
      <c r="E11" s="34">
        <f>C11+D11</f>
        <v>3020</v>
      </c>
      <c r="F11" s="36">
        <f>E11*1.91%</f>
        <v>57.681999999999995</v>
      </c>
      <c r="G11" s="5">
        <f t="shared" si="1"/>
        <v>147</v>
      </c>
      <c r="H11" s="36">
        <f>C11*0.14</f>
        <v>411.6</v>
      </c>
      <c r="I11" s="35">
        <v>0</v>
      </c>
      <c r="J11" s="35">
        <f>(F11+G11)*0.14</f>
        <v>28.655480000000001</v>
      </c>
      <c r="K11" s="36">
        <f>(H11+J11)*2%</f>
        <v>8.8051096000000015</v>
      </c>
      <c r="L11" s="36">
        <f>(H11+J11)*30%</f>
        <v>132.07664400000002</v>
      </c>
      <c r="M11" s="35">
        <v>50</v>
      </c>
      <c r="N11" s="35">
        <v>61</v>
      </c>
      <c r="O11" s="35">
        <v>72.14</v>
      </c>
      <c r="P11" s="35">
        <v>10</v>
      </c>
      <c r="Q11" s="35">
        <f>50+100</f>
        <v>150</v>
      </c>
      <c r="R11" s="2">
        <v>603</v>
      </c>
      <c r="S11" s="35">
        <v>10</v>
      </c>
      <c r="T11" s="34">
        <f t="shared" si="6"/>
        <v>4761.9592335999996</v>
      </c>
      <c r="U11" s="35">
        <v>400</v>
      </c>
      <c r="V11" s="36">
        <f>T11*2.5%</f>
        <v>119.04898084</v>
      </c>
      <c r="W11" s="36">
        <f>T11*2.5%</f>
        <v>119.04898084</v>
      </c>
      <c r="X11" s="37">
        <f>SUM(T11:W11)</f>
        <v>5400.0571952799992</v>
      </c>
      <c r="Y11" s="36">
        <f>T11*5%</f>
        <v>238.09796168</v>
      </c>
      <c r="Z11" s="38">
        <f>T11+U11+Y11</f>
        <v>5400.0571952799992</v>
      </c>
      <c r="AA11" s="33"/>
    </row>
    <row r="12" spans="1:28" s="39" customFormat="1" ht="50.1" customHeight="1">
      <c r="A12" s="33" t="s">
        <v>7</v>
      </c>
      <c r="B12" s="34" t="s">
        <v>15</v>
      </c>
      <c r="C12" s="4">
        <v>2160</v>
      </c>
      <c r="D12" s="34">
        <v>80</v>
      </c>
      <c r="E12" s="34">
        <f t="shared" si="12"/>
        <v>2240</v>
      </c>
      <c r="F12" s="36">
        <f>E12*3.56%</f>
        <v>79.744</v>
      </c>
      <c r="G12" s="5">
        <f t="shared" si="1"/>
        <v>108</v>
      </c>
      <c r="H12" s="36">
        <f>C12*0.14</f>
        <v>302.40000000000003</v>
      </c>
      <c r="I12" s="35">
        <v>0</v>
      </c>
      <c r="J12" s="35">
        <f t="shared" si="3"/>
        <v>26.284160000000004</v>
      </c>
      <c r="K12" s="36">
        <f t="shared" si="4"/>
        <v>6.5736832000000005</v>
      </c>
      <c r="L12" s="36">
        <f t="shared" si="5"/>
        <v>98.605248000000003</v>
      </c>
      <c r="M12" s="35">
        <v>50</v>
      </c>
      <c r="N12" s="35">
        <v>61</v>
      </c>
      <c r="O12" s="35">
        <v>72.14</v>
      </c>
      <c r="P12" s="35">
        <v>10</v>
      </c>
      <c r="Q12" s="35">
        <f>50+100</f>
        <v>150</v>
      </c>
      <c r="R12" s="2">
        <v>603</v>
      </c>
      <c r="S12" s="35">
        <v>10</v>
      </c>
      <c r="T12" s="34">
        <f t="shared" si="6"/>
        <v>3817.7470911999999</v>
      </c>
      <c r="U12" s="35">
        <v>400</v>
      </c>
      <c r="V12" s="36">
        <f t="shared" si="7"/>
        <v>95.443677280000003</v>
      </c>
      <c r="W12" s="36">
        <f t="shared" si="8"/>
        <v>95.443677280000003</v>
      </c>
      <c r="X12" s="37">
        <f t="shared" si="9"/>
        <v>4408.6344457599998</v>
      </c>
      <c r="Y12" s="36">
        <f t="shared" si="10"/>
        <v>190.88735456000001</v>
      </c>
      <c r="Z12" s="38">
        <f t="shared" si="11"/>
        <v>4408.6344457599998</v>
      </c>
      <c r="AA12" s="33" t="s">
        <v>7</v>
      </c>
    </row>
    <row r="13" spans="1:28" ht="50.1" customHeight="1">
      <c r="A13" s="3" t="s">
        <v>8</v>
      </c>
      <c r="B13" s="4" t="s">
        <v>14</v>
      </c>
      <c r="C13" s="34">
        <v>2940</v>
      </c>
      <c r="D13" s="4">
        <v>80</v>
      </c>
      <c r="E13" s="4">
        <f t="shared" si="12"/>
        <v>3020</v>
      </c>
      <c r="F13" s="2">
        <v>0</v>
      </c>
      <c r="G13" s="5">
        <f t="shared" si="1"/>
        <v>147</v>
      </c>
      <c r="H13" s="5">
        <f t="shared" si="2"/>
        <v>411.6</v>
      </c>
      <c r="I13" s="2">
        <v>0</v>
      </c>
      <c r="J13" s="2">
        <f t="shared" si="3"/>
        <v>20.580000000000002</v>
      </c>
      <c r="K13" s="5">
        <f t="shared" si="4"/>
        <v>8.6436000000000011</v>
      </c>
      <c r="L13" s="5">
        <f t="shared" si="5"/>
        <v>129.654</v>
      </c>
      <c r="M13" s="2">
        <v>56</v>
      </c>
      <c r="N13" s="2">
        <v>61</v>
      </c>
      <c r="O13" s="2">
        <v>133</v>
      </c>
      <c r="P13" s="2">
        <v>10</v>
      </c>
      <c r="Q13" s="2">
        <v>50</v>
      </c>
      <c r="R13" s="2">
        <v>603</v>
      </c>
      <c r="S13" s="2">
        <v>10</v>
      </c>
      <c r="T13" s="4">
        <f t="shared" si="6"/>
        <v>4660.4776000000002</v>
      </c>
      <c r="U13" s="2">
        <v>400</v>
      </c>
      <c r="V13" s="5">
        <f t="shared" si="7"/>
        <v>116.51194000000001</v>
      </c>
      <c r="W13" s="5">
        <f t="shared" si="8"/>
        <v>116.51194000000001</v>
      </c>
      <c r="X13" s="6">
        <f t="shared" si="9"/>
        <v>5293.5014800000008</v>
      </c>
      <c r="Y13" s="5">
        <f t="shared" si="10"/>
        <v>233.02388000000002</v>
      </c>
      <c r="Z13" s="10">
        <f t="shared" si="11"/>
        <v>5293.5014799999999</v>
      </c>
      <c r="AA13" s="3" t="s">
        <v>8</v>
      </c>
      <c r="AB13" s="1"/>
    </row>
    <row r="14" spans="1:28" ht="50.1" customHeight="1">
      <c r="A14" s="3" t="s">
        <v>9</v>
      </c>
      <c r="B14" s="4" t="s">
        <v>13</v>
      </c>
      <c r="C14" s="4">
        <v>3620</v>
      </c>
      <c r="D14" s="4">
        <v>80</v>
      </c>
      <c r="E14" s="4">
        <f t="shared" si="12"/>
        <v>3700</v>
      </c>
      <c r="F14" s="2">
        <v>0</v>
      </c>
      <c r="G14" s="5">
        <f t="shared" si="1"/>
        <v>181</v>
      </c>
      <c r="H14" s="5">
        <f t="shared" si="2"/>
        <v>506.80000000000007</v>
      </c>
      <c r="I14" s="2">
        <v>0</v>
      </c>
      <c r="J14" s="2">
        <f t="shared" si="3"/>
        <v>25.340000000000003</v>
      </c>
      <c r="K14" s="5">
        <f t="shared" si="4"/>
        <v>10.642800000000003</v>
      </c>
      <c r="L14" s="5">
        <f t="shared" si="5"/>
        <v>159.64200000000002</v>
      </c>
      <c r="M14" s="2">
        <v>50</v>
      </c>
      <c r="N14" s="2">
        <v>61</v>
      </c>
      <c r="O14" s="2">
        <v>90</v>
      </c>
      <c r="P14" s="2">
        <v>10</v>
      </c>
      <c r="Q14" s="2">
        <v>50</v>
      </c>
      <c r="R14" s="2">
        <v>603</v>
      </c>
      <c r="S14" s="2">
        <v>10</v>
      </c>
      <c r="T14" s="4">
        <f t="shared" si="6"/>
        <v>5457.4247999999998</v>
      </c>
      <c r="U14" s="2">
        <v>400</v>
      </c>
      <c r="V14" s="5">
        <f t="shared" si="7"/>
        <v>136.43562</v>
      </c>
      <c r="W14" s="5">
        <f t="shared" si="8"/>
        <v>136.43562</v>
      </c>
      <c r="X14" s="6">
        <f t="shared" si="9"/>
        <v>6130.2960400000002</v>
      </c>
      <c r="Y14" s="5">
        <f t="shared" si="10"/>
        <v>272.87124</v>
      </c>
      <c r="Z14" s="10">
        <f t="shared" si="11"/>
        <v>6130.2960400000002</v>
      </c>
      <c r="AA14" s="3" t="s">
        <v>9</v>
      </c>
      <c r="AB14" s="1"/>
    </row>
    <row r="15" spans="1:28" ht="50.1" customHeight="1">
      <c r="A15" s="3" t="s">
        <v>39</v>
      </c>
      <c r="B15" s="5" t="s">
        <v>17</v>
      </c>
      <c r="C15" s="4">
        <v>3720</v>
      </c>
      <c r="D15" s="5">
        <v>0</v>
      </c>
      <c r="E15" s="4">
        <f>C15+D15</f>
        <v>3720</v>
      </c>
      <c r="F15" s="2">
        <v>162.38</v>
      </c>
      <c r="G15" s="5">
        <f t="shared" si="1"/>
        <v>186</v>
      </c>
      <c r="H15" s="5">
        <v>255.82</v>
      </c>
      <c r="I15" s="2">
        <v>0</v>
      </c>
      <c r="J15" s="2">
        <v>0</v>
      </c>
      <c r="K15" s="5">
        <f t="shared" si="4"/>
        <v>5.1163999999999996</v>
      </c>
      <c r="L15" s="5">
        <f t="shared" si="5"/>
        <v>76.745999999999995</v>
      </c>
      <c r="M15" s="2">
        <f>50+55.34</f>
        <v>105.34</v>
      </c>
      <c r="N15" s="2">
        <v>61</v>
      </c>
      <c r="O15" s="2">
        <v>100</v>
      </c>
      <c r="P15" s="2">
        <v>10</v>
      </c>
      <c r="Q15" s="2">
        <v>15.36</v>
      </c>
      <c r="R15" s="2">
        <v>603</v>
      </c>
      <c r="S15" s="2">
        <v>10</v>
      </c>
      <c r="T15" s="4">
        <f t="shared" si="6"/>
        <v>5310.7623999999996</v>
      </c>
      <c r="U15" s="2">
        <v>400</v>
      </c>
      <c r="V15" s="5">
        <f t="shared" si="7"/>
        <v>132.76906</v>
      </c>
      <c r="W15" s="5">
        <f t="shared" si="8"/>
        <v>132.76906</v>
      </c>
      <c r="X15" s="6">
        <f t="shared" si="9"/>
        <v>5976.3005199999989</v>
      </c>
      <c r="Y15" s="5">
        <f t="shared" si="10"/>
        <v>265.53811999999999</v>
      </c>
      <c r="Z15" s="10">
        <f t="shared" si="11"/>
        <v>5976.3005199999998</v>
      </c>
      <c r="AA15" s="3" t="s">
        <v>39</v>
      </c>
      <c r="AB15" s="1"/>
    </row>
    <row r="16" spans="1:28" ht="50.1" customHeight="1">
      <c r="A16" s="3" t="s">
        <v>32</v>
      </c>
      <c r="B16" s="4" t="s">
        <v>37</v>
      </c>
      <c r="C16" s="5">
        <v>3480</v>
      </c>
      <c r="D16" s="4">
        <v>80</v>
      </c>
      <c r="E16" s="4">
        <f t="shared" si="12"/>
        <v>3560</v>
      </c>
      <c r="F16" s="2">
        <v>0</v>
      </c>
      <c r="G16" s="5">
        <f t="shared" si="1"/>
        <v>174</v>
      </c>
      <c r="H16" s="5">
        <f>C16*14%</f>
        <v>487.20000000000005</v>
      </c>
      <c r="I16" s="2">
        <v>0</v>
      </c>
      <c r="J16" s="2">
        <f t="shared" si="3"/>
        <v>24.360000000000003</v>
      </c>
      <c r="K16" s="5">
        <f t="shared" si="4"/>
        <v>10.231200000000001</v>
      </c>
      <c r="L16" s="5">
        <f t="shared" si="5"/>
        <v>153.46800000000002</v>
      </c>
      <c r="M16" s="2">
        <v>50</v>
      </c>
      <c r="N16" s="2">
        <v>61</v>
      </c>
      <c r="O16" s="2">
        <v>150</v>
      </c>
      <c r="P16" s="2">
        <v>10</v>
      </c>
      <c r="Q16" s="2">
        <v>60</v>
      </c>
      <c r="R16" s="2">
        <v>603</v>
      </c>
      <c r="S16" s="2">
        <v>10</v>
      </c>
      <c r="T16" s="4">
        <f t="shared" si="6"/>
        <v>5353.2591999999995</v>
      </c>
      <c r="U16" s="2">
        <v>400</v>
      </c>
      <c r="V16" s="5">
        <f t="shared" si="7"/>
        <v>133.83148</v>
      </c>
      <c r="W16" s="5">
        <f t="shared" si="8"/>
        <v>133.83148</v>
      </c>
      <c r="X16" s="6">
        <f t="shared" si="9"/>
        <v>6020.9221599999992</v>
      </c>
      <c r="Y16" s="5">
        <f t="shared" si="10"/>
        <v>267.66296</v>
      </c>
      <c r="Z16" s="10">
        <f t="shared" si="11"/>
        <v>6020.9221599999992</v>
      </c>
      <c r="AA16" s="3" t="s">
        <v>32</v>
      </c>
      <c r="AB16" s="1"/>
    </row>
    <row r="17" spans="1:28" ht="50.1" customHeight="1">
      <c r="A17" s="8" t="s">
        <v>40</v>
      </c>
      <c r="B17" s="2" t="s">
        <v>17</v>
      </c>
      <c r="C17" s="4">
        <v>3720</v>
      </c>
      <c r="D17" s="5">
        <v>0</v>
      </c>
      <c r="E17" s="4">
        <f t="shared" si="12"/>
        <v>3720</v>
      </c>
      <c r="F17" s="5">
        <v>162.38</v>
      </c>
      <c r="G17" s="5">
        <f t="shared" si="1"/>
        <v>186</v>
      </c>
      <c r="H17" s="5">
        <v>255.82</v>
      </c>
      <c r="I17" s="2">
        <v>0</v>
      </c>
      <c r="J17" s="2">
        <v>0</v>
      </c>
      <c r="K17" s="5">
        <f t="shared" si="4"/>
        <v>5.1163999999999996</v>
      </c>
      <c r="L17" s="5">
        <f t="shared" si="5"/>
        <v>76.745999999999995</v>
      </c>
      <c r="M17" s="5">
        <f>50+28</f>
        <v>78</v>
      </c>
      <c r="N17" s="2">
        <v>61</v>
      </c>
      <c r="O17" s="5">
        <f>15.46+53.87</f>
        <v>69.33</v>
      </c>
      <c r="P17" s="5">
        <v>10</v>
      </c>
      <c r="Q17" s="5">
        <v>59</v>
      </c>
      <c r="R17" s="2">
        <v>603</v>
      </c>
      <c r="S17" s="2">
        <v>10</v>
      </c>
      <c r="T17" s="4">
        <f t="shared" si="6"/>
        <v>5296.3923999999997</v>
      </c>
      <c r="U17" s="5">
        <v>400</v>
      </c>
      <c r="V17" s="5">
        <f t="shared" si="7"/>
        <v>132.40980999999999</v>
      </c>
      <c r="W17" s="5">
        <f t="shared" si="8"/>
        <v>132.40980999999999</v>
      </c>
      <c r="X17" s="6">
        <f t="shared" si="9"/>
        <v>5961.2120199999999</v>
      </c>
      <c r="Y17" s="5">
        <f t="shared" si="10"/>
        <v>264.81961999999999</v>
      </c>
      <c r="Z17" s="10">
        <f t="shared" si="11"/>
        <v>5961.2120199999999</v>
      </c>
      <c r="AA17" s="8" t="s">
        <v>40</v>
      </c>
      <c r="AB17" s="1"/>
    </row>
    <row r="18" spans="1:28" ht="81" customHeight="1">
      <c r="A18" s="32" t="s">
        <v>55</v>
      </c>
      <c r="B18" s="2" t="s">
        <v>15</v>
      </c>
      <c r="C18" s="4">
        <v>2160</v>
      </c>
      <c r="D18" s="4">
        <v>80</v>
      </c>
      <c r="E18" s="4">
        <f t="shared" si="12"/>
        <v>2240</v>
      </c>
      <c r="F18" s="2">
        <v>0</v>
      </c>
      <c r="G18" s="5">
        <f t="shared" si="1"/>
        <v>108</v>
      </c>
      <c r="H18" s="5">
        <f>C18*0.14</f>
        <v>302.40000000000003</v>
      </c>
      <c r="I18" s="2">
        <v>0</v>
      </c>
      <c r="J18" s="2">
        <f>(F18+G18)*0.14</f>
        <v>15.120000000000001</v>
      </c>
      <c r="K18" s="5">
        <f>(H18+J18)*2%</f>
        <v>6.3504000000000005</v>
      </c>
      <c r="L18" s="5">
        <f>(H18+J18)*30%</f>
        <v>95.256000000000014</v>
      </c>
      <c r="M18" s="2">
        <v>50</v>
      </c>
      <c r="N18" s="2">
        <v>61</v>
      </c>
      <c r="O18" s="2">
        <v>165</v>
      </c>
      <c r="P18" s="2">
        <v>10</v>
      </c>
      <c r="Q18" s="2">
        <v>19</v>
      </c>
      <c r="R18" s="2">
        <v>603</v>
      </c>
      <c r="S18" s="2">
        <v>10</v>
      </c>
      <c r="T18" s="4">
        <f t="shared" si="6"/>
        <v>3685.1263999999996</v>
      </c>
      <c r="U18" s="2">
        <v>400</v>
      </c>
      <c r="V18" s="5">
        <f>T18*2.5%</f>
        <v>92.128159999999994</v>
      </c>
      <c r="W18" s="5">
        <f>T18*2.5%</f>
        <v>92.128159999999994</v>
      </c>
      <c r="X18" s="6">
        <f>SUM(T18:W18)</f>
        <v>4269.3827199999996</v>
      </c>
      <c r="Y18" s="5">
        <f>T18*5%</f>
        <v>184.25631999999999</v>
      </c>
      <c r="Z18" s="10">
        <f>T18+U18+Y18</f>
        <v>4269.3827199999996</v>
      </c>
      <c r="AA18" s="3" t="s">
        <v>4</v>
      </c>
      <c r="AB18" s="1"/>
    </row>
  </sheetData>
  <mergeCells count="1">
    <mergeCell ref="A1:AA1"/>
  </mergeCells>
  <phoneticPr fontId="1" type="noConversion"/>
  <pageMargins left="0.55118110236220474" right="0" top="0.59055118110236227" bottom="0" header="0.74803149606299213" footer="0"/>
  <pageSetup scale="27" orientation="landscape" r:id="rId1"/>
  <headerFooter alignWithMargins="0"/>
  <colBreaks count="1" manualBreakCount="1">
    <brk id="27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23"/>
  <sheetViews>
    <sheetView view="pageBreakPreview" zoomScale="60" workbookViewId="0">
      <selection activeCell="A3" sqref="A3"/>
    </sheetView>
  </sheetViews>
  <sheetFormatPr defaultColWidth="12.28515625" defaultRowHeight="15"/>
  <cols>
    <col min="1" max="1" width="26.28515625" style="12" customWidth="1"/>
    <col min="2" max="2" width="12.28515625" style="12"/>
    <col min="3" max="3" width="12.5703125" style="12" customWidth="1"/>
    <col min="4" max="4" width="16.28515625" style="12" bestFit="1" customWidth="1"/>
    <col min="5" max="5" width="12.28515625" style="12" hidden="1" customWidth="1"/>
    <col min="6" max="6" width="0.5703125" style="12" customWidth="1"/>
    <col min="7" max="8" width="12.28515625" style="12" hidden="1" customWidth="1"/>
    <col min="9" max="9" width="0.7109375" style="12" customWidth="1"/>
    <col min="10" max="10" width="12.28515625" style="12" hidden="1" customWidth="1"/>
    <col min="11" max="11" width="20.5703125" style="12" customWidth="1"/>
    <col min="12" max="16384" width="12.28515625" style="12"/>
  </cols>
  <sheetData>
    <row r="1" spans="1:27" s="1" customFormat="1" ht="66.599999999999994" customHeight="1">
      <c r="A1" s="42" t="s">
        <v>53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19"/>
      <c r="M1" s="19"/>
      <c r="N1" s="19"/>
      <c r="O1" s="19"/>
      <c r="P1" s="19"/>
      <c r="Q1" s="19"/>
      <c r="R1" s="15"/>
      <c r="S1" s="15"/>
      <c r="T1" s="15"/>
      <c r="U1" s="15"/>
      <c r="V1" s="15"/>
      <c r="W1" s="15"/>
      <c r="X1" s="15"/>
      <c r="Y1" s="15"/>
      <c r="Z1" s="16"/>
      <c r="AA1" s="2"/>
    </row>
    <row r="2" spans="1:27" ht="86.45" customHeight="1">
      <c r="A2" s="20" t="s">
        <v>0</v>
      </c>
      <c r="B2" s="11" t="s">
        <v>23</v>
      </c>
      <c r="C2" s="11" t="s">
        <v>22</v>
      </c>
      <c r="D2" s="11" t="s">
        <v>18</v>
      </c>
      <c r="E2" s="11" t="s">
        <v>10</v>
      </c>
      <c r="F2" s="11" t="s">
        <v>51</v>
      </c>
      <c r="G2" s="11" t="s">
        <v>46</v>
      </c>
      <c r="H2" s="11" t="s">
        <v>48</v>
      </c>
      <c r="I2" s="11" t="s">
        <v>47</v>
      </c>
      <c r="J2" s="11" t="s">
        <v>49</v>
      </c>
      <c r="K2" s="21" t="s">
        <v>50</v>
      </c>
    </row>
    <row r="3" spans="1:27" ht="25.15" customHeight="1">
      <c r="A3" s="11" t="s">
        <v>3</v>
      </c>
      <c r="B3" s="11" t="s">
        <v>24</v>
      </c>
      <c r="C3" s="25" t="s">
        <v>12</v>
      </c>
      <c r="D3" s="25">
        <v>3100</v>
      </c>
      <c r="E3" s="17">
        <v>4220.5239999999994</v>
      </c>
      <c r="F3" s="17">
        <v>400</v>
      </c>
      <c r="G3" s="17">
        <v>105.51309999999999</v>
      </c>
      <c r="H3" s="17">
        <v>105.51309999999999</v>
      </c>
      <c r="I3" s="17">
        <v>4831.5501999999997</v>
      </c>
      <c r="J3" s="17">
        <v>211.02619999999999</v>
      </c>
      <c r="K3" s="22">
        <f>'NEW PRICE LIST RAIL'!Z3</f>
        <v>7128.5020599999998</v>
      </c>
    </row>
    <row r="4" spans="1:27" ht="25.15" customHeight="1">
      <c r="A4" s="11" t="s">
        <v>3</v>
      </c>
      <c r="B4" s="11" t="s">
        <v>25</v>
      </c>
      <c r="C4" s="26" t="s">
        <v>15</v>
      </c>
      <c r="D4" s="25">
        <v>1500</v>
      </c>
      <c r="E4" s="17">
        <v>2230.0600000000004</v>
      </c>
      <c r="F4" s="17">
        <v>400</v>
      </c>
      <c r="G4" s="17">
        <v>55.751500000000014</v>
      </c>
      <c r="H4" s="17">
        <v>55.751500000000014</v>
      </c>
      <c r="I4" s="17">
        <v>2741.5630000000001</v>
      </c>
      <c r="J4" s="17">
        <v>111.50300000000003</v>
      </c>
      <c r="K4" s="22">
        <f>'NEW PRICE LIST RAIL'!Z4</f>
        <v>4163.3327199999994</v>
      </c>
    </row>
    <row r="5" spans="1:27" ht="25.15" customHeight="1">
      <c r="A5" s="11" t="s">
        <v>4</v>
      </c>
      <c r="B5" s="11" t="s">
        <v>25</v>
      </c>
      <c r="C5" s="26" t="s">
        <v>15</v>
      </c>
      <c r="D5" s="25">
        <v>1500</v>
      </c>
      <c r="E5" s="17">
        <v>2243.0600000000004</v>
      </c>
      <c r="F5" s="17">
        <v>400</v>
      </c>
      <c r="G5" s="17">
        <v>56.07650000000001</v>
      </c>
      <c r="H5" s="17">
        <v>56.07650000000001</v>
      </c>
      <c r="I5" s="17">
        <v>2755.2130000000006</v>
      </c>
      <c r="J5" s="17">
        <v>112.15300000000002</v>
      </c>
      <c r="K5" s="22">
        <f>'NEW PRICE LIST RAIL'!Z5</f>
        <v>5088.2072742400005</v>
      </c>
    </row>
    <row r="6" spans="1:27" ht="24.6" customHeight="1">
      <c r="A6" s="11" t="s">
        <v>20</v>
      </c>
      <c r="B6" s="11" t="s">
        <v>26</v>
      </c>
      <c r="C6" s="26" t="s">
        <v>16</v>
      </c>
      <c r="D6" s="25">
        <v>1000</v>
      </c>
      <c r="E6" s="17">
        <v>1571.04</v>
      </c>
      <c r="F6" s="17">
        <v>400</v>
      </c>
      <c r="G6" s="17">
        <v>39.276000000000003</v>
      </c>
      <c r="H6" s="17">
        <v>39.276000000000003</v>
      </c>
      <c r="I6" s="17">
        <v>2049.5920000000001</v>
      </c>
      <c r="J6" s="17">
        <v>78.552000000000007</v>
      </c>
      <c r="K6" s="22">
        <f>'NEW PRICE LIST RAIL'!Z6</f>
        <v>3351.0636399999999</v>
      </c>
    </row>
    <row r="7" spans="1:27" ht="0.6" customHeight="1">
      <c r="A7" s="11" t="s">
        <v>4</v>
      </c>
      <c r="B7" s="11"/>
      <c r="C7" s="26" t="s">
        <v>52</v>
      </c>
      <c r="D7" s="25">
        <v>590</v>
      </c>
      <c r="E7" s="17">
        <v>1060.9836</v>
      </c>
      <c r="F7" s="17">
        <v>400</v>
      </c>
      <c r="G7" s="17">
        <v>26.524590000000003</v>
      </c>
      <c r="H7" s="17">
        <v>26.524590000000003</v>
      </c>
      <c r="I7" s="17">
        <v>1514.03278</v>
      </c>
      <c r="J7" s="17">
        <v>53.049180000000007</v>
      </c>
      <c r="K7" s="22" t="e">
        <f>'NEW PRICE LIST RAIL'!#REF!</f>
        <v>#REF!</v>
      </c>
    </row>
    <row r="8" spans="1:27" ht="25.15" customHeight="1">
      <c r="A8" s="11" t="s">
        <v>5</v>
      </c>
      <c r="B8" s="11" t="s">
        <v>24</v>
      </c>
      <c r="C8" s="25" t="s">
        <v>12</v>
      </c>
      <c r="D8" s="25">
        <v>3100</v>
      </c>
      <c r="E8" s="17">
        <v>4232.5239999999994</v>
      </c>
      <c r="F8" s="17">
        <v>400</v>
      </c>
      <c r="G8" s="17">
        <v>105.81309999999999</v>
      </c>
      <c r="H8" s="17">
        <v>105.81309999999999</v>
      </c>
      <c r="I8" s="17">
        <v>4844.1502</v>
      </c>
      <c r="J8" s="17">
        <v>211.62619999999998</v>
      </c>
      <c r="K8" s="22">
        <f>'NEW PRICE LIST RAIL'!Z7</f>
        <v>8152.6969181200002</v>
      </c>
    </row>
    <row r="9" spans="1:27" ht="25.15" customHeight="1">
      <c r="A9" s="11" t="s">
        <v>38</v>
      </c>
      <c r="B9" s="11" t="s">
        <v>25</v>
      </c>
      <c r="C9" s="26" t="s">
        <v>15</v>
      </c>
      <c r="D9" s="25">
        <v>1500</v>
      </c>
      <c r="E9" s="17">
        <v>2242.0600000000004</v>
      </c>
      <c r="F9" s="17">
        <v>400</v>
      </c>
      <c r="G9" s="17">
        <v>56.051500000000011</v>
      </c>
      <c r="H9" s="17">
        <v>56.051500000000011</v>
      </c>
      <c r="I9" s="17">
        <v>2754.1630000000005</v>
      </c>
      <c r="J9" s="17">
        <v>112.10300000000002</v>
      </c>
      <c r="K9" s="22">
        <f>'NEW PRICE LIST RAIL'!Z8</f>
        <v>4175.9327199999998</v>
      </c>
    </row>
    <row r="10" spans="1:27" ht="25.15" customHeight="1">
      <c r="A10" s="11" t="s">
        <v>44</v>
      </c>
      <c r="B10" s="11" t="s">
        <v>28</v>
      </c>
      <c r="C10" s="25" t="s">
        <v>13</v>
      </c>
      <c r="D10" s="25">
        <v>2800</v>
      </c>
      <c r="E10" s="17">
        <v>3860.7719999999999</v>
      </c>
      <c r="F10" s="17">
        <v>400</v>
      </c>
      <c r="G10" s="17">
        <v>96.519300000000001</v>
      </c>
      <c r="H10" s="17">
        <v>96.519300000000001</v>
      </c>
      <c r="I10" s="17">
        <v>4453.8105999999998</v>
      </c>
      <c r="J10" s="17">
        <v>193.0386</v>
      </c>
      <c r="K10" s="22" t="e">
        <f>'NEW PRICE LIST RAIL'!#REF!</f>
        <v>#REF!</v>
      </c>
    </row>
    <row r="11" spans="1:27" ht="25.15" customHeight="1">
      <c r="A11" s="11" t="s">
        <v>6</v>
      </c>
      <c r="B11" s="11" t="s">
        <v>24</v>
      </c>
      <c r="C11" s="25" t="s">
        <v>36</v>
      </c>
      <c r="D11" s="25">
        <v>2900</v>
      </c>
      <c r="E11" s="17">
        <v>4010.8559999999998</v>
      </c>
      <c r="F11" s="17">
        <v>400</v>
      </c>
      <c r="G11" s="17">
        <v>100.2714</v>
      </c>
      <c r="H11" s="17">
        <v>100.2714</v>
      </c>
      <c r="I11" s="17">
        <v>4611.398799999999</v>
      </c>
      <c r="J11" s="17">
        <v>200.5428</v>
      </c>
      <c r="K11" s="22">
        <f>'NEW PRICE LIST RAIL'!Z9</f>
        <v>7834.99127056</v>
      </c>
    </row>
    <row r="12" spans="1:27" ht="25.15" customHeight="1">
      <c r="A12" s="11" t="s">
        <v>6</v>
      </c>
      <c r="B12" s="11" t="s">
        <v>42</v>
      </c>
      <c r="C12" s="25" t="s">
        <v>41</v>
      </c>
      <c r="D12" s="25">
        <v>3700</v>
      </c>
      <c r="E12" s="17">
        <v>5006.0879999999997</v>
      </c>
      <c r="F12" s="17">
        <v>400</v>
      </c>
      <c r="G12" s="17">
        <v>125.15219999999999</v>
      </c>
      <c r="H12" s="17">
        <v>125.15219999999999</v>
      </c>
      <c r="I12" s="17">
        <v>5656.3924000000006</v>
      </c>
      <c r="J12" s="17">
        <v>250.30439999999999</v>
      </c>
      <c r="K12" s="22">
        <f>'NEW PRICE LIST RAIL'!Z10</f>
        <v>7894.5633699999998</v>
      </c>
    </row>
    <row r="13" spans="1:27" ht="25.15" customHeight="1">
      <c r="A13" s="11" t="s">
        <v>7</v>
      </c>
      <c r="B13" s="11" t="s">
        <v>27</v>
      </c>
      <c r="C13" s="25" t="s">
        <v>37</v>
      </c>
      <c r="D13" s="25">
        <v>2660</v>
      </c>
      <c r="E13" s="17">
        <v>3712.2864</v>
      </c>
      <c r="F13" s="17">
        <v>400</v>
      </c>
      <c r="G13" s="17">
        <v>92.80716000000001</v>
      </c>
      <c r="H13" s="17">
        <v>92.80716000000001</v>
      </c>
      <c r="I13" s="17">
        <v>4297.9007200000005</v>
      </c>
      <c r="J13" s="17">
        <v>185.61432000000002</v>
      </c>
      <c r="K13" s="22" t="e">
        <f>'NEW PRICE LIST RAIL'!#REF!</f>
        <v>#REF!</v>
      </c>
    </row>
    <row r="14" spans="1:27" ht="25.15" customHeight="1">
      <c r="A14" s="11" t="s">
        <v>7</v>
      </c>
      <c r="B14" s="11" t="s">
        <v>25</v>
      </c>
      <c r="C14" s="25" t="s">
        <v>14</v>
      </c>
      <c r="D14" s="25">
        <v>2150</v>
      </c>
      <c r="E14" s="17">
        <v>2269.2000000000003</v>
      </c>
      <c r="F14" s="17">
        <v>400</v>
      </c>
      <c r="G14" s="17">
        <v>56.730000000000011</v>
      </c>
      <c r="H14" s="17">
        <v>56.730000000000011</v>
      </c>
      <c r="I14" s="17">
        <v>2782.6600000000003</v>
      </c>
      <c r="J14" s="17">
        <v>113.46000000000002</v>
      </c>
      <c r="K14" s="22">
        <f>'NEW PRICE LIST RAIL'!Z11</f>
        <v>5400.0571952799992</v>
      </c>
    </row>
    <row r="15" spans="1:27" ht="25.15" customHeight="1">
      <c r="A15" s="11" t="s">
        <v>7</v>
      </c>
      <c r="B15" s="11" t="s">
        <v>27</v>
      </c>
      <c r="C15" s="25" t="s">
        <v>15</v>
      </c>
      <c r="D15" s="25">
        <v>1500</v>
      </c>
      <c r="E15" s="17">
        <v>3144.6860000000001</v>
      </c>
      <c r="F15" s="17">
        <v>400</v>
      </c>
      <c r="G15" s="17">
        <v>78.617150000000009</v>
      </c>
      <c r="H15" s="17">
        <v>78.617150000000009</v>
      </c>
      <c r="I15" s="17">
        <v>3701.9203000000002</v>
      </c>
      <c r="J15" s="17">
        <v>157.23430000000002</v>
      </c>
      <c r="K15" s="22">
        <f>'NEW PRICE LIST RAIL'!Z12</f>
        <v>4408.6344457599998</v>
      </c>
    </row>
    <row r="16" spans="1:27" ht="25.15" customHeight="1">
      <c r="A16" s="11" t="s">
        <v>8</v>
      </c>
      <c r="B16" s="11" t="s">
        <v>28</v>
      </c>
      <c r="C16" s="25" t="s">
        <v>14</v>
      </c>
      <c r="D16" s="25">
        <v>2150</v>
      </c>
      <c r="E16" s="17">
        <v>3904.3119999999999</v>
      </c>
      <c r="F16" s="17">
        <v>400</v>
      </c>
      <c r="G16" s="17">
        <v>97.607799999999997</v>
      </c>
      <c r="H16" s="17">
        <v>97.607799999999997</v>
      </c>
      <c r="I16" s="17">
        <v>4499.5275999999994</v>
      </c>
      <c r="J16" s="17">
        <v>195.21559999999999</v>
      </c>
      <c r="K16" s="22">
        <f>'NEW PRICE LIST RAIL'!Z13</f>
        <v>5293.5014799999999</v>
      </c>
    </row>
    <row r="17" spans="1:11" ht="25.15" customHeight="1">
      <c r="A17" s="11" t="s">
        <v>9</v>
      </c>
      <c r="B17" s="11" t="s">
        <v>29</v>
      </c>
      <c r="C17" s="25" t="s">
        <v>13</v>
      </c>
      <c r="D17" s="25">
        <v>2800</v>
      </c>
      <c r="E17" s="17">
        <v>4017.1108000000004</v>
      </c>
      <c r="F17" s="17">
        <v>400</v>
      </c>
      <c r="G17" s="17">
        <v>100.42777000000001</v>
      </c>
      <c r="H17" s="17">
        <v>100.42777000000001</v>
      </c>
      <c r="I17" s="17">
        <v>4617.9663400000009</v>
      </c>
      <c r="J17" s="17">
        <v>200.85554000000002</v>
      </c>
      <c r="K17" s="22">
        <f>'NEW PRICE LIST RAIL'!Z14</f>
        <v>6130.2960400000002</v>
      </c>
    </row>
    <row r="18" spans="1:11" ht="25.15" customHeight="1">
      <c r="A18" s="11" t="s">
        <v>39</v>
      </c>
      <c r="B18" s="13" t="s">
        <v>27</v>
      </c>
      <c r="C18" s="27" t="s">
        <v>17</v>
      </c>
      <c r="D18" s="25">
        <v>2900</v>
      </c>
      <c r="E18" s="17">
        <v>3800.1464000000001</v>
      </c>
      <c r="F18" s="17">
        <v>400</v>
      </c>
      <c r="G18" s="17">
        <v>95.003660000000011</v>
      </c>
      <c r="H18" s="17">
        <v>95.003660000000011</v>
      </c>
      <c r="I18" s="17">
        <v>4390.1537200000002</v>
      </c>
      <c r="J18" s="17">
        <v>190.00732000000002</v>
      </c>
      <c r="K18" s="22">
        <f>'NEW PRICE LIST RAIL'!Z15</f>
        <v>5976.3005199999998</v>
      </c>
    </row>
    <row r="19" spans="1:11" ht="25.15" customHeight="1" thickBot="1">
      <c r="A19" s="11" t="s">
        <v>32</v>
      </c>
      <c r="B19" s="23" t="s">
        <v>29</v>
      </c>
      <c r="C19" s="25" t="s">
        <v>37</v>
      </c>
      <c r="D19" s="27">
        <v>2660</v>
      </c>
      <c r="E19" s="24">
        <v>3928.2808</v>
      </c>
      <c r="F19" s="24">
        <v>400</v>
      </c>
      <c r="G19" s="24">
        <v>98.20702</v>
      </c>
      <c r="H19" s="24">
        <v>98.20702</v>
      </c>
      <c r="I19" s="24">
        <v>4524.6948400000001</v>
      </c>
      <c r="J19" s="24">
        <v>196.41404</v>
      </c>
      <c r="K19" s="22">
        <f>'NEW PRICE LIST RAIL'!Z16</f>
        <v>6020.9221599999992</v>
      </c>
    </row>
    <row r="20" spans="1:11" ht="23.45" customHeight="1">
      <c r="A20" s="13" t="s">
        <v>40</v>
      </c>
      <c r="C20" s="26" t="s">
        <v>17</v>
      </c>
      <c r="D20" s="27">
        <v>2900</v>
      </c>
      <c r="E20" s="18"/>
      <c r="F20" s="18"/>
      <c r="G20" s="18"/>
      <c r="H20" s="18"/>
      <c r="I20" s="18"/>
      <c r="J20" s="18"/>
      <c r="K20" s="22">
        <f>'NEW PRICE LIST RAIL'!Z17</f>
        <v>5961.2120199999999</v>
      </c>
    </row>
    <row r="22" spans="1:11">
      <c r="D22" s="14"/>
      <c r="E22" s="14"/>
    </row>
    <row r="23" spans="1:11">
      <c r="D23" s="14"/>
      <c r="E23" s="14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NEW PRICE LIST RAIL</vt:lpstr>
      <vt:lpstr>Sheet1</vt:lpstr>
      <vt:lpstr>Sheet2</vt:lpstr>
      <vt:lpstr>'NEW PRICE LIST RAIL'!Print_Area</vt:lpstr>
      <vt:lpstr>Sheet1!Print_Area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sccl</cp:lastModifiedBy>
  <cp:lastPrinted>2017-12-14T09:20:03Z</cp:lastPrinted>
  <dcterms:created xsi:type="dcterms:W3CDTF">2012-05-11T06:32:59Z</dcterms:created>
  <dcterms:modified xsi:type="dcterms:W3CDTF">2022-05-06T22:54:10Z</dcterms:modified>
</cp:coreProperties>
</file>