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570" windowHeight="9015"/>
  </bookViews>
  <sheets>
    <sheet name="NEW PRICE LIST RAIL" sheetId="1" r:id="rId1"/>
    <sheet name="Sheet1" sheetId="2" state="hidden" r:id="rId2"/>
  </sheets>
  <definedNames>
    <definedName name="_xlnm._FilterDatabase" localSheetId="0" hidden="1">'NEW PRICE LIST RAIL'!$A$2:$AC$23</definedName>
    <definedName name="_xlnm.Print_Area" localSheetId="0">'NEW PRICE LIST RAIL'!$A$1:$AB$24</definedName>
  </definedNames>
  <calcPr calcId="124519"/>
</workbook>
</file>

<file path=xl/calcChain.xml><?xml version="1.0" encoding="utf-8"?>
<calcChain xmlns="http://schemas.openxmlformats.org/spreadsheetml/2006/main">
  <c r="R6" i="1"/>
  <c r="R5"/>
  <c r="R15"/>
  <c r="R20"/>
  <c r="M5"/>
  <c r="E20"/>
  <c r="G20" s="1"/>
  <c r="J20" s="1"/>
  <c r="E13"/>
  <c r="G13" s="1"/>
  <c r="E15"/>
  <c r="I15"/>
  <c r="E4"/>
  <c r="G4" s="1"/>
  <c r="E5"/>
  <c r="G5" s="1"/>
  <c r="E6"/>
  <c r="G6" s="1"/>
  <c r="E7"/>
  <c r="F7" s="1"/>
  <c r="I7" s="1"/>
  <c r="E8"/>
  <c r="G8" s="1"/>
  <c r="E9"/>
  <c r="G9" s="1"/>
  <c r="E10"/>
  <c r="G10" s="1"/>
  <c r="E11"/>
  <c r="G11" s="1"/>
  <c r="E12"/>
  <c r="G12" s="1"/>
  <c r="E14"/>
  <c r="G14" s="1"/>
  <c r="E16"/>
  <c r="G16" s="1"/>
  <c r="E17"/>
  <c r="G17" s="1"/>
  <c r="E18"/>
  <c r="E19"/>
  <c r="G19" s="1"/>
  <c r="M18"/>
  <c r="I11"/>
  <c r="E3"/>
  <c r="G3" s="1"/>
  <c r="I6"/>
  <c r="I3"/>
  <c r="I4"/>
  <c r="I8"/>
  <c r="I9"/>
  <c r="I12"/>
  <c r="I16"/>
  <c r="I17"/>
  <c r="J18"/>
  <c r="K18"/>
  <c r="F14" l="1"/>
  <c r="I14" s="1"/>
  <c r="F10"/>
  <c r="I10" s="1"/>
  <c r="G7"/>
  <c r="J7" s="1"/>
  <c r="F5"/>
  <c r="I5" s="1"/>
  <c r="K20"/>
  <c r="U20" s="1"/>
  <c r="K13"/>
  <c r="J13"/>
  <c r="F13"/>
  <c r="I13" s="1"/>
  <c r="U18"/>
  <c r="Z18" s="1"/>
  <c r="J9"/>
  <c r="K9"/>
  <c r="G15"/>
  <c r="K5"/>
  <c r="J5"/>
  <c r="K16"/>
  <c r="J16"/>
  <c r="K10"/>
  <c r="J10"/>
  <c r="J6"/>
  <c r="K6"/>
  <c r="J14"/>
  <c r="K14"/>
  <c r="J17"/>
  <c r="K17"/>
  <c r="J11"/>
  <c r="K11"/>
  <c r="K3"/>
  <c r="J3"/>
  <c r="K19"/>
  <c r="J19"/>
  <c r="K12"/>
  <c r="J12"/>
  <c r="J8"/>
  <c r="K8"/>
  <c r="K4"/>
  <c r="J4"/>
  <c r="U4" l="1"/>
  <c r="X4" s="1"/>
  <c r="K7"/>
  <c r="U7" s="1"/>
  <c r="W7" s="1"/>
  <c r="U11"/>
  <c r="W11" s="1"/>
  <c r="U10"/>
  <c r="Z10" s="1"/>
  <c r="AA10" s="1"/>
  <c r="U3"/>
  <c r="Z3" s="1"/>
  <c r="AA3" s="1"/>
  <c r="X18"/>
  <c r="W18"/>
  <c r="U14"/>
  <c r="Z14" s="1"/>
  <c r="AA14" s="1"/>
  <c r="X20"/>
  <c r="W20"/>
  <c r="AA18"/>
  <c r="U13"/>
  <c r="W13" s="1"/>
  <c r="Z20"/>
  <c r="AA20" s="1"/>
  <c r="U5"/>
  <c r="Z5" s="1"/>
  <c r="AA5" s="1"/>
  <c r="U16"/>
  <c r="W16" s="1"/>
  <c r="U17"/>
  <c r="W17" s="1"/>
  <c r="U8"/>
  <c r="W8" s="1"/>
  <c r="J15"/>
  <c r="K15"/>
  <c r="U12"/>
  <c r="W12" s="1"/>
  <c r="U9"/>
  <c r="U19"/>
  <c r="X19" s="1"/>
  <c r="U6"/>
  <c r="Z6" s="1"/>
  <c r="Z4" l="1"/>
  <c r="AA4" s="1"/>
  <c r="W4"/>
  <c r="Y4" s="1"/>
  <c r="X7"/>
  <c r="Y7" s="1"/>
  <c r="Y18"/>
  <c r="W5"/>
  <c r="Z7"/>
  <c r="AA7" s="1"/>
  <c r="X14"/>
  <c r="X10"/>
  <c r="X11"/>
  <c r="Y11" s="1"/>
  <c r="W3"/>
  <c r="W14"/>
  <c r="Y14" s="1"/>
  <c r="W10"/>
  <c r="Y10" s="1"/>
  <c r="Z17"/>
  <c r="AA17" s="1"/>
  <c r="X16"/>
  <c r="Y16" s="1"/>
  <c r="Z16"/>
  <c r="AA16" s="1"/>
  <c r="Z11"/>
  <c r="AA11" s="1"/>
  <c r="X13"/>
  <c r="Y13" s="1"/>
  <c r="U15"/>
  <c r="Z15" s="1"/>
  <c r="AA15" s="1"/>
  <c r="Y20"/>
  <c r="X3"/>
  <c r="Z8"/>
  <c r="AA8" s="1"/>
  <c r="X17"/>
  <c r="Y17" s="1"/>
  <c r="X8"/>
  <c r="Y8" s="1"/>
  <c r="X6"/>
  <c r="Z13"/>
  <c r="AA13" s="1"/>
  <c r="X12"/>
  <c r="Y12" s="1"/>
  <c r="X5"/>
  <c r="W6"/>
  <c r="Z12"/>
  <c r="AA12" s="1"/>
  <c r="AA6"/>
  <c r="W19"/>
  <c r="Y19" s="1"/>
  <c r="Z19"/>
  <c r="AA19" s="1"/>
  <c r="Z9"/>
  <c r="AA9" s="1"/>
  <c r="W9"/>
  <c r="X9"/>
  <c r="Y5" l="1"/>
  <c r="Y3"/>
  <c r="Y6"/>
  <c r="X15"/>
  <c r="W15"/>
  <c r="Y9"/>
  <c r="Y15" l="1"/>
</calcChain>
</file>

<file path=xl/sharedStrings.xml><?xml version="1.0" encoding="utf-8"?>
<sst xmlns="http://schemas.openxmlformats.org/spreadsheetml/2006/main" count="85" uniqueCount="54">
  <si>
    <t>CHP</t>
  </si>
  <si>
    <t>SED</t>
  </si>
  <si>
    <t xml:space="preserve">    STC</t>
  </si>
  <si>
    <t>FSC</t>
  </si>
  <si>
    <t>RCHP</t>
  </si>
  <si>
    <t>YLD CHP</t>
  </si>
  <si>
    <t>KCHP Iv Line</t>
  </si>
  <si>
    <t>GDK I CSP</t>
  </si>
  <si>
    <t>GDK OC 3 CHP</t>
  </si>
  <si>
    <t>RKP CSP</t>
  </si>
  <si>
    <t>SRP CSP</t>
  </si>
  <si>
    <t>FOREST PERMIT 
CHARGES</t>
  </si>
  <si>
    <t>G7 CRR</t>
  </si>
  <si>
    <t>G9 CRR</t>
  </si>
  <si>
    <t>G11 CRR</t>
  </si>
  <si>
    <t>G13 CRR</t>
  </si>
  <si>
    <t>G15 CRR</t>
  </si>
  <si>
    <t>WG- G9</t>
  </si>
  <si>
    <t>BASIC TOTAL</t>
  </si>
  <si>
    <t>ENGINE
SHNTG CHGS+ ADDL.CR</t>
  </si>
  <si>
    <t>YLD CHP*</t>
  </si>
  <si>
    <t>GCV GR</t>
  </si>
  <si>
    <t>BASE PRICE</t>
  </si>
  <si>
    <t>SIZING CH.</t>
  </si>
  <si>
    <t>Mark up price</t>
  </si>
  <si>
    <t>REBBENNA SDG</t>
  </si>
  <si>
    <t>2% on Royalty</t>
  </si>
  <si>
    <t>PWB +LIFTING CH.</t>
  </si>
  <si>
    <t>G10-CRR</t>
  </si>
  <si>
    <t>30% on Royalty towards DMTF</t>
  </si>
  <si>
    <t>G8 CRR</t>
  </si>
  <si>
    <t>KCHP IV Line</t>
  </si>
  <si>
    <t>KCHP I Line</t>
  </si>
  <si>
    <t>RKP                      (CCC SDG)</t>
  </si>
  <si>
    <t>1% on Royalty towards swach bharat cess and krish kalyan cess</t>
  </si>
  <si>
    <t>G5-CRR</t>
  </si>
  <si>
    <t>ADDITIONAL PREMIUM IS CHARGED AS PER AUCTION OF LINKAGE.</t>
  </si>
  <si>
    <t>GDK 6 CHP</t>
  </si>
  <si>
    <t>TAXABLE AMOUNT</t>
  </si>
  <si>
    <t>GST COMPENSATION CESS</t>
  </si>
  <si>
    <t>CGST 2.5%</t>
  </si>
  <si>
    <t>SGST 2.5%</t>
  </si>
  <si>
    <t>TOTAL 
PRICE WITH GST 5%</t>
  </si>
  <si>
    <t>IGST 5%</t>
  </si>
  <si>
    <t>TOTAL PRICE
 WITH IGST 5%</t>
  </si>
  <si>
    <t>ROYALTY (14%)</t>
  </si>
  <si>
    <t>YLD TADIKALAPUDI SDG</t>
  </si>
  <si>
    <t xml:space="preserve">LAND ADJ. </t>
  </si>
  <si>
    <t>Corpus  of CMPS 1998 (Pension Fund)</t>
  </si>
  <si>
    <t>Sampling charges is levied if applicable.</t>
  </si>
  <si>
    <t>*Facility / sampling charges</t>
  </si>
  <si>
    <t>*NOTE : Facility charges are added to sampling charges in addition to Sampling charges : Rs. 170 at YCHP and 100 at GDK OC3 and GDK-6 CHP</t>
  </si>
  <si>
    <t>ROYALTY ON PREM</t>
  </si>
  <si>
    <t>RAIL REVISED  PRICES FOR E-LINKAGE CUSTOMERS W.E.F 01.05.2022 (RS/T)- GST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</si>
</sst>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/>
    <xf numFmtId="2" fontId="3" fillId="0" borderId="1" xfId="0" applyNumberFormat="1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0" xfId="0" applyNumberFormat="1" applyFont="1"/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/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/>
    <xf numFmtId="0" fontId="3" fillId="3" borderId="1" xfId="0" applyFont="1" applyFill="1" applyBorder="1"/>
    <xf numFmtId="2" fontId="3" fillId="3" borderId="1" xfId="0" applyNumberFormat="1" applyFont="1" applyFill="1" applyBorder="1"/>
    <xf numFmtId="2" fontId="5" fillId="3" borderId="1" xfId="0" applyNumberFormat="1" applyFont="1" applyFill="1" applyBorder="1"/>
    <xf numFmtId="4" fontId="2" fillId="3" borderId="1" xfId="0" applyNumberFormat="1" applyFont="1" applyFill="1" applyBorder="1"/>
    <xf numFmtId="0" fontId="3" fillId="3" borderId="0" xfId="0" applyFont="1" applyFill="1"/>
    <xf numFmtId="0" fontId="2" fillId="0" borderId="0" xfId="0" applyFont="1"/>
    <xf numFmtId="2" fontId="2" fillId="0" borderId="0" xfId="0" applyNumberFormat="1" applyFont="1"/>
    <xf numFmtId="0" fontId="6" fillId="0" borderId="0" xfId="0" applyFont="1"/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2" fontId="3" fillId="4" borderId="1" xfId="0" applyNumberFormat="1" applyFont="1" applyFill="1" applyBorder="1"/>
    <xf numFmtId="2" fontId="5" fillId="4" borderId="1" xfId="0" applyNumberFormat="1" applyFont="1" applyFill="1" applyBorder="1"/>
    <xf numFmtId="4" fontId="2" fillId="4" borderId="1" xfId="0" applyNumberFormat="1" applyFont="1" applyFill="1" applyBorder="1"/>
    <xf numFmtId="0" fontId="3" fillId="4" borderId="0" xfId="0" applyFont="1" applyFill="1"/>
    <xf numFmtId="0" fontId="3" fillId="2" borderId="2" xfId="0" applyFont="1" applyFill="1" applyBorder="1" applyAlignment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="50" zoomScaleNormal="50" workbookViewId="0">
      <selection sqref="A1:AA1"/>
    </sheetView>
  </sheetViews>
  <sheetFormatPr defaultColWidth="15.42578125" defaultRowHeight="50.1" customHeight="1"/>
  <cols>
    <col min="1" max="1" width="26.85546875" style="1" customWidth="1"/>
    <col min="2" max="2" width="18" style="1" customWidth="1"/>
    <col min="3" max="5" width="20.85546875" style="1" customWidth="1"/>
    <col min="6" max="6" width="18.7109375" style="1" customWidth="1"/>
    <col min="7" max="7" width="19" style="1" customWidth="1"/>
    <col min="8" max="8" width="9.28515625" style="10" customWidth="1"/>
    <col min="9" max="9" width="15.42578125" style="1" customWidth="1"/>
    <col min="10" max="12" width="14" style="1" customWidth="1"/>
    <col min="13" max="13" width="21.140625" style="1" customWidth="1"/>
    <col min="14" max="14" width="18" style="1" customWidth="1"/>
    <col min="15" max="15" width="17.140625" style="1" customWidth="1"/>
    <col min="16" max="17" width="15.42578125" style="1" customWidth="1"/>
    <col min="18" max="18" width="19.5703125" style="1" customWidth="1"/>
    <col min="19" max="19" width="15.42578125" style="1" customWidth="1"/>
    <col min="20" max="20" width="17.42578125" style="1" customWidth="1"/>
    <col min="21" max="21" width="23.5703125" style="1" customWidth="1"/>
    <col min="22" max="22" width="19.7109375" style="1" customWidth="1"/>
    <col min="23" max="23" width="20" style="15" customWidth="1"/>
    <col min="24" max="24" width="19.140625" style="15" customWidth="1"/>
    <col min="25" max="25" width="20" style="1" customWidth="1"/>
    <col min="26" max="26" width="20.42578125" style="15" customWidth="1"/>
    <col min="27" max="27" width="24.85546875" style="1" customWidth="1"/>
    <col min="28" max="28" width="25.7109375" style="1" customWidth="1"/>
    <col min="29" max="16384" width="15.42578125" style="1"/>
  </cols>
  <sheetData>
    <row r="1" spans="1:28" ht="50.1" customHeight="1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8" s="8" customFormat="1" ht="178.5">
      <c r="A2" s="3" t="s">
        <v>0</v>
      </c>
      <c r="B2" s="7" t="s">
        <v>21</v>
      </c>
      <c r="C2" s="7" t="s">
        <v>22</v>
      </c>
      <c r="D2" s="7" t="s">
        <v>23</v>
      </c>
      <c r="E2" s="7" t="s">
        <v>18</v>
      </c>
      <c r="F2" s="7" t="s">
        <v>24</v>
      </c>
      <c r="G2" s="9" t="s">
        <v>45</v>
      </c>
      <c r="H2" s="7" t="s">
        <v>1</v>
      </c>
      <c r="I2" s="7" t="s">
        <v>52</v>
      </c>
      <c r="J2" s="7" t="s">
        <v>26</v>
      </c>
      <c r="K2" s="7" t="s">
        <v>29</v>
      </c>
      <c r="L2" s="11" t="s">
        <v>34</v>
      </c>
      <c r="M2" s="7" t="s">
        <v>19</v>
      </c>
      <c r="N2" s="7" t="s">
        <v>47</v>
      </c>
      <c r="O2" s="7" t="s">
        <v>2</v>
      </c>
      <c r="P2" s="7" t="s">
        <v>11</v>
      </c>
      <c r="Q2" s="7" t="s">
        <v>27</v>
      </c>
      <c r="R2" s="7" t="s">
        <v>50</v>
      </c>
      <c r="S2" s="7" t="s">
        <v>3</v>
      </c>
      <c r="T2" s="18" t="s">
        <v>48</v>
      </c>
      <c r="U2" s="3" t="s">
        <v>38</v>
      </c>
      <c r="V2" s="7" t="s">
        <v>39</v>
      </c>
      <c r="W2" s="12" t="s">
        <v>40</v>
      </c>
      <c r="X2" s="13" t="s">
        <v>41</v>
      </c>
      <c r="Y2" s="3" t="s">
        <v>42</v>
      </c>
      <c r="Z2" s="16" t="s">
        <v>43</v>
      </c>
      <c r="AA2" s="3" t="s">
        <v>44</v>
      </c>
    </row>
    <row r="3" spans="1:28" ht="50.1" customHeight="1">
      <c r="A3" s="3" t="s">
        <v>4</v>
      </c>
      <c r="B3" s="4" t="s">
        <v>12</v>
      </c>
      <c r="C3" s="4">
        <v>4430</v>
      </c>
      <c r="D3" s="4">
        <v>80</v>
      </c>
      <c r="E3" s="4">
        <f>C3+D3</f>
        <v>4510</v>
      </c>
      <c r="F3" s="2">
        <v>0</v>
      </c>
      <c r="G3" s="5">
        <f>E3*0.14</f>
        <v>631.40000000000009</v>
      </c>
      <c r="H3" s="2">
        <v>0</v>
      </c>
      <c r="I3" s="2">
        <f>F3*0.14</f>
        <v>0</v>
      </c>
      <c r="J3" s="5">
        <f>G3*2%</f>
        <v>12.628000000000002</v>
      </c>
      <c r="K3" s="5">
        <f>G3*30%</f>
        <v>189.42000000000002</v>
      </c>
      <c r="L3" s="5">
        <v>0</v>
      </c>
      <c r="M3" s="2">
        <v>50</v>
      </c>
      <c r="N3" s="2">
        <v>61</v>
      </c>
      <c r="O3" s="2">
        <v>83</v>
      </c>
      <c r="P3" s="2">
        <v>10</v>
      </c>
      <c r="Q3" s="2">
        <v>60</v>
      </c>
      <c r="R3" s="2">
        <v>12</v>
      </c>
      <c r="S3" s="2">
        <v>603</v>
      </c>
      <c r="T3" s="2">
        <v>10</v>
      </c>
      <c r="U3" s="4">
        <f>SUM(E3:T3)</f>
        <v>6232.4479999999994</v>
      </c>
      <c r="V3" s="2">
        <v>400</v>
      </c>
      <c r="W3" s="14">
        <f>U3*2.5%</f>
        <v>155.81119999999999</v>
      </c>
      <c r="X3" s="14">
        <f>U3*2.5%</f>
        <v>155.81119999999999</v>
      </c>
      <c r="Y3" s="6">
        <f>U3+V3+W3+X3</f>
        <v>6944.0703999999996</v>
      </c>
      <c r="Z3" s="14">
        <f>U3*5%</f>
        <v>311.62239999999997</v>
      </c>
      <c r="AA3" s="6">
        <f>U3+V3+Z3</f>
        <v>6944.0703999999996</v>
      </c>
      <c r="AB3" s="3" t="s">
        <v>4</v>
      </c>
    </row>
    <row r="4" spans="1:28" ht="50.1" customHeight="1">
      <c r="A4" s="3" t="s">
        <v>4</v>
      </c>
      <c r="B4" s="2" t="s">
        <v>15</v>
      </c>
      <c r="C4" s="4">
        <v>2160</v>
      </c>
      <c r="D4" s="4">
        <v>80</v>
      </c>
      <c r="E4" s="4">
        <f t="shared" ref="E4:E20" si="0">C4+D4</f>
        <v>2240</v>
      </c>
      <c r="F4" s="2">
        <v>0</v>
      </c>
      <c r="G4" s="5">
        <f t="shared" ref="G4:G20" si="1">E4*0.14</f>
        <v>313.60000000000002</v>
      </c>
      <c r="H4" s="2">
        <v>0</v>
      </c>
      <c r="I4" s="2">
        <f t="shared" ref="I4:I17" si="2">F4*0.14</f>
        <v>0</v>
      </c>
      <c r="J4" s="5">
        <f t="shared" ref="J4:J19" si="3">G4*2%</f>
        <v>6.2720000000000002</v>
      </c>
      <c r="K4" s="5">
        <f t="shared" ref="K4:K19" si="4">G4*30%</f>
        <v>94.08</v>
      </c>
      <c r="L4" s="5">
        <v>0</v>
      </c>
      <c r="M4" s="2">
        <v>50</v>
      </c>
      <c r="N4" s="2">
        <v>61</v>
      </c>
      <c r="O4" s="2">
        <v>83</v>
      </c>
      <c r="P4" s="2">
        <v>10</v>
      </c>
      <c r="Q4" s="2">
        <v>60</v>
      </c>
      <c r="R4" s="2">
        <v>12</v>
      </c>
      <c r="S4" s="2">
        <v>603</v>
      </c>
      <c r="T4" s="2">
        <v>10</v>
      </c>
      <c r="U4" s="4">
        <f t="shared" ref="U4:U20" si="5">SUM(E4:T4)</f>
        <v>3542.9519999999998</v>
      </c>
      <c r="V4" s="2">
        <v>400</v>
      </c>
      <c r="W4" s="14">
        <f t="shared" ref="W4:W19" si="6">U4*2.5%</f>
        <v>88.573800000000006</v>
      </c>
      <c r="X4" s="14">
        <f t="shared" ref="X4:X19" si="7">U4*2.5%</f>
        <v>88.573800000000006</v>
      </c>
      <c r="Y4" s="6">
        <f t="shared" ref="Y4:Y19" si="8">U4+V4+W4+X4</f>
        <v>4120.0995999999996</v>
      </c>
      <c r="Z4" s="14">
        <f t="shared" ref="Z4:Z19" si="9">U4*5%</f>
        <v>177.14760000000001</v>
      </c>
      <c r="AA4" s="6">
        <f t="shared" ref="AA4:AA19" si="10">U4+V4+Z4</f>
        <v>4120.0995999999996</v>
      </c>
      <c r="AB4" s="3" t="s">
        <v>4</v>
      </c>
    </row>
    <row r="5" spans="1:28" ht="50.1" customHeight="1">
      <c r="A5" s="3" t="s">
        <v>5</v>
      </c>
      <c r="B5" s="2" t="s">
        <v>15</v>
      </c>
      <c r="C5" s="4">
        <v>2160</v>
      </c>
      <c r="D5" s="4">
        <v>80</v>
      </c>
      <c r="E5" s="4">
        <f t="shared" si="0"/>
        <v>2240</v>
      </c>
      <c r="F5" s="2">
        <f>E5*20.19%</f>
        <v>452.25600000000003</v>
      </c>
      <c r="G5" s="5">
        <f t="shared" si="1"/>
        <v>313.60000000000002</v>
      </c>
      <c r="H5" s="2">
        <v>0</v>
      </c>
      <c r="I5" s="2">
        <f t="shared" si="2"/>
        <v>63.315840000000009</v>
      </c>
      <c r="J5" s="5">
        <f t="shared" si="3"/>
        <v>6.2720000000000002</v>
      </c>
      <c r="K5" s="5">
        <f t="shared" si="4"/>
        <v>94.08</v>
      </c>
      <c r="L5" s="5">
        <v>0</v>
      </c>
      <c r="M5" s="2">
        <f>50+17</f>
        <v>67</v>
      </c>
      <c r="N5" s="2">
        <v>61</v>
      </c>
      <c r="O5" s="2">
        <v>230</v>
      </c>
      <c r="P5" s="2">
        <v>10</v>
      </c>
      <c r="Q5" s="2">
        <v>0</v>
      </c>
      <c r="R5" s="2">
        <f>170+12</f>
        <v>182</v>
      </c>
      <c r="S5" s="2">
        <v>603</v>
      </c>
      <c r="T5" s="2">
        <v>10</v>
      </c>
      <c r="U5" s="4">
        <f t="shared" si="5"/>
        <v>4332.5238399999998</v>
      </c>
      <c r="V5" s="2">
        <v>400</v>
      </c>
      <c r="W5" s="14">
        <f t="shared" si="6"/>
        <v>108.313096</v>
      </c>
      <c r="X5" s="14">
        <f t="shared" si="7"/>
        <v>108.313096</v>
      </c>
      <c r="Y5" s="6">
        <f t="shared" si="8"/>
        <v>4949.1500319999996</v>
      </c>
      <c r="Z5" s="14">
        <f t="shared" si="9"/>
        <v>216.626192</v>
      </c>
      <c r="AA5" s="6">
        <f t="shared" si="10"/>
        <v>4949.1500319999996</v>
      </c>
      <c r="AB5" s="3" t="s">
        <v>5</v>
      </c>
    </row>
    <row r="6" spans="1:28" s="35" customFormat="1" ht="50.1" customHeight="1">
      <c r="A6" s="29" t="s">
        <v>5</v>
      </c>
      <c r="B6" s="30" t="s">
        <v>16</v>
      </c>
      <c r="C6" s="31">
        <v>1420</v>
      </c>
      <c r="D6" s="31">
        <v>80</v>
      </c>
      <c r="E6" s="31">
        <f t="shared" si="0"/>
        <v>1500</v>
      </c>
      <c r="F6" s="30">
        <v>0</v>
      </c>
      <c r="G6" s="32">
        <f t="shared" si="1"/>
        <v>210.00000000000003</v>
      </c>
      <c r="H6" s="30">
        <v>0</v>
      </c>
      <c r="I6" s="30">
        <f t="shared" si="2"/>
        <v>0</v>
      </c>
      <c r="J6" s="32">
        <f>(G6+I6)*2%</f>
        <v>4.2000000000000011</v>
      </c>
      <c r="K6" s="32">
        <f>(I6+G6)*30%</f>
        <v>63.000000000000007</v>
      </c>
      <c r="L6" s="32">
        <v>0</v>
      </c>
      <c r="M6" s="30">
        <v>50</v>
      </c>
      <c r="N6" s="30">
        <v>61</v>
      </c>
      <c r="O6" s="30">
        <v>60</v>
      </c>
      <c r="P6" s="30">
        <v>10</v>
      </c>
      <c r="Q6" s="30">
        <v>0</v>
      </c>
      <c r="R6" s="30">
        <f>170+12</f>
        <v>182</v>
      </c>
      <c r="S6" s="2">
        <v>603</v>
      </c>
      <c r="T6" s="30">
        <v>10</v>
      </c>
      <c r="U6" s="31">
        <f t="shared" si="5"/>
        <v>2753.2</v>
      </c>
      <c r="V6" s="30">
        <v>400</v>
      </c>
      <c r="W6" s="33">
        <f t="shared" si="6"/>
        <v>68.83</v>
      </c>
      <c r="X6" s="33">
        <f t="shared" si="7"/>
        <v>68.83</v>
      </c>
      <c r="Y6" s="34">
        <f t="shared" si="8"/>
        <v>3290.8599999999997</v>
      </c>
      <c r="Z6" s="33">
        <f t="shared" si="9"/>
        <v>137.66</v>
      </c>
      <c r="AA6" s="34">
        <f t="shared" si="10"/>
        <v>3290.8599999999997</v>
      </c>
      <c r="AB6" s="29" t="s">
        <v>20</v>
      </c>
    </row>
    <row r="7" spans="1:28" s="25" customFormat="1" ht="50.1" customHeight="1">
      <c r="A7" s="19" t="s">
        <v>6</v>
      </c>
      <c r="B7" s="20" t="s">
        <v>12</v>
      </c>
      <c r="C7" s="20">
        <v>4430</v>
      </c>
      <c r="D7" s="20">
        <v>80</v>
      </c>
      <c r="E7" s="20">
        <f t="shared" si="0"/>
        <v>4510</v>
      </c>
      <c r="F7" s="21">
        <f>E7*18.03%</f>
        <v>813.15300000000002</v>
      </c>
      <c r="G7" s="22">
        <f t="shared" si="1"/>
        <v>631.40000000000009</v>
      </c>
      <c r="H7" s="21">
        <v>0</v>
      </c>
      <c r="I7" s="21">
        <f t="shared" si="2"/>
        <v>113.84142000000001</v>
      </c>
      <c r="J7" s="22">
        <f t="shared" si="3"/>
        <v>12.628000000000002</v>
      </c>
      <c r="K7" s="22">
        <f t="shared" si="4"/>
        <v>189.42000000000002</v>
      </c>
      <c r="L7" s="22">
        <v>0</v>
      </c>
      <c r="M7" s="21">
        <v>50</v>
      </c>
      <c r="N7" s="21">
        <v>61</v>
      </c>
      <c r="O7" s="21">
        <v>45</v>
      </c>
      <c r="P7" s="21">
        <v>10</v>
      </c>
      <c r="Q7" s="21">
        <v>60</v>
      </c>
      <c r="R7" s="21">
        <v>12</v>
      </c>
      <c r="S7" s="2">
        <v>603</v>
      </c>
      <c r="T7" s="21">
        <v>10</v>
      </c>
      <c r="U7" s="20">
        <f t="shared" si="5"/>
        <v>7121.4424199999994</v>
      </c>
      <c r="V7" s="21">
        <v>400</v>
      </c>
      <c r="W7" s="23">
        <f t="shared" si="6"/>
        <v>178.03606049999999</v>
      </c>
      <c r="X7" s="23">
        <f t="shared" si="7"/>
        <v>178.03606049999999</v>
      </c>
      <c r="Y7" s="24">
        <f t="shared" si="8"/>
        <v>7877.5145409999986</v>
      </c>
      <c r="Z7" s="23">
        <f t="shared" si="9"/>
        <v>356.07212099999998</v>
      </c>
      <c r="AA7" s="24">
        <f t="shared" si="10"/>
        <v>7877.5145409999996</v>
      </c>
      <c r="AB7" s="19" t="s">
        <v>6</v>
      </c>
    </row>
    <row r="8" spans="1:28" ht="50.1" customHeight="1">
      <c r="A8" s="3" t="s">
        <v>31</v>
      </c>
      <c r="B8" s="2" t="s">
        <v>15</v>
      </c>
      <c r="C8" s="4">
        <v>2160</v>
      </c>
      <c r="D8" s="4">
        <v>80</v>
      </c>
      <c r="E8" s="4">
        <f t="shared" si="0"/>
        <v>2240</v>
      </c>
      <c r="F8" s="2">
        <v>0</v>
      </c>
      <c r="G8" s="5">
        <f t="shared" si="1"/>
        <v>313.60000000000002</v>
      </c>
      <c r="H8" s="2">
        <v>0</v>
      </c>
      <c r="I8" s="2">
        <f t="shared" si="2"/>
        <v>0</v>
      </c>
      <c r="J8" s="5">
        <f t="shared" si="3"/>
        <v>6.2720000000000002</v>
      </c>
      <c r="K8" s="5">
        <f t="shared" si="4"/>
        <v>94.08</v>
      </c>
      <c r="L8" s="5">
        <v>0</v>
      </c>
      <c r="M8" s="2">
        <v>50</v>
      </c>
      <c r="N8" s="2">
        <v>61</v>
      </c>
      <c r="O8" s="2">
        <v>45</v>
      </c>
      <c r="P8" s="2">
        <v>10</v>
      </c>
      <c r="Q8" s="2">
        <v>60</v>
      </c>
      <c r="R8" s="2">
        <v>12</v>
      </c>
      <c r="S8" s="2">
        <v>603</v>
      </c>
      <c r="T8" s="2">
        <v>10</v>
      </c>
      <c r="U8" s="4">
        <f t="shared" si="5"/>
        <v>3504.9519999999998</v>
      </c>
      <c r="V8" s="2">
        <v>400</v>
      </c>
      <c r="W8" s="14">
        <f t="shared" si="6"/>
        <v>87.623800000000003</v>
      </c>
      <c r="X8" s="14">
        <f t="shared" si="7"/>
        <v>87.623800000000003</v>
      </c>
      <c r="Y8" s="6">
        <f t="shared" si="8"/>
        <v>4080.1995999999995</v>
      </c>
      <c r="Z8" s="14">
        <f t="shared" si="9"/>
        <v>175.24760000000001</v>
      </c>
      <c r="AA8" s="6">
        <f t="shared" si="10"/>
        <v>4080.1995999999999</v>
      </c>
      <c r="AB8" s="3" t="s">
        <v>31</v>
      </c>
    </row>
    <row r="9" spans="1:28" ht="49.5" customHeight="1">
      <c r="A9" s="3" t="s">
        <v>32</v>
      </c>
      <c r="B9" s="4" t="s">
        <v>13</v>
      </c>
      <c r="C9" s="4">
        <v>3620</v>
      </c>
      <c r="D9" s="4">
        <v>80</v>
      </c>
      <c r="E9" s="4">
        <f t="shared" si="0"/>
        <v>3700</v>
      </c>
      <c r="F9" s="2">
        <v>0</v>
      </c>
      <c r="G9" s="5">
        <f t="shared" si="1"/>
        <v>518</v>
      </c>
      <c r="H9" s="2">
        <v>0</v>
      </c>
      <c r="I9" s="2">
        <f t="shared" si="2"/>
        <v>0</v>
      </c>
      <c r="J9" s="5">
        <f t="shared" si="3"/>
        <v>10.36</v>
      </c>
      <c r="K9" s="5">
        <f t="shared" si="4"/>
        <v>155.4</v>
      </c>
      <c r="L9" s="5">
        <v>0</v>
      </c>
      <c r="M9" s="2">
        <v>50</v>
      </c>
      <c r="N9" s="2">
        <v>61</v>
      </c>
      <c r="O9" s="2">
        <v>45</v>
      </c>
      <c r="P9" s="2">
        <v>10</v>
      </c>
      <c r="Q9" s="2">
        <v>60</v>
      </c>
      <c r="R9" s="2">
        <v>12</v>
      </c>
      <c r="S9" s="2">
        <v>603</v>
      </c>
      <c r="T9" s="2">
        <v>10</v>
      </c>
      <c r="U9" s="4">
        <f t="shared" si="5"/>
        <v>5234.7599999999993</v>
      </c>
      <c r="V9" s="2">
        <v>400</v>
      </c>
      <c r="W9" s="14">
        <f t="shared" si="6"/>
        <v>130.869</v>
      </c>
      <c r="X9" s="14">
        <f t="shared" si="7"/>
        <v>130.869</v>
      </c>
      <c r="Y9" s="6">
        <f t="shared" si="8"/>
        <v>5896.4979999999987</v>
      </c>
      <c r="Z9" s="14">
        <f t="shared" si="9"/>
        <v>261.738</v>
      </c>
      <c r="AA9" s="6">
        <f t="shared" si="10"/>
        <v>5896.4979999999996</v>
      </c>
      <c r="AB9" s="3" t="s">
        <v>32</v>
      </c>
    </row>
    <row r="10" spans="1:28" s="35" customFormat="1" ht="50.1" customHeight="1">
      <c r="A10" s="29" t="s">
        <v>7</v>
      </c>
      <c r="B10" s="31" t="s">
        <v>30</v>
      </c>
      <c r="C10" s="31">
        <v>3880</v>
      </c>
      <c r="D10" s="31">
        <v>80</v>
      </c>
      <c r="E10" s="31">
        <f t="shared" si="0"/>
        <v>3960</v>
      </c>
      <c r="F10" s="30">
        <f>E10*28.09%</f>
        <v>1112.364</v>
      </c>
      <c r="G10" s="32">
        <f t="shared" si="1"/>
        <v>554.40000000000009</v>
      </c>
      <c r="H10" s="30">
        <v>0</v>
      </c>
      <c r="I10" s="30">
        <f t="shared" si="2"/>
        <v>155.73096000000001</v>
      </c>
      <c r="J10" s="32">
        <f t="shared" si="3"/>
        <v>11.088000000000003</v>
      </c>
      <c r="K10" s="32">
        <f t="shared" si="4"/>
        <v>166.32000000000002</v>
      </c>
      <c r="L10" s="32">
        <v>0</v>
      </c>
      <c r="M10" s="30">
        <v>50</v>
      </c>
      <c r="N10" s="30">
        <v>61</v>
      </c>
      <c r="O10" s="30">
        <v>72.14</v>
      </c>
      <c r="P10" s="30">
        <v>10</v>
      </c>
      <c r="Q10" s="30">
        <v>60</v>
      </c>
      <c r="R10" s="30">
        <v>12</v>
      </c>
      <c r="S10" s="2">
        <v>603</v>
      </c>
      <c r="T10" s="30">
        <v>10</v>
      </c>
      <c r="U10" s="31">
        <f t="shared" si="5"/>
        <v>6838.0429599999989</v>
      </c>
      <c r="V10" s="30">
        <v>400</v>
      </c>
      <c r="W10" s="33">
        <f t="shared" si="6"/>
        <v>170.95107399999998</v>
      </c>
      <c r="X10" s="33">
        <f t="shared" si="7"/>
        <v>170.95107399999998</v>
      </c>
      <c r="Y10" s="34">
        <f t="shared" si="8"/>
        <v>7579.9451079999981</v>
      </c>
      <c r="Z10" s="33">
        <f t="shared" si="9"/>
        <v>341.90214799999995</v>
      </c>
      <c r="AA10" s="34">
        <f t="shared" si="10"/>
        <v>7579.945107999999</v>
      </c>
      <c r="AB10" s="29" t="s">
        <v>7</v>
      </c>
    </row>
    <row r="11" spans="1:28" ht="50.1" customHeight="1">
      <c r="A11" s="3" t="s">
        <v>7</v>
      </c>
      <c r="B11" s="4" t="s">
        <v>35</v>
      </c>
      <c r="C11" s="4">
        <v>4985</v>
      </c>
      <c r="D11" s="4">
        <v>80</v>
      </c>
      <c r="E11" s="4">
        <f t="shared" si="0"/>
        <v>5065</v>
      </c>
      <c r="F11" s="2">
        <v>0</v>
      </c>
      <c r="G11" s="5">
        <f t="shared" si="1"/>
        <v>709.1</v>
      </c>
      <c r="H11" s="2">
        <v>0</v>
      </c>
      <c r="I11" s="2">
        <f>F11*0.14</f>
        <v>0</v>
      </c>
      <c r="J11" s="5">
        <f>G11*2%</f>
        <v>14.182</v>
      </c>
      <c r="K11" s="5">
        <f>G11*30%</f>
        <v>212.73</v>
      </c>
      <c r="L11" s="5">
        <v>0</v>
      </c>
      <c r="M11" s="2">
        <v>50</v>
      </c>
      <c r="N11" s="2">
        <v>61</v>
      </c>
      <c r="O11" s="2">
        <v>72.14</v>
      </c>
      <c r="P11" s="2">
        <v>10</v>
      </c>
      <c r="Q11" s="2">
        <v>60</v>
      </c>
      <c r="R11" s="2">
        <v>12</v>
      </c>
      <c r="S11" s="2">
        <v>603</v>
      </c>
      <c r="T11" s="2">
        <v>10</v>
      </c>
      <c r="U11" s="4">
        <f t="shared" si="5"/>
        <v>6879.152</v>
      </c>
      <c r="V11" s="2">
        <v>400</v>
      </c>
      <c r="W11" s="14">
        <f t="shared" si="6"/>
        <v>171.97880000000001</v>
      </c>
      <c r="X11" s="14">
        <f t="shared" si="7"/>
        <v>171.97880000000001</v>
      </c>
      <c r="Y11" s="6">
        <f t="shared" si="8"/>
        <v>7623.1095999999998</v>
      </c>
      <c r="Z11" s="14">
        <f t="shared" si="9"/>
        <v>343.95760000000001</v>
      </c>
      <c r="AA11" s="6">
        <f t="shared" si="10"/>
        <v>7623.1095999999998</v>
      </c>
      <c r="AB11" s="3" t="s">
        <v>7</v>
      </c>
    </row>
    <row r="12" spans="1:28" ht="50.1" customHeight="1">
      <c r="A12" s="3" t="s">
        <v>8</v>
      </c>
      <c r="B12" s="2" t="s">
        <v>28</v>
      </c>
      <c r="C12" s="4">
        <v>3480</v>
      </c>
      <c r="D12" s="4">
        <v>80</v>
      </c>
      <c r="E12" s="4">
        <f t="shared" si="0"/>
        <v>3560</v>
      </c>
      <c r="F12" s="2">
        <v>0</v>
      </c>
      <c r="G12" s="5">
        <f t="shared" si="1"/>
        <v>498.40000000000003</v>
      </c>
      <c r="H12" s="2">
        <v>0</v>
      </c>
      <c r="I12" s="2">
        <f t="shared" si="2"/>
        <v>0</v>
      </c>
      <c r="J12" s="5">
        <f t="shared" si="3"/>
        <v>9.9680000000000017</v>
      </c>
      <c r="K12" s="5">
        <f t="shared" si="4"/>
        <v>149.52000000000001</v>
      </c>
      <c r="L12" s="5">
        <v>0</v>
      </c>
      <c r="M12" s="2">
        <v>50</v>
      </c>
      <c r="N12" s="2">
        <v>61</v>
      </c>
      <c r="O12" s="2">
        <v>72.14</v>
      </c>
      <c r="P12" s="2">
        <v>10</v>
      </c>
      <c r="Q12" s="2">
        <v>60</v>
      </c>
      <c r="R12" s="2">
        <v>112</v>
      </c>
      <c r="S12" s="2">
        <v>603</v>
      </c>
      <c r="T12" s="2">
        <v>10</v>
      </c>
      <c r="U12" s="4">
        <f t="shared" si="5"/>
        <v>5196.0280000000002</v>
      </c>
      <c r="V12" s="2">
        <v>400</v>
      </c>
      <c r="W12" s="14">
        <f t="shared" si="6"/>
        <v>129.9007</v>
      </c>
      <c r="X12" s="14">
        <f t="shared" si="7"/>
        <v>129.9007</v>
      </c>
      <c r="Y12" s="6">
        <f t="shared" si="8"/>
        <v>5855.8294000000005</v>
      </c>
      <c r="Z12" s="14">
        <f t="shared" si="9"/>
        <v>259.8014</v>
      </c>
      <c r="AA12" s="6">
        <f t="shared" si="10"/>
        <v>5855.8294000000005</v>
      </c>
      <c r="AB12" s="3" t="s">
        <v>8</v>
      </c>
    </row>
    <row r="13" spans="1:28" ht="50.1" customHeight="1">
      <c r="A13" s="3" t="s">
        <v>8</v>
      </c>
      <c r="B13" s="4" t="s">
        <v>14</v>
      </c>
      <c r="C13" s="4">
        <v>2940</v>
      </c>
      <c r="D13" s="4">
        <v>80</v>
      </c>
      <c r="E13" s="4">
        <f>C13+D13</f>
        <v>3020</v>
      </c>
      <c r="F13" s="2">
        <f>E13*1.91%</f>
        <v>57.681999999999995</v>
      </c>
      <c r="G13" s="5">
        <f>E13*0.14</f>
        <v>422.80000000000007</v>
      </c>
      <c r="H13" s="2">
        <v>0</v>
      </c>
      <c r="I13" s="2">
        <f>F13*0.14</f>
        <v>8.0754800000000007</v>
      </c>
      <c r="J13" s="5">
        <f>G13*2%</f>
        <v>8.4560000000000013</v>
      </c>
      <c r="K13" s="5">
        <f>G13*30%</f>
        <v>126.84000000000002</v>
      </c>
      <c r="L13" s="5">
        <v>0</v>
      </c>
      <c r="M13" s="2">
        <v>50</v>
      </c>
      <c r="N13" s="2">
        <v>61</v>
      </c>
      <c r="O13" s="2">
        <v>72.14</v>
      </c>
      <c r="P13" s="2">
        <v>10</v>
      </c>
      <c r="Q13" s="2">
        <v>60</v>
      </c>
      <c r="R13" s="2">
        <v>112</v>
      </c>
      <c r="S13" s="2">
        <v>603</v>
      </c>
      <c r="T13" s="2">
        <v>10</v>
      </c>
      <c r="U13" s="4">
        <f t="shared" si="5"/>
        <v>4621.9934800000001</v>
      </c>
      <c r="V13" s="2">
        <v>400</v>
      </c>
      <c r="W13" s="14">
        <f>U13*2.5%</f>
        <v>115.54983700000001</v>
      </c>
      <c r="X13" s="14">
        <f>U13*2.5%</f>
        <v>115.54983700000001</v>
      </c>
      <c r="Y13" s="6">
        <f>U13+V13+W13+X13</f>
        <v>5253.0931539999992</v>
      </c>
      <c r="Z13" s="14">
        <f>U13*5%</f>
        <v>231.09967400000002</v>
      </c>
      <c r="AA13" s="6">
        <f>U13+V13+Z13</f>
        <v>5253.0931540000001</v>
      </c>
      <c r="AB13" s="3" t="s">
        <v>8</v>
      </c>
    </row>
    <row r="14" spans="1:28" s="25" customFormat="1" ht="50.1" customHeight="1">
      <c r="A14" s="19" t="s">
        <v>8</v>
      </c>
      <c r="B14" s="20" t="s">
        <v>15</v>
      </c>
      <c r="C14" s="4">
        <v>2160</v>
      </c>
      <c r="D14" s="20">
        <v>80</v>
      </c>
      <c r="E14" s="20">
        <f t="shared" si="0"/>
        <v>2240</v>
      </c>
      <c r="F14" s="21">
        <f>E14*3.56%</f>
        <v>79.744</v>
      </c>
      <c r="G14" s="22">
        <f t="shared" si="1"/>
        <v>313.60000000000002</v>
      </c>
      <c r="H14" s="21">
        <v>0</v>
      </c>
      <c r="I14" s="21">
        <f>F14*0.14</f>
        <v>11.164160000000001</v>
      </c>
      <c r="J14" s="22">
        <f>G14*2%</f>
        <v>6.2720000000000002</v>
      </c>
      <c r="K14" s="22">
        <f>G14*30%</f>
        <v>94.08</v>
      </c>
      <c r="L14" s="22">
        <v>0</v>
      </c>
      <c r="M14" s="21">
        <v>50</v>
      </c>
      <c r="N14" s="21">
        <v>61</v>
      </c>
      <c r="O14" s="21">
        <v>72.14</v>
      </c>
      <c r="P14" s="21">
        <v>10</v>
      </c>
      <c r="Q14" s="21">
        <v>60</v>
      </c>
      <c r="R14" s="21">
        <v>112</v>
      </c>
      <c r="S14" s="2">
        <v>603</v>
      </c>
      <c r="T14" s="21">
        <v>10</v>
      </c>
      <c r="U14" s="20">
        <f t="shared" si="5"/>
        <v>3723.0001599999996</v>
      </c>
      <c r="V14" s="21">
        <v>400</v>
      </c>
      <c r="W14" s="23">
        <f t="shared" si="6"/>
        <v>93.075003999999993</v>
      </c>
      <c r="X14" s="23">
        <f t="shared" si="7"/>
        <v>93.075003999999993</v>
      </c>
      <c r="Y14" s="24">
        <f t="shared" si="8"/>
        <v>4309.1501680000001</v>
      </c>
      <c r="Z14" s="23">
        <f t="shared" si="9"/>
        <v>186.15000799999999</v>
      </c>
      <c r="AA14" s="24">
        <f t="shared" si="10"/>
        <v>4309.1501679999992</v>
      </c>
      <c r="AB14" s="19" t="s">
        <v>8</v>
      </c>
    </row>
    <row r="15" spans="1:28" ht="50.1" customHeight="1">
      <c r="A15" s="3" t="s">
        <v>37</v>
      </c>
      <c r="B15" s="4" t="s">
        <v>15</v>
      </c>
      <c r="C15" s="4">
        <v>2160</v>
      </c>
      <c r="D15" s="4">
        <v>80</v>
      </c>
      <c r="E15" s="4">
        <f>C15+D15</f>
        <v>2240</v>
      </c>
      <c r="F15" s="2">
        <v>0</v>
      </c>
      <c r="G15" s="5">
        <f>E15*0.14</f>
        <v>313.60000000000002</v>
      </c>
      <c r="H15" s="2">
        <v>0</v>
      </c>
      <c r="I15" s="2">
        <f>F15*0.14</f>
        <v>0</v>
      </c>
      <c r="J15" s="5">
        <f>G15*2%</f>
        <v>6.2720000000000002</v>
      </c>
      <c r="K15" s="5">
        <f>G15*30%</f>
        <v>94.08</v>
      </c>
      <c r="L15" s="5">
        <v>0</v>
      </c>
      <c r="M15" s="2">
        <v>50</v>
      </c>
      <c r="N15" s="2">
        <v>61</v>
      </c>
      <c r="O15" s="2">
        <v>72.14</v>
      </c>
      <c r="P15" s="2">
        <v>10</v>
      </c>
      <c r="Q15" s="2">
        <v>0</v>
      </c>
      <c r="R15" s="21">
        <f>100+12</f>
        <v>112</v>
      </c>
      <c r="S15" s="2">
        <v>603</v>
      </c>
      <c r="T15" s="2">
        <v>10</v>
      </c>
      <c r="U15" s="4">
        <f t="shared" si="5"/>
        <v>3572.0919999999996</v>
      </c>
      <c r="V15" s="2">
        <v>400</v>
      </c>
      <c r="W15" s="14">
        <f t="shared" si="6"/>
        <v>89.302300000000002</v>
      </c>
      <c r="X15" s="14">
        <f t="shared" si="7"/>
        <v>89.302300000000002</v>
      </c>
      <c r="Y15" s="6">
        <f t="shared" si="8"/>
        <v>4150.6965999999993</v>
      </c>
      <c r="Z15" s="14">
        <f t="shared" si="9"/>
        <v>178.6046</v>
      </c>
      <c r="AA15" s="6">
        <f t="shared" si="10"/>
        <v>4150.6965999999993</v>
      </c>
      <c r="AB15" s="3" t="s">
        <v>37</v>
      </c>
    </row>
    <row r="16" spans="1:28" ht="50.1" customHeight="1">
      <c r="A16" s="3" t="s">
        <v>9</v>
      </c>
      <c r="B16" s="4" t="s">
        <v>14</v>
      </c>
      <c r="C16" s="4">
        <v>2940</v>
      </c>
      <c r="D16" s="4">
        <v>80</v>
      </c>
      <c r="E16" s="4">
        <f t="shared" si="0"/>
        <v>3020</v>
      </c>
      <c r="F16" s="2">
        <v>0</v>
      </c>
      <c r="G16" s="5">
        <f t="shared" si="1"/>
        <v>422.80000000000007</v>
      </c>
      <c r="H16" s="2">
        <v>0</v>
      </c>
      <c r="I16" s="2">
        <f t="shared" si="2"/>
        <v>0</v>
      </c>
      <c r="J16" s="5">
        <f t="shared" si="3"/>
        <v>8.4560000000000013</v>
      </c>
      <c r="K16" s="5">
        <f t="shared" si="4"/>
        <v>126.84000000000002</v>
      </c>
      <c r="L16" s="5">
        <v>0</v>
      </c>
      <c r="M16" s="2">
        <v>50</v>
      </c>
      <c r="N16" s="2">
        <v>61</v>
      </c>
      <c r="O16" s="2">
        <v>133</v>
      </c>
      <c r="P16" s="2">
        <v>10</v>
      </c>
      <c r="Q16" s="2">
        <v>60</v>
      </c>
      <c r="R16" s="2">
        <v>12</v>
      </c>
      <c r="S16" s="2">
        <v>603</v>
      </c>
      <c r="T16" s="2">
        <v>10</v>
      </c>
      <c r="U16" s="4">
        <f t="shared" si="5"/>
        <v>4517.0960000000005</v>
      </c>
      <c r="V16" s="2">
        <v>400</v>
      </c>
      <c r="W16" s="14">
        <f t="shared" si="6"/>
        <v>112.92740000000002</v>
      </c>
      <c r="X16" s="14">
        <f t="shared" si="7"/>
        <v>112.92740000000002</v>
      </c>
      <c r="Y16" s="6">
        <f t="shared" si="8"/>
        <v>5142.9507999999996</v>
      </c>
      <c r="Z16" s="14">
        <f t="shared" si="9"/>
        <v>225.85480000000004</v>
      </c>
      <c r="AA16" s="6">
        <f t="shared" si="10"/>
        <v>5142.9508000000005</v>
      </c>
      <c r="AB16" s="3" t="s">
        <v>9</v>
      </c>
    </row>
    <row r="17" spans="1:29" ht="50.1" customHeight="1">
      <c r="A17" s="3" t="s">
        <v>10</v>
      </c>
      <c r="B17" s="4" t="s">
        <v>13</v>
      </c>
      <c r="C17" s="4">
        <v>3620</v>
      </c>
      <c r="D17" s="4">
        <v>80</v>
      </c>
      <c r="E17" s="4">
        <f t="shared" si="0"/>
        <v>3700</v>
      </c>
      <c r="F17" s="2">
        <v>0</v>
      </c>
      <c r="G17" s="5">
        <f t="shared" si="1"/>
        <v>518</v>
      </c>
      <c r="H17" s="2">
        <v>0</v>
      </c>
      <c r="I17" s="2">
        <f t="shared" si="2"/>
        <v>0</v>
      </c>
      <c r="J17" s="5">
        <f t="shared" si="3"/>
        <v>10.36</v>
      </c>
      <c r="K17" s="5">
        <f t="shared" si="4"/>
        <v>155.4</v>
      </c>
      <c r="L17" s="5">
        <v>0</v>
      </c>
      <c r="M17" s="2">
        <v>50</v>
      </c>
      <c r="N17" s="2">
        <v>61</v>
      </c>
      <c r="O17" s="2">
        <v>90</v>
      </c>
      <c r="P17" s="2">
        <v>10</v>
      </c>
      <c r="Q17" s="2">
        <v>60</v>
      </c>
      <c r="R17" s="2">
        <v>12</v>
      </c>
      <c r="S17" s="2">
        <v>603</v>
      </c>
      <c r="T17" s="2">
        <v>10</v>
      </c>
      <c r="U17" s="4">
        <f t="shared" si="5"/>
        <v>5279.7599999999993</v>
      </c>
      <c r="V17" s="2">
        <v>400</v>
      </c>
      <c r="W17" s="14">
        <f t="shared" si="6"/>
        <v>131.994</v>
      </c>
      <c r="X17" s="14">
        <f t="shared" si="7"/>
        <v>131.994</v>
      </c>
      <c r="Y17" s="6">
        <f t="shared" si="8"/>
        <v>5943.7479999999987</v>
      </c>
      <c r="Z17" s="14">
        <f t="shared" si="9"/>
        <v>263.988</v>
      </c>
      <c r="AA17" s="6">
        <f t="shared" si="10"/>
        <v>5943.7479999999996</v>
      </c>
      <c r="AB17" s="3" t="s">
        <v>10</v>
      </c>
    </row>
    <row r="18" spans="1:29" ht="52.5">
      <c r="A18" s="3" t="s">
        <v>33</v>
      </c>
      <c r="B18" s="5" t="s">
        <v>17</v>
      </c>
      <c r="C18" s="4">
        <v>3720</v>
      </c>
      <c r="D18" s="5">
        <v>0</v>
      </c>
      <c r="E18" s="4">
        <f t="shared" si="0"/>
        <v>3720</v>
      </c>
      <c r="F18" s="2">
        <v>162.38</v>
      </c>
      <c r="G18" s="5">
        <v>255.82</v>
      </c>
      <c r="H18" s="2">
        <v>0</v>
      </c>
      <c r="I18" s="2">
        <v>0</v>
      </c>
      <c r="J18" s="5">
        <f t="shared" si="3"/>
        <v>5.1163999999999996</v>
      </c>
      <c r="K18" s="5">
        <f t="shared" si="4"/>
        <v>76.745999999999995</v>
      </c>
      <c r="L18" s="5">
        <v>0</v>
      </c>
      <c r="M18" s="2">
        <f>50+55.34</f>
        <v>105.34</v>
      </c>
      <c r="N18" s="2">
        <v>61</v>
      </c>
      <c r="O18" s="2">
        <v>100</v>
      </c>
      <c r="P18" s="2">
        <v>10</v>
      </c>
      <c r="Q18" s="2">
        <v>15.36</v>
      </c>
      <c r="R18" s="2">
        <v>12</v>
      </c>
      <c r="S18" s="2">
        <v>603</v>
      </c>
      <c r="T18" s="2">
        <v>10</v>
      </c>
      <c r="U18" s="4">
        <f t="shared" si="5"/>
        <v>5136.7623999999996</v>
      </c>
      <c r="V18" s="2">
        <v>400</v>
      </c>
      <c r="W18" s="14">
        <f t="shared" si="6"/>
        <v>128.41906</v>
      </c>
      <c r="X18" s="14">
        <f t="shared" si="7"/>
        <v>128.41906</v>
      </c>
      <c r="Y18" s="6">
        <f t="shared" si="8"/>
        <v>5793.60052</v>
      </c>
      <c r="Z18" s="14">
        <f t="shared" si="9"/>
        <v>256.83812</v>
      </c>
      <c r="AA18" s="6">
        <f t="shared" si="10"/>
        <v>5793.60052</v>
      </c>
      <c r="AB18" s="3" t="s">
        <v>33</v>
      </c>
    </row>
    <row r="19" spans="1:29" ht="50.1" customHeight="1">
      <c r="A19" s="3" t="s">
        <v>25</v>
      </c>
      <c r="B19" s="2" t="s">
        <v>28</v>
      </c>
      <c r="C19" s="5">
        <v>3480</v>
      </c>
      <c r="D19" s="4">
        <v>80</v>
      </c>
      <c r="E19" s="4">
        <f t="shared" si="0"/>
        <v>3560</v>
      </c>
      <c r="F19" s="2">
        <v>0</v>
      </c>
      <c r="G19" s="5">
        <f t="shared" si="1"/>
        <v>498.40000000000003</v>
      </c>
      <c r="H19" s="2">
        <v>0</v>
      </c>
      <c r="I19" s="2">
        <v>0</v>
      </c>
      <c r="J19" s="5">
        <f t="shared" si="3"/>
        <v>9.9680000000000017</v>
      </c>
      <c r="K19" s="5">
        <f t="shared" si="4"/>
        <v>149.52000000000001</v>
      </c>
      <c r="L19" s="5">
        <v>0</v>
      </c>
      <c r="M19" s="2">
        <v>50</v>
      </c>
      <c r="N19" s="2">
        <v>61</v>
      </c>
      <c r="O19" s="2">
        <v>150</v>
      </c>
      <c r="P19" s="2">
        <v>10</v>
      </c>
      <c r="Q19" s="2">
        <v>39.74</v>
      </c>
      <c r="R19" s="2">
        <v>12</v>
      </c>
      <c r="S19" s="2">
        <v>603</v>
      </c>
      <c r="T19" s="2">
        <v>10</v>
      </c>
      <c r="U19" s="4">
        <f t="shared" si="5"/>
        <v>5153.6279999999997</v>
      </c>
      <c r="V19" s="2">
        <v>400</v>
      </c>
      <c r="W19" s="14">
        <f t="shared" si="6"/>
        <v>128.8407</v>
      </c>
      <c r="X19" s="14">
        <f t="shared" si="7"/>
        <v>128.8407</v>
      </c>
      <c r="Y19" s="6">
        <f t="shared" si="8"/>
        <v>5811.3093999999992</v>
      </c>
      <c r="Z19" s="14">
        <f t="shared" si="9"/>
        <v>257.6814</v>
      </c>
      <c r="AA19" s="6">
        <f t="shared" si="10"/>
        <v>5811.3094000000001</v>
      </c>
      <c r="AB19" s="3" t="s">
        <v>25</v>
      </c>
    </row>
    <row r="20" spans="1:29" ht="58.5" customHeight="1">
      <c r="A20" s="17" t="s">
        <v>46</v>
      </c>
      <c r="B20" s="2" t="s">
        <v>15</v>
      </c>
      <c r="C20" s="4">
        <v>2160</v>
      </c>
      <c r="D20" s="4">
        <v>80</v>
      </c>
      <c r="E20" s="4">
        <f t="shared" si="0"/>
        <v>2240</v>
      </c>
      <c r="F20" s="2">
        <v>0</v>
      </c>
      <c r="G20" s="5">
        <f t="shared" si="1"/>
        <v>313.60000000000002</v>
      </c>
      <c r="H20" s="2">
        <v>0</v>
      </c>
      <c r="I20" s="5">
        <v>0</v>
      </c>
      <c r="J20" s="5">
        <f>G20*2%</f>
        <v>6.2720000000000002</v>
      </c>
      <c r="K20" s="5">
        <f>G20*30%</f>
        <v>94.08</v>
      </c>
      <c r="L20" s="5">
        <v>0</v>
      </c>
      <c r="M20" s="5">
        <v>50</v>
      </c>
      <c r="N20" s="2">
        <v>61</v>
      </c>
      <c r="O20" s="5">
        <v>165</v>
      </c>
      <c r="P20" s="5">
        <v>10</v>
      </c>
      <c r="Q20" s="5">
        <v>0</v>
      </c>
      <c r="R20" s="2">
        <f>38.84+12</f>
        <v>50.84</v>
      </c>
      <c r="S20" s="2">
        <v>603</v>
      </c>
      <c r="T20" s="2">
        <v>10</v>
      </c>
      <c r="U20" s="4">
        <f t="shared" si="5"/>
        <v>3603.7919999999999</v>
      </c>
      <c r="V20" s="5">
        <v>400</v>
      </c>
      <c r="W20" s="14">
        <f>U20*2.5%</f>
        <v>90.094800000000006</v>
      </c>
      <c r="X20" s="14">
        <f>U20*2.5%</f>
        <v>90.094800000000006</v>
      </c>
      <c r="Y20" s="6">
        <f>U20+V20+W20+X20</f>
        <v>4183.9816000000001</v>
      </c>
      <c r="Z20" s="14">
        <f>U20*5%</f>
        <v>180.18960000000001</v>
      </c>
      <c r="AA20" s="6">
        <f>U20+V20+Z20</f>
        <v>4183.9816000000001</v>
      </c>
      <c r="AB20" s="17" t="s">
        <v>46</v>
      </c>
    </row>
    <row r="21" spans="1:29" s="38" customFormat="1" ht="41.25" customHeight="1">
      <c r="A21" s="36" t="s">
        <v>36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50.1" customHeight="1">
      <c r="A22" s="1" t="s">
        <v>49</v>
      </c>
    </row>
    <row r="23" spans="1:29" s="26" customFormat="1" ht="50.1" customHeight="1">
      <c r="A23" s="26" t="s">
        <v>51</v>
      </c>
      <c r="H23" s="27"/>
      <c r="W23" s="28"/>
      <c r="X23" s="28"/>
      <c r="Z23" s="28"/>
    </row>
  </sheetData>
  <mergeCells count="2">
    <mergeCell ref="A21:XFD21"/>
    <mergeCell ref="A1:AA1"/>
  </mergeCells>
  <phoneticPr fontId="1" type="noConversion"/>
  <printOptions horizontalCentered="1" verticalCentered="1"/>
  <pageMargins left="1.25" right="0" top="0" bottom="0" header="0" footer="0"/>
  <pageSetup scale="2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PRICE LIST RAIL</vt:lpstr>
      <vt:lpstr>Sheet1</vt:lpstr>
      <vt:lpstr>'NEW PRICE LIST RAIL'!Print_Area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sccl</cp:lastModifiedBy>
  <cp:lastPrinted>2021-09-11T05:23:10Z</cp:lastPrinted>
  <dcterms:created xsi:type="dcterms:W3CDTF">2012-05-11T06:32:59Z</dcterms:created>
  <dcterms:modified xsi:type="dcterms:W3CDTF">2022-05-06T22:54:34Z</dcterms:modified>
</cp:coreProperties>
</file>