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9510" tabRatio="605" activeTab="0"/>
  </bookViews>
  <sheets>
    <sheet name="NEW PRICE  LIST- ROAD" sheetId="1" r:id="rId1"/>
    <sheet name="Sheet1" sheetId="2" r:id="rId2"/>
    <sheet name="Sheet2" sheetId="3" r:id="rId3"/>
  </sheets>
  <definedNames>
    <definedName name="_xlnm.Print_Area" localSheetId="0">'NEW PRICE  LIST- ROAD'!$A$3:$AC$60</definedName>
  </definedNames>
  <calcPr fullCalcOnLoad="1"/>
</workbook>
</file>

<file path=xl/sharedStrings.xml><?xml version="1.0" encoding="utf-8"?>
<sst xmlns="http://schemas.openxmlformats.org/spreadsheetml/2006/main" count="265" uniqueCount="151">
  <si>
    <t>WG-R</t>
  </si>
  <si>
    <t>GK:OC</t>
  </si>
  <si>
    <t>KOY:OC-II</t>
  </si>
  <si>
    <t>COC:MNG</t>
  </si>
  <si>
    <t>KCHP-MNG</t>
  </si>
  <si>
    <t>MNG-WASHERY</t>
  </si>
  <si>
    <t>GDK-1</t>
  </si>
  <si>
    <t>GDK-5</t>
  </si>
  <si>
    <t>GDK-11A</t>
  </si>
  <si>
    <t>MOCP</t>
  </si>
  <si>
    <t>RGM(GLB)-WASHERY</t>
  </si>
  <si>
    <t>KTK-1</t>
  </si>
  <si>
    <t>KTK-2</t>
  </si>
  <si>
    <t>KTK-5</t>
  </si>
  <si>
    <t>KTK-6</t>
  </si>
  <si>
    <t>BPA:OC-II EXT</t>
  </si>
  <si>
    <t>KHAIRGURA:OC</t>
  </si>
  <si>
    <t>RK-6</t>
  </si>
  <si>
    <t>RK-7</t>
  </si>
  <si>
    <t>RK-8</t>
  </si>
  <si>
    <t>SRP3&amp;3A</t>
  </si>
  <si>
    <t>SRP:1</t>
  </si>
  <si>
    <t>GDK:2A</t>
  </si>
  <si>
    <t>KONDAPUR:MNG</t>
  </si>
  <si>
    <t>MINE 
CODE</t>
  </si>
  <si>
    <t>ROYLATY 
ON PREMIUM</t>
  </si>
  <si>
    <t>STOWING 
EXCISE
 DUTY</t>
  </si>
  <si>
    <t>ADDL. 
CRUSHING
 CHARGES</t>
  </si>
  <si>
    <t>SURFACE 
TRANSPORT
 CHARGES
(STC)</t>
  </si>
  <si>
    <t>PRE WEIGH 
BIN 
CHARGES</t>
  </si>
  <si>
    <t>FUEL 
SUR
 CHARGES</t>
  </si>
  <si>
    <t>TAXABLE 
AMOUNT</t>
  </si>
  <si>
    <t>TOTAL PRICE
 WITH CST 2%</t>
  </si>
  <si>
    <t>RK-5</t>
  </si>
  <si>
    <t>NEW PRICE LIST</t>
  </si>
  <si>
    <t>TOTAL 
PRICE WITH VAT 5%</t>
  </si>
  <si>
    <t>SRP:OC2</t>
  </si>
  <si>
    <t>JVR:OC:SATTUPALLI</t>
  </si>
  <si>
    <t>RGM WASHERY</t>
  </si>
  <si>
    <t>MNG-IV LINE</t>
  </si>
  <si>
    <t>G5 ROM</t>
  </si>
  <si>
    <t>G7 RND</t>
  </si>
  <si>
    <t>G7 CRR</t>
  </si>
  <si>
    <t>G7 SLK</t>
  </si>
  <si>
    <t>G9 ROM</t>
  </si>
  <si>
    <t>G9 CRR</t>
  </si>
  <si>
    <t>G11 CRR</t>
  </si>
  <si>
    <t>G13 CRR</t>
  </si>
  <si>
    <t>WG-SL</t>
  </si>
  <si>
    <t>GCV GR</t>
  </si>
  <si>
    <t>WG-G9</t>
  </si>
  <si>
    <t>Sizing</t>
  </si>
  <si>
    <t>TOTAL</t>
  </si>
  <si>
    <t>FOREST PERMIT FEE</t>
  </si>
  <si>
    <t>G17</t>
  </si>
  <si>
    <t>G10 CRR</t>
  </si>
  <si>
    <t>DORLI:OCI</t>
  </si>
  <si>
    <t>DORLI OC-II</t>
  </si>
  <si>
    <t>GDK 7- LEP</t>
  </si>
  <si>
    <t>G8-ROM</t>
  </si>
  <si>
    <t>KOYAGUDEM</t>
  </si>
  <si>
    <t>LOGRD</t>
  </si>
  <si>
    <t>G9-CRR</t>
  </si>
  <si>
    <t>RKP WASHERY</t>
  </si>
  <si>
    <t>WG-FIN</t>
  </si>
  <si>
    <t>G8 ROM</t>
  </si>
  <si>
    <t>RCHP (ROAD)</t>
  </si>
  <si>
    <t>GDK:10 &amp;10A</t>
  </si>
  <si>
    <t>ADRIYALA (PE)</t>
  </si>
  <si>
    <t>JK 5 OC</t>
  </si>
  <si>
    <t>G15 CRR</t>
  </si>
  <si>
    <t>G15 RND</t>
  </si>
  <si>
    <t>Base price</t>
  </si>
  <si>
    <t>RK OCP</t>
  </si>
  <si>
    <t>2% on Royalty</t>
  </si>
  <si>
    <t>LIFTING /FACILITY
CHARGES</t>
  </si>
  <si>
    <t>30% Royalty towards DMFT</t>
  </si>
  <si>
    <t>VAKILPALLI</t>
  </si>
  <si>
    <t>G8-CRR</t>
  </si>
  <si>
    <t>G8-RND</t>
  </si>
  <si>
    <t>G10CRR</t>
  </si>
  <si>
    <t>G13 ROM</t>
  </si>
  <si>
    <t>KK-1</t>
  </si>
  <si>
    <t>KASIPET</t>
  </si>
  <si>
    <t>G8 CRR</t>
  </si>
  <si>
    <t>MINE DESCRIPTION</t>
  </si>
  <si>
    <t>PRICE OF WASHERY AND LOW GRADE COAL (NOTIFIED PRICE)</t>
  </si>
  <si>
    <t>G7-RND</t>
  </si>
  <si>
    <t>1% on Royalty towards swach bharat cess and krish kalyan cess</t>
  </si>
  <si>
    <t>1% ON ROYALTY TOWARDS SWACH BHARAT (0.05%)  AND KRISH KALYAN CESS  (0.05%) IS LEVIED W.E.F. 01.04.2016 AS PER GOVT. OF INDIA NOTIFICATION.</t>
  </si>
  <si>
    <t>Basic price</t>
  </si>
  <si>
    <t>MINE-WISE PRICE LIST (NOTIFIED PRICE) WEF 24.01.2017</t>
  </si>
  <si>
    <t>KTK-1 (BHPL)</t>
  </si>
  <si>
    <t>KTK-5 (BHPL)</t>
  </si>
  <si>
    <t>KTK-6 (BHPL)</t>
  </si>
  <si>
    <t>RK-7 (SRP)</t>
  </si>
  <si>
    <t>RCHP (ROAD) (KGM)</t>
  </si>
  <si>
    <t>GK:OC (KGM)</t>
  </si>
  <si>
    <t>MOCP (RGM)</t>
  </si>
  <si>
    <t>JVR:OC:SATTUPALLI (KGM)</t>
  </si>
  <si>
    <t>GDK 7- LEP (RGM)</t>
  </si>
  <si>
    <t>RK-8 (SRP)</t>
  </si>
  <si>
    <t>KK-1 (MM)</t>
  </si>
  <si>
    <t>KASIPET (MM)</t>
  </si>
  <si>
    <t>GDK-11A (RGM)</t>
  </si>
  <si>
    <t>VAKILPALLI (RGM)</t>
  </si>
  <si>
    <t>GDK:10 &amp;10A (RGM)</t>
  </si>
  <si>
    <t>SRP:OC2 (SRP)</t>
  </si>
  <si>
    <t>RK-6 (SRP)</t>
  </si>
  <si>
    <t>RK-5 (SRP)</t>
  </si>
  <si>
    <t>PK OC IV (MNG)</t>
  </si>
  <si>
    <t>KHAIRGURA:OC (BPA)</t>
  </si>
  <si>
    <t>BPA:OC-II EXT (BPA)</t>
  </si>
  <si>
    <t>KOY:OC-II (YLD)</t>
  </si>
  <si>
    <t>MNG- LINE IV</t>
  </si>
  <si>
    <t xml:space="preserve">
ROYALTY ON
 BASIC 
PRICE</t>
  </si>
  <si>
    <t>Faciity/ sampling charges</t>
  </si>
  <si>
    <t>CGST 2.5%</t>
  </si>
  <si>
    <t>GST COMPENSATION CESS
 ENERGY 
CESS</t>
  </si>
  <si>
    <t>TOTAL 
PRICE WITH GST 5%</t>
  </si>
  <si>
    <t>SGST 2.5%</t>
  </si>
  <si>
    <t>IGST 5%</t>
  </si>
  <si>
    <t>1) ADDITIONAL PREMIUM IS CHARGED AS PER AUCTION OF LINKAGE.</t>
  </si>
  <si>
    <t>Additional shipping point charge/ COST PLUS PRICE/ premium price</t>
  </si>
  <si>
    <t>TOTAL PRICE
 WITH IGST 5%</t>
  </si>
  <si>
    <t>KTK-8 (BHPL)</t>
  </si>
  <si>
    <t xml:space="preserve">
LAND 
ADJUSTMENT
 CHARGES</t>
  </si>
  <si>
    <t>RG OC 1 (RGM)</t>
  </si>
  <si>
    <t>KISTARAM OC</t>
  </si>
  <si>
    <t>G13-CRR</t>
  </si>
  <si>
    <t>JVR:OC 2:SATTUPALLI (KGM)</t>
  </si>
  <si>
    <t>G11-CRR</t>
  </si>
  <si>
    <t>Corpus  ofCMPS 1998 (Pension Fund)</t>
  </si>
  <si>
    <t>G10-ROM</t>
  </si>
  <si>
    <t xml:space="preserve">GDK OC 3 </t>
  </si>
  <si>
    <t>RG OC3 PH. II</t>
  </si>
  <si>
    <t>G7 ROM</t>
  </si>
  <si>
    <t>IK OC (SRP)</t>
  </si>
  <si>
    <t xml:space="preserve">2)  Sampling charges of Rs. 12/T  is levied if applicable. </t>
  </si>
  <si>
    <t>G9-ROM</t>
  </si>
  <si>
    <t>G7-CRR</t>
  </si>
  <si>
    <t>KTK-OC III (BHPL)</t>
  </si>
  <si>
    <t>G5 CRR</t>
  </si>
  <si>
    <t>G13-ROM</t>
  </si>
  <si>
    <t>RK OC (MANDAMARRI)</t>
  </si>
  <si>
    <t>G15-SLK</t>
  </si>
  <si>
    <t>ROAD MODE  - MINE WISE REVISED PRICE LIST  WITH EFFECT FROM 14.09.2021 FOR E-LINKAGE UNITS  RS/T- ( GST)</t>
  </si>
  <si>
    <t>G5-RND</t>
  </si>
  <si>
    <t>G6-CRR</t>
  </si>
  <si>
    <t>KISTARAM OC (KGM)</t>
  </si>
  <si>
    <t>GDK 2 &amp; 2A (RGM)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</si>
</sst>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0.0"/>
    <numFmt numFmtId="185" formatCode="0.000"/>
    <numFmt numFmtId="186" formatCode="#,##0.000"/>
    <numFmt numFmtId="187" formatCode="#,##0.0"/>
    <numFmt numFmtId="188" formatCode="0.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"/>
    <numFmt numFmtId="195" formatCode="0.000000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18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2" fontId="8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0"/>
  <sheetViews>
    <sheetView tabSelected="1" zoomScale="70" zoomScaleNormal="70" zoomScaleSheetLayoutView="75" zoomScalePageLayoutView="0" workbookViewId="0" topLeftCell="A1">
      <selection activeCell="F13" sqref="F13"/>
    </sheetView>
  </sheetViews>
  <sheetFormatPr defaultColWidth="9.140625" defaultRowHeight="22.5" customHeight="1"/>
  <cols>
    <col min="1" max="1" width="40.7109375" style="1" customWidth="1"/>
    <col min="2" max="2" width="11.7109375" style="2" customWidth="1"/>
    <col min="3" max="3" width="14.8515625" style="2" customWidth="1"/>
    <col min="4" max="4" width="14.421875" style="2" customWidth="1"/>
    <col min="5" max="5" width="12.00390625" style="1" customWidth="1"/>
    <col min="6" max="6" width="17.00390625" style="1" customWidth="1"/>
    <col min="7" max="7" width="14.00390625" style="1" customWidth="1"/>
    <col min="8" max="8" width="16.421875" style="1" customWidth="1"/>
    <col min="9" max="9" width="15.00390625" style="4" customWidth="1"/>
    <col min="10" max="10" width="14.421875" style="1" customWidth="1"/>
    <col min="11" max="12" width="14.7109375" style="1" customWidth="1"/>
    <col min="13" max="13" width="7.421875" style="1" customWidth="1"/>
    <col min="14" max="14" width="9.140625" style="1" customWidth="1"/>
    <col min="15" max="15" width="8.8515625" style="1" customWidth="1"/>
    <col min="16" max="16" width="8.28125" style="1" customWidth="1"/>
    <col min="17" max="17" width="8.57421875" style="1" customWidth="1"/>
    <col min="18" max="18" width="9.28125" style="1" customWidth="1"/>
    <col min="19" max="19" width="10.57421875" style="1" customWidth="1"/>
    <col min="20" max="21" width="11.140625" style="1" customWidth="1"/>
    <col min="22" max="22" width="14.28125" style="1" customWidth="1"/>
    <col min="23" max="23" width="12.57421875" style="1" customWidth="1"/>
    <col min="24" max="24" width="14.00390625" style="1" customWidth="1"/>
    <col min="25" max="26" width="11.8515625" style="53" customWidth="1"/>
    <col min="27" max="27" width="15.00390625" style="1" customWidth="1"/>
    <col min="28" max="28" width="17.140625" style="1" customWidth="1"/>
    <col min="29" max="29" width="14.7109375" style="53" customWidth="1"/>
    <col min="30" max="16384" width="9.140625" style="1" customWidth="1"/>
  </cols>
  <sheetData>
    <row r="2" ht="22.5" customHeight="1">
      <c r="H2" s="3" t="s">
        <v>34</v>
      </c>
    </row>
    <row r="3" spans="1:29" ht="22.5" customHeight="1">
      <c r="A3" s="70" t="s">
        <v>146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1:29" ht="12.7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s="16" customFormat="1" ht="90" customHeight="1">
      <c r="A5" s="11" t="s">
        <v>85</v>
      </c>
      <c r="B5" s="11" t="s">
        <v>24</v>
      </c>
      <c r="C5" s="11" t="s">
        <v>49</v>
      </c>
      <c r="D5" s="11" t="s">
        <v>72</v>
      </c>
      <c r="E5" s="11" t="s">
        <v>51</v>
      </c>
      <c r="F5" s="11" t="s">
        <v>52</v>
      </c>
      <c r="G5" s="11" t="s">
        <v>123</v>
      </c>
      <c r="H5" s="55" t="s">
        <v>115</v>
      </c>
      <c r="I5" s="11" t="s">
        <v>25</v>
      </c>
      <c r="J5" s="11" t="s">
        <v>74</v>
      </c>
      <c r="K5" s="11" t="s">
        <v>76</v>
      </c>
      <c r="L5" s="56" t="s">
        <v>88</v>
      </c>
      <c r="M5" s="11" t="s">
        <v>26</v>
      </c>
      <c r="N5" s="11" t="s">
        <v>27</v>
      </c>
      <c r="O5" s="11" t="s">
        <v>126</v>
      </c>
      <c r="P5" s="11" t="s">
        <v>53</v>
      </c>
      <c r="Q5" s="11" t="s">
        <v>28</v>
      </c>
      <c r="R5" s="11" t="s">
        <v>29</v>
      </c>
      <c r="S5" s="11" t="s">
        <v>30</v>
      </c>
      <c r="T5" s="11" t="s">
        <v>75</v>
      </c>
      <c r="U5" s="11" t="s">
        <v>116</v>
      </c>
      <c r="V5" s="11" t="s">
        <v>132</v>
      </c>
      <c r="W5" s="11" t="s">
        <v>31</v>
      </c>
      <c r="X5" s="59" t="s">
        <v>117</v>
      </c>
      <c r="Y5" s="59" t="s">
        <v>120</v>
      </c>
      <c r="Z5" s="11" t="s">
        <v>118</v>
      </c>
      <c r="AA5" s="11" t="s">
        <v>119</v>
      </c>
      <c r="AB5" s="59" t="s">
        <v>121</v>
      </c>
      <c r="AC5" s="57" t="s">
        <v>124</v>
      </c>
    </row>
    <row r="6" spans="1:29" ht="30" customHeight="1">
      <c r="A6" s="50" t="s">
        <v>92</v>
      </c>
      <c r="B6" s="5">
        <v>2401</v>
      </c>
      <c r="C6" s="5" t="s">
        <v>40</v>
      </c>
      <c r="D6" s="5">
        <v>4385</v>
      </c>
      <c r="E6" s="6">
        <v>0</v>
      </c>
      <c r="F6" s="6">
        <f aca="true" t="shared" si="0" ref="F6:F24">D6+E6</f>
        <v>4385</v>
      </c>
      <c r="G6" s="7">
        <f>F6*0.3%</f>
        <v>13.155000000000001</v>
      </c>
      <c r="H6" s="7">
        <f aca="true" t="shared" si="1" ref="H6:H36">F6*0.14</f>
        <v>613.9000000000001</v>
      </c>
      <c r="I6" s="7">
        <f aca="true" t="shared" si="2" ref="I6:I58">G6*0.14</f>
        <v>1.8417000000000003</v>
      </c>
      <c r="J6" s="7">
        <f>(H6+I6)*2%</f>
        <v>12.314834000000001</v>
      </c>
      <c r="K6" s="7">
        <f>(H6+I6)*30%</f>
        <v>184.72251</v>
      </c>
      <c r="L6" s="7">
        <v>0</v>
      </c>
      <c r="M6" s="5">
        <v>0</v>
      </c>
      <c r="N6" s="5">
        <v>0</v>
      </c>
      <c r="O6" s="5">
        <v>61</v>
      </c>
      <c r="P6" s="5">
        <v>10</v>
      </c>
      <c r="Q6" s="5">
        <v>0</v>
      </c>
      <c r="R6" s="5">
        <v>0</v>
      </c>
      <c r="S6" s="5">
        <v>387</v>
      </c>
      <c r="T6" s="5">
        <v>0</v>
      </c>
      <c r="U6" s="5">
        <v>12</v>
      </c>
      <c r="V6" s="5">
        <v>10</v>
      </c>
      <c r="W6" s="6">
        <f aca="true" t="shared" si="3" ref="W6:W36">SUM(F6:V6)</f>
        <v>5690.934044</v>
      </c>
      <c r="X6" s="60">
        <f>W6*2.5%</f>
        <v>142.27335109999999</v>
      </c>
      <c r="Y6" s="60">
        <f>W6*2.5%</f>
        <v>142.27335109999999</v>
      </c>
      <c r="Z6" s="5">
        <v>400</v>
      </c>
      <c r="AA6" s="6">
        <f>W6+X6+Y6+Z6</f>
        <v>6375.480746199999</v>
      </c>
      <c r="AB6" s="60">
        <f>W6*5%</f>
        <v>284.54670219999997</v>
      </c>
      <c r="AC6" s="58">
        <f>W6+Z6+AB6</f>
        <v>6375.4807462</v>
      </c>
    </row>
    <row r="7" spans="1:29" ht="30" customHeight="1">
      <c r="A7" s="10" t="s">
        <v>93</v>
      </c>
      <c r="B7" s="5">
        <v>2403</v>
      </c>
      <c r="C7" s="5" t="s">
        <v>40</v>
      </c>
      <c r="D7" s="5">
        <v>4385</v>
      </c>
      <c r="E7" s="6">
        <v>0</v>
      </c>
      <c r="F7" s="6">
        <f t="shared" si="0"/>
        <v>4385</v>
      </c>
      <c r="G7" s="7">
        <v>0</v>
      </c>
      <c r="H7" s="7">
        <f t="shared" si="1"/>
        <v>613.9000000000001</v>
      </c>
      <c r="I7" s="7">
        <f t="shared" si="2"/>
        <v>0</v>
      </c>
      <c r="J7" s="7">
        <f aca="true" t="shared" si="4" ref="J7:J58">(H7+I7)*2%</f>
        <v>12.278000000000002</v>
      </c>
      <c r="K7" s="7">
        <f aca="true" t="shared" si="5" ref="K7:K58">(H7+I7)*30%</f>
        <v>184.17000000000002</v>
      </c>
      <c r="L7" s="7">
        <v>0</v>
      </c>
      <c r="M7" s="5">
        <v>0</v>
      </c>
      <c r="N7" s="5">
        <v>0</v>
      </c>
      <c r="O7" s="5">
        <v>61</v>
      </c>
      <c r="P7" s="5">
        <v>10</v>
      </c>
      <c r="Q7" s="5">
        <v>0</v>
      </c>
      <c r="R7" s="5">
        <v>0</v>
      </c>
      <c r="S7" s="5">
        <v>387</v>
      </c>
      <c r="T7" s="5">
        <v>0</v>
      </c>
      <c r="U7" s="5">
        <v>12</v>
      </c>
      <c r="V7" s="5">
        <v>10</v>
      </c>
      <c r="W7" s="6">
        <f t="shared" si="3"/>
        <v>5675.348</v>
      </c>
      <c r="X7" s="60">
        <f aca="true" t="shared" si="6" ref="X7:X58">W7*2.5%</f>
        <v>141.8837</v>
      </c>
      <c r="Y7" s="60">
        <f aca="true" t="shared" si="7" ref="Y7:Y58">W7*2.5%</f>
        <v>141.8837</v>
      </c>
      <c r="Z7" s="5">
        <v>400</v>
      </c>
      <c r="AA7" s="6">
        <f aca="true" t="shared" si="8" ref="AA7:AA58">W7+X7+Y7+Z7</f>
        <v>6359.115400000001</v>
      </c>
      <c r="AB7" s="60">
        <f aca="true" t="shared" si="9" ref="AB7:AB58">W7*5%</f>
        <v>283.7674</v>
      </c>
      <c r="AC7" s="58">
        <f aca="true" t="shared" si="10" ref="AC7:AC58">W7+Z7+AB7</f>
        <v>6359.1154</v>
      </c>
    </row>
    <row r="8" spans="1:29" ht="29.25" customHeight="1">
      <c r="A8" s="10" t="s">
        <v>125</v>
      </c>
      <c r="B8" s="5">
        <v>2405</v>
      </c>
      <c r="C8" s="10" t="s">
        <v>40</v>
      </c>
      <c r="D8" s="5">
        <v>4385</v>
      </c>
      <c r="E8" s="6">
        <v>0</v>
      </c>
      <c r="F8" s="6">
        <f>D8+E8</f>
        <v>4385</v>
      </c>
      <c r="G8" s="7">
        <f>F8*0.27%</f>
        <v>11.839500000000001</v>
      </c>
      <c r="H8" s="7">
        <f t="shared" si="1"/>
        <v>613.9000000000001</v>
      </c>
      <c r="I8" s="7">
        <f>G8*0.14</f>
        <v>1.6575300000000004</v>
      </c>
      <c r="J8" s="7">
        <f>(H8+I8)*2%</f>
        <v>12.311150600000001</v>
      </c>
      <c r="K8" s="7">
        <f>(H8+I8)*30%</f>
        <v>184.667259</v>
      </c>
      <c r="L8" s="7">
        <v>0</v>
      </c>
      <c r="M8" s="5">
        <v>0</v>
      </c>
      <c r="N8" s="5">
        <v>0</v>
      </c>
      <c r="O8" s="5">
        <v>61</v>
      </c>
      <c r="P8" s="5">
        <v>10</v>
      </c>
      <c r="Q8" s="5">
        <v>0</v>
      </c>
      <c r="R8" s="5">
        <v>0</v>
      </c>
      <c r="S8" s="5">
        <v>387</v>
      </c>
      <c r="T8" s="5">
        <v>0</v>
      </c>
      <c r="U8" s="5">
        <v>12</v>
      </c>
      <c r="V8" s="5">
        <v>10</v>
      </c>
      <c r="W8" s="6">
        <f t="shared" si="3"/>
        <v>5689.3754395999995</v>
      </c>
      <c r="X8" s="60">
        <f>W8*2.5%</f>
        <v>142.23438599</v>
      </c>
      <c r="Y8" s="60">
        <f>W8*2.5%</f>
        <v>142.23438599</v>
      </c>
      <c r="Z8" s="5">
        <v>400</v>
      </c>
      <c r="AA8" s="6">
        <f>W8+X8+Y8+Z8</f>
        <v>6373.84421158</v>
      </c>
      <c r="AB8" s="60">
        <f>W8*5%</f>
        <v>284.46877198</v>
      </c>
      <c r="AC8" s="58">
        <f>W8+Z8+AB8</f>
        <v>6373.84421158</v>
      </c>
    </row>
    <row r="9" spans="1:29" ht="30" customHeight="1">
      <c r="A9" s="10" t="s">
        <v>94</v>
      </c>
      <c r="B9" s="5">
        <v>2404</v>
      </c>
      <c r="C9" s="10" t="s">
        <v>147</v>
      </c>
      <c r="D9" s="5">
        <v>4385</v>
      </c>
      <c r="E9" s="6">
        <v>220</v>
      </c>
      <c r="F9" s="6">
        <f>D9+E9</f>
        <v>4605</v>
      </c>
      <c r="G9" s="7">
        <f>F9*23.31%</f>
        <v>1073.4254999999998</v>
      </c>
      <c r="H9" s="7">
        <f>F9*0.14</f>
        <v>644.7</v>
      </c>
      <c r="I9" s="7">
        <f>G9*0.14</f>
        <v>150.27956999999998</v>
      </c>
      <c r="J9" s="7">
        <f>(H9+I9)*2%</f>
        <v>15.8995914</v>
      </c>
      <c r="K9" s="7">
        <f>(H9+I9)*30%</f>
        <v>238.49387099999998</v>
      </c>
      <c r="L9" s="7">
        <v>0</v>
      </c>
      <c r="M9" s="5">
        <v>0</v>
      </c>
      <c r="N9" s="5">
        <v>0</v>
      </c>
      <c r="O9" s="5">
        <v>61</v>
      </c>
      <c r="P9" s="5">
        <v>10</v>
      </c>
      <c r="Q9" s="5">
        <v>0</v>
      </c>
      <c r="R9" s="5">
        <v>0</v>
      </c>
      <c r="S9" s="5">
        <v>387</v>
      </c>
      <c r="T9" s="5">
        <v>0</v>
      </c>
      <c r="U9" s="5">
        <v>12</v>
      </c>
      <c r="V9" s="5">
        <v>10</v>
      </c>
      <c r="W9" s="6">
        <f>SUM(F9:V9)</f>
        <v>7207.798532399998</v>
      </c>
      <c r="X9" s="60">
        <f>W9*2.5%</f>
        <v>180.19496330999996</v>
      </c>
      <c r="Y9" s="60">
        <f>W9*2.5%</f>
        <v>180.19496330999996</v>
      </c>
      <c r="Z9" s="5">
        <v>400</v>
      </c>
      <c r="AA9" s="6">
        <f>W9+X9+Y9+Z9</f>
        <v>7968.188459019999</v>
      </c>
      <c r="AB9" s="60">
        <f>W9*5%</f>
        <v>360.3899266199999</v>
      </c>
      <c r="AC9" s="58">
        <f>W9+Z9+AB9</f>
        <v>7968.188459019998</v>
      </c>
    </row>
    <row r="10" spans="1:29" s="67" customFormat="1" ht="30" customHeight="1">
      <c r="A10" s="63" t="s">
        <v>141</v>
      </c>
      <c r="B10" s="64">
        <v>2413</v>
      </c>
      <c r="C10" s="63" t="s">
        <v>142</v>
      </c>
      <c r="D10" s="64">
        <v>4385</v>
      </c>
      <c r="E10" s="61">
        <v>80</v>
      </c>
      <c r="F10" s="61">
        <f>D10+E10</f>
        <v>4465</v>
      </c>
      <c r="G10" s="62">
        <f>F10*0.27%</f>
        <v>12.0555</v>
      </c>
      <c r="H10" s="62">
        <f t="shared" si="1"/>
        <v>625.1</v>
      </c>
      <c r="I10" s="62">
        <f>G10*0.14</f>
        <v>1.6877700000000002</v>
      </c>
      <c r="J10" s="62">
        <f>(H10+I10)*2%</f>
        <v>12.535755400000001</v>
      </c>
      <c r="K10" s="62">
        <f>(H10+I10)*30%</f>
        <v>188.036331</v>
      </c>
      <c r="L10" s="62">
        <v>0</v>
      </c>
      <c r="M10" s="64">
        <v>0</v>
      </c>
      <c r="N10" s="64">
        <v>17</v>
      </c>
      <c r="O10" s="64">
        <v>61</v>
      </c>
      <c r="P10" s="64">
        <v>10</v>
      </c>
      <c r="Q10" s="64">
        <v>0</v>
      </c>
      <c r="R10" s="64">
        <v>0</v>
      </c>
      <c r="S10" s="64">
        <v>387</v>
      </c>
      <c r="T10" s="64">
        <v>21.25</v>
      </c>
      <c r="U10" s="64">
        <v>12</v>
      </c>
      <c r="V10" s="64">
        <v>10</v>
      </c>
      <c r="W10" s="61">
        <f t="shared" si="3"/>
        <v>5822.665356400002</v>
      </c>
      <c r="X10" s="65">
        <f>W10*2.5%</f>
        <v>145.56663391000004</v>
      </c>
      <c r="Y10" s="65">
        <f>W10*2.5%</f>
        <v>145.56663391000004</v>
      </c>
      <c r="Z10" s="64">
        <v>400</v>
      </c>
      <c r="AA10" s="61">
        <f>W10+X10+Y10+Z10</f>
        <v>6513.798624220001</v>
      </c>
      <c r="AB10" s="65">
        <f>W10*5%</f>
        <v>291.13326782000007</v>
      </c>
      <c r="AC10" s="66">
        <f>W10+Z10+AB10</f>
        <v>6513.798624220001</v>
      </c>
    </row>
    <row r="11" spans="1:30" s="67" customFormat="1" ht="30" customHeight="1">
      <c r="A11" s="10" t="s">
        <v>23</v>
      </c>
      <c r="B11" s="10">
        <v>1309</v>
      </c>
      <c r="C11" s="63" t="s">
        <v>148</v>
      </c>
      <c r="D11" s="10">
        <v>4230</v>
      </c>
      <c r="E11" s="80">
        <v>80</v>
      </c>
      <c r="F11" s="80">
        <f>D11+E11</f>
        <v>4310</v>
      </c>
      <c r="G11" s="43">
        <v>0</v>
      </c>
      <c r="H11" s="43">
        <f>D11*0.14</f>
        <v>592.2</v>
      </c>
      <c r="I11" s="62">
        <f>G11*0.14</f>
        <v>0</v>
      </c>
      <c r="J11" s="43">
        <f>(H11+I11)*2%</f>
        <v>11.844000000000001</v>
      </c>
      <c r="K11" s="43">
        <f>(I11+H11)*30%</f>
        <v>177.66</v>
      </c>
      <c r="L11" s="43">
        <f>(H11+I11)*0%</f>
        <v>0</v>
      </c>
      <c r="M11" s="10">
        <v>0</v>
      </c>
      <c r="N11" s="10">
        <v>0</v>
      </c>
      <c r="O11" s="10">
        <v>61</v>
      </c>
      <c r="P11" s="10">
        <v>10</v>
      </c>
      <c r="Q11" s="10">
        <v>0</v>
      </c>
      <c r="R11" s="10">
        <v>0</v>
      </c>
      <c r="S11" s="10">
        <v>387</v>
      </c>
      <c r="T11" s="10">
        <v>21.25</v>
      </c>
      <c r="U11" s="10">
        <v>12</v>
      </c>
      <c r="V11" s="10">
        <v>10</v>
      </c>
      <c r="W11" s="80">
        <f>SUM(F11:V11)</f>
        <v>5592.954</v>
      </c>
      <c r="X11" s="65">
        <f>W11*2.5%</f>
        <v>139.82385</v>
      </c>
      <c r="Y11" s="65">
        <f>W11*2.5%</f>
        <v>139.82385</v>
      </c>
      <c r="Z11" s="43">
        <v>400</v>
      </c>
      <c r="AA11" s="61">
        <f>W11+X11+Y11+Z11</f>
        <v>6272.601699999999</v>
      </c>
      <c r="AB11" s="65">
        <f>W11*5%</f>
        <v>279.6477</v>
      </c>
      <c r="AC11" s="66">
        <f>W11+Z11+AB11</f>
        <v>6272.601699999999</v>
      </c>
      <c r="AD11" s="58"/>
    </row>
    <row r="12" spans="1:29" s="67" customFormat="1" ht="30" customHeight="1">
      <c r="A12" s="63" t="s">
        <v>137</v>
      </c>
      <c r="B12" s="64">
        <v>3412</v>
      </c>
      <c r="C12" s="63" t="s">
        <v>136</v>
      </c>
      <c r="D12" s="64">
        <v>3830</v>
      </c>
      <c r="E12" s="61">
        <v>0</v>
      </c>
      <c r="F12" s="61">
        <f>D12+E12</f>
        <v>3830</v>
      </c>
      <c r="G12" s="62">
        <v>597.29</v>
      </c>
      <c r="H12" s="62">
        <f t="shared" si="1"/>
        <v>536.2</v>
      </c>
      <c r="I12" s="62">
        <f>G12*0.14</f>
        <v>83.6206</v>
      </c>
      <c r="J12" s="62">
        <f>(H12+I12)*2%</f>
        <v>12.396412</v>
      </c>
      <c r="K12" s="62">
        <f>(H12+I12)*30%</f>
        <v>185.94618</v>
      </c>
      <c r="L12" s="62">
        <v>0</v>
      </c>
      <c r="M12" s="64">
        <v>0</v>
      </c>
      <c r="N12" s="64">
        <v>0</v>
      </c>
      <c r="O12" s="64">
        <v>61</v>
      </c>
      <c r="P12" s="64">
        <v>10</v>
      </c>
      <c r="Q12" s="64">
        <v>0</v>
      </c>
      <c r="R12" s="64">
        <v>0</v>
      </c>
      <c r="S12" s="64">
        <v>387</v>
      </c>
      <c r="T12" s="64">
        <v>0</v>
      </c>
      <c r="U12" s="64">
        <v>12</v>
      </c>
      <c r="V12" s="64">
        <v>10</v>
      </c>
      <c r="W12" s="61">
        <f t="shared" si="3"/>
        <v>5725.453192</v>
      </c>
      <c r="X12" s="65">
        <f>W12*2.5%</f>
        <v>143.1363298</v>
      </c>
      <c r="Y12" s="65">
        <f>W12*2.5%</f>
        <v>143.1363298</v>
      </c>
      <c r="Z12" s="64">
        <v>400</v>
      </c>
      <c r="AA12" s="61">
        <f>W12+X12+Y12+Z12</f>
        <v>6411.725851599999</v>
      </c>
      <c r="AB12" s="65">
        <f>W12*5%</f>
        <v>286.2726596</v>
      </c>
      <c r="AC12" s="66">
        <f>W12+Z12+AB12</f>
        <v>6411.7258516</v>
      </c>
    </row>
    <row r="13" spans="1:29" ht="30" customHeight="1">
      <c r="A13" s="10" t="s">
        <v>102</v>
      </c>
      <c r="B13" s="5">
        <v>3203</v>
      </c>
      <c r="C13" s="10" t="s">
        <v>136</v>
      </c>
      <c r="D13" s="5">
        <v>3830</v>
      </c>
      <c r="E13" s="6">
        <v>0</v>
      </c>
      <c r="F13" s="6">
        <f>D13+E13</f>
        <v>3830</v>
      </c>
      <c r="G13" s="7">
        <v>0</v>
      </c>
      <c r="H13" s="7">
        <f>F13*0.14</f>
        <v>536.2</v>
      </c>
      <c r="I13" s="7">
        <f>G13*0.14</f>
        <v>0</v>
      </c>
      <c r="J13" s="7">
        <f>(H13+I13)*2%</f>
        <v>10.724000000000002</v>
      </c>
      <c r="K13" s="7">
        <f>(H13+I13)*30%</f>
        <v>160.86</v>
      </c>
      <c r="L13" s="7">
        <v>0</v>
      </c>
      <c r="M13" s="5">
        <v>0</v>
      </c>
      <c r="N13" s="5">
        <v>0</v>
      </c>
      <c r="O13" s="5">
        <v>61</v>
      </c>
      <c r="P13" s="5">
        <v>10</v>
      </c>
      <c r="Q13" s="5">
        <v>0</v>
      </c>
      <c r="R13" s="5">
        <v>0</v>
      </c>
      <c r="S13" s="5">
        <v>387</v>
      </c>
      <c r="T13" s="5">
        <v>0</v>
      </c>
      <c r="U13" s="5">
        <v>12</v>
      </c>
      <c r="V13" s="5">
        <v>10</v>
      </c>
      <c r="W13" s="6">
        <f>SUM(F13:V13)</f>
        <v>5017.784</v>
      </c>
      <c r="X13" s="60">
        <f>W13*2.5%</f>
        <v>125.4446</v>
      </c>
      <c r="Y13" s="60">
        <f>W13*2.5%</f>
        <v>125.4446</v>
      </c>
      <c r="Z13" s="5">
        <v>400</v>
      </c>
      <c r="AA13" s="6">
        <f>W13+X13+Y13+Z13</f>
        <v>5668.673199999999</v>
      </c>
      <c r="AB13" s="60">
        <f>W13*5%</f>
        <v>250.8892</v>
      </c>
      <c r="AC13" s="58">
        <f>W13+Z13+AB13</f>
        <v>5668.673199999999</v>
      </c>
    </row>
    <row r="14" spans="1:29" s="67" customFormat="1" ht="30" customHeight="1">
      <c r="A14" s="63" t="s">
        <v>4</v>
      </c>
      <c r="B14" s="64">
        <v>1388</v>
      </c>
      <c r="C14" s="64" t="s">
        <v>41</v>
      </c>
      <c r="D14" s="64">
        <v>3830</v>
      </c>
      <c r="E14" s="61">
        <v>220</v>
      </c>
      <c r="F14" s="61">
        <f t="shared" si="0"/>
        <v>4050</v>
      </c>
      <c r="G14" s="62">
        <v>0</v>
      </c>
      <c r="H14" s="62">
        <f t="shared" si="1"/>
        <v>567</v>
      </c>
      <c r="I14" s="62">
        <f t="shared" si="2"/>
        <v>0</v>
      </c>
      <c r="J14" s="62">
        <f t="shared" si="4"/>
        <v>11.34</v>
      </c>
      <c r="K14" s="62">
        <f t="shared" si="5"/>
        <v>170.1</v>
      </c>
      <c r="L14" s="62">
        <v>0</v>
      </c>
      <c r="M14" s="64">
        <v>0</v>
      </c>
      <c r="N14" s="64">
        <v>0</v>
      </c>
      <c r="O14" s="64">
        <v>61</v>
      </c>
      <c r="P14" s="64">
        <v>10</v>
      </c>
      <c r="Q14" s="64">
        <v>45</v>
      </c>
      <c r="R14" s="64">
        <v>60</v>
      </c>
      <c r="S14" s="64">
        <v>387</v>
      </c>
      <c r="T14" s="64">
        <v>0</v>
      </c>
      <c r="U14" s="64">
        <v>12</v>
      </c>
      <c r="V14" s="64">
        <v>10</v>
      </c>
      <c r="W14" s="61">
        <f t="shared" si="3"/>
        <v>5383.4400000000005</v>
      </c>
      <c r="X14" s="65">
        <f t="shared" si="6"/>
        <v>134.586</v>
      </c>
      <c r="Y14" s="65">
        <f t="shared" si="7"/>
        <v>134.586</v>
      </c>
      <c r="Z14" s="64">
        <v>400</v>
      </c>
      <c r="AA14" s="61">
        <f t="shared" si="8"/>
        <v>6052.612000000001</v>
      </c>
      <c r="AB14" s="65">
        <f t="shared" si="9"/>
        <v>269.172</v>
      </c>
      <c r="AC14" s="66">
        <f t="shared" si="10"/>
        <v>6052.612000000001</v>
      </c>
    </row>
    <row r="15" spans="1:29" s="67" customFormat="1" ht="30" customHeight="1">
      <c r="A15" s="63" t="s">
        <v>95</v>
      </c>
      <c r="B15" s="64">
        <v>3403</v>
      </c>
      <c r="C15" s="64" t="s">
        <v>41</v>
      </c>
      <c r="D15" s="64">
        <v>3830</v>
      </c>
      <c r="E15" s="61">
        <v>220</v>
      </c>
      <c r="F15" s="61">
        <f t="shared" si="0"/>
        <v>4050</v>
      </c>
      <c r="G15" s="62">
        <f>F15*3.42%</f>
        <v>138.51</v>
      </c>
      <c r="H15" s="62">
        <f t="shared" si="1"/>
        <v>567</v>
      </c>
      <c r="I15" s="62">
        <f t="shared" si="2"/>
        <v>19.3914</v>
      </c>
      <c r="J15" s="62">
        <f t="shared" si="4"/>
        <v>11.727828</v>
      </c>
      <c r="K15" s="62">
        <f t="shared" si="5"/>
        <v>175.91742</v>
      </c>
      <c r="L15" s="62">
        <v>0</v>
      </c>
      <c r="M15" s="64">
        <v>0</v>
      </c>
      <c r="N15" s="64">
        <v>0</v>
      </c>
      <c r="O15" s="64">
        <v>61</v>
      </c>
      <c r="P15" s="64">
        <v>10</v>
      </c>
      <c r="Q15" s="64">
        <v>0</v>
      </c>
      <c r="R15" s="64">
        <v>0</v>
      </c>
      <c r="S15" s="64">
        <v>387</v>
      </c>
      <c r="T15" s="64">
        <v>0</v>
      </c>
      <c r="U15" s="64">
        <v>12</v>
      </c>
      <c r="V15" s="64">
        <v>10</v>
      </c>
      <c r="W15" s="61">
        <f t="shared" si="3"/>
        <v>5442.5466480000005</v>
      </c>
      <c r="X15" s="65">
        <f t="shared" si="6"/>
        <v>136.06366620000003</v>
      </c>
      <c r="Y15" s="65">
        <f t="shared" si="7"/>
        <v>136.06366620000003</v>
      </c>
      <c r="Z15" s="64">
        <v>400</v>
      </c>
      <c r="AA15" s="61">
        <f t="shared" si="8"/>
        <v>6114.6739804</v>
      </c>
      <c r="AB15" s="65">
        <f t="shared" si="9"/>
        <v>272.12733240000006</v>
      </c>
      <c r="AC15" s="66">
        <f t="shared" si="10"/>
        <v>6114.673980400001</v>
      </c>
    </row>
    <row r="16" spans="1:29" s="67" customFormat="1" ht="30" customHeight="1">
      <c r="A16" s="63" t="s">
        <v>20</v>
      </c>
      <c r="B16" s="64">
        <v>3407</v>
      </c>
      <c r="C16" s="64" t="s">
        <v>41</v>
      </c>
      <c r="D16" s="64">
        <v>3830</v>
      </c>
      <c r="E16" s="61">
        <v>220</v>
      </c>
      <c r="F16" s="61">
        <f t="shared" si="0"/>
        <v>4050</v>
      </c>
      <c r="G16" s="62">
        <v>0</v>
      </c>
      <c r="H16" s="62">
        <f t="shared" si="1"/>
        <v>567</v>
      </c>
      <c r="I16" s="62">
        <f t="shared" si="2"/>
        <v>0</v>
      </c>
      <c r="J16" s="62">
        <f t="shared" si="4"/>
        <v>11.34</v>
      </c>
      <c r="K16" s="62">
        <f t="shared" si="5"/>
        <v>170.1</v>
      </c>
      <c r="L16" s="62">
        <v>0</v>
      </c>
      <c r="M16" s="64">
        <v>0</v>
      </c>
      <c r="N16" s="64">
        <v>0</v>
      </c>
      <c r="O16" s="64">
        <v>61</v>
      </c>
      <c r="P16" s="64">
        <v>10</v>
      </c>
      <c r="Q16" s="64">
        <v>0</v>
      </c>
      <c r="R16" s="64">
        <v>0</v>
      </c>
      <c r="S16" s="64">
        <v>387</v>
      </c>
      <c r="T16" s="64">
        <v>0</v>
      </c>
      <c r="U16" s="64">
        <v>12</v>
      </c>
      <c r="V16" s="64">
        <v>10</v>
      </c>
      <c r="W16" s="61">
        <f t="shared" si="3"/>
        <v>5278.4400000000005</v>
      </c>
      <c r="X16" s="65">
        <f t="shared" si="6"/>
        <v>131.961</v>
      </c>
      <c r="Y16" s="65">
        <f t="shared" si="7"/>
        <v>131.961</v>
      </c>
      <c r="Z16" s="64">
        <v>400</v>
      </c>
      <c r="AA16" s="61">
        <f t="shared" si="8"/>
        <v>5942.362000000001</v>
      </c>
      <c r="AB16" s="65">
        <f t="shared" si="9"/>
        <v>263.922</v>
      </c>
      <c r="AC16" s="66">
        <f t="shared" si="10"/>
        <v>5942.362000000001</v>
      </c>
    </row>
    <row r="17" spans="1:29" ht="30" customHeight="1">
      <c r="A17" s="10" t="s">
        <v>107</v>
      </c>
      <c r="B17" s="5">
        <v>3411</v>
      </c>
      <c r="C17" s="64" t="s">
        <v>41</v>
      </c>
      <c r="D17" s="64">
        <v>3830</v>
      </c>
      <c r="E17" s="61">
        <v>220</v>
      </c>
      <c r="F17" s="6">
        <f>D17+E17</f>
        <v>4050</v>
      </c>
      <c r="G17" s="7">
        <f>F17*1.01%</f>
        <v>40.905</v>
      </c>
      <c r="H17" s="7">
        <f>F17*0.14</f>
        <v>567</v>
      </c>
      <c r="I17" s="7">
        <f>G17*0.14</f>
        <v>5.726700000000001</v>
      </c>
      <c r="J17" s="7">
        <f>(H17+I17)*2%</f>
        <v>11.454534</v>
      </c>
      <c r="K17" s="7">
        <f>(H17+I17)*30%</f>
        <v>171.81801000000002</v>
      </c>
      <c r="L17" s="7">
        <v>0</v>
      </c>
      <c r="M17" s="5">
        <v>0</v>
      </c>
      <c r="N17" s="5">
        <v>0</v>
      </c>
      <c r="O17" s="5">
        <v>61</v>
      </c>
      <c r="P17" s="5">
        <v>10</v>
      </c>
      <c r="Q17" s="5">
        <v>0</v>
      </c>
      <c r="R17" s="5">
        <v>0</v>
      </c>
      <c r="S17" s="5">
        <v>387</v>
      </c>
      <c r="T17" s="5">
        <v>0</v>
      </c>
      <c r="U17" s="5">
        <v>12</v>
      </c>
      <c r="V17" s="5">
        <v>10</v>
      </c>
      <c r="W17" s="6">
        <f>SUM(F17:V17)</f>
        <v>5326.904244000001</v>
      </c>
      <c r="X17" s="60">
        <f>W17*2.5%</f>
        <v>133.17260610000002</v>
      </c>
      <c r="Y17" s="60">
        <f>W17*2.5%</f>
        <v>133.17260610000002</v>
      </c>
      <c r="Z17" s="5">
        <v>400</v>
      </c>
      <c r="AA17" s="6">
        <f>W17+X17+Y17+Z17</f>
        <v>5993.249456200001</v>
      </c>
      <c r="AB17" s="60">
        <f>W17*5%</f>
        <v>266.34521220000005</v>
      </c>
      <c r="AC17" s="58">
        <f>W17+Z17+AB17</f>
        <v>5993.249456200001</v>
      </c>
    </row>
    <row r="18" spans="1:29" ht="30" customHeight="1">
      <c r="A18" s="10" t="s">
        <v>105</v>
      </c>
      <c r="B18" s="5">
        <v>2204</v>
      </c>
      <c r="C18" s="64" t="s">
        <v>41</v>
      </c>
      <c r="D18" s="64">
        <v>3830</v>
      </c>
      <c r="E18" s="61">
        <v>220</v>
      </c>
      <c r="F18" s="6">
        <f>D18+E18</f>
        <v>4050</v>
      </c>
      <c r="G18" s="7">
        <v>0</v>
      </c>
      <c r="H18" s="7">
        <f>F18*0.14</f>
        <v>567</v>
      </c>
      <c r="I18" s="7">
        <f>G18*0.14</f>
        <v>0</v>
      </c>
      <c r="J18" s="7">
        <f>(H18+I18)*2%</f>
        <v>11.34</v>
      </c>
      <c r="K18" s="7">
        <f>(H18+I18)*30%</f>
        <v>170.1</v>
      </c>
      <c r="L18" s="7">
        <v>0</v>
      </c>
      <c r="M18" s="5">
        <v>0</v>
      </c>
      <c r="N18" s="5">
        <v>0</v>
      </c>
      <c r="O18" s="5">
        <v>61</v>
      </c>
      <c r="P18" s="5">
        <v>10</v>
      </c>
      <c r="Q18" s="5">
        <v>0</v>
      </c>
      <c r="R18" s="5">
        <v>0</v>
      </c>
      <c r="S18" s="5">
        <v>387</v>
      </c>
      <c r="T18" s="5">
        <v>0</v>
      </c>
      <c r="U18" s="5">
        <v>12</v>
      </c>
      <c r="V18" s="5">
        <v>10</v>
      </c>
      <c r="W18" s="6">
        <f>SUM(F18:V18)</f>
        <v>5278.4400000000005</v>
      </c>
      <c r="X18" s="60">
        <f>W18*2.5%</f>
        <v>131.961</v>
      </c>
      <c r="Y18" s="60">
        <f>W18*2.5%</f>
        <v>131.961</v>
      </c>
      <c r="Z18" s="5">
        <v>400</v>
      </c>
      <c r="AA18" s="6">
        <f>W18+X18+Y18+Z18</f>
        <v>5942.362000000001</v>
      </c>
      <c r="AB18" s="60">
        <f>W18*5%</f>
        <v>263.922</v>
      </c>
      <c r="AC18" s="58">
        <f>W18+Z18+AB18</f>
        <v>5942.362000000001</v>
      </c>
    </row>
    <row r="19" spans="1:29" s="67" customFormat="1" ht="30" customHeight="1">
      <c r="A19" s="63" t="s">
        <v>96</v>
      </c>
      <c r="B19" s="64">
        <v>1190</v>
      </c>
      <c r="C19" s="63" t="s">
        <v>41</v>
      </c>
      <c r="D19" s="64">
        <v>3830</v>
      </c>
      <c r="E19" s="61">
        <v>220</v>
      </c>
      <c r="F19" s="61">
        <f t="shared" si="0"/>
        <v>4050</v>
      </c>
      <c r="G19" s="62">
        <v>0</v>
      </c>
      <c r="H19" s="62">
        <f t="shared" si="1"/>
        <v>567</v>
      </c>
      <c r="I19" s="62">
        <f t="shared" si="2"/>
        <v>0</v>
      </c>
      <c r="J19" s="62">
        <f t="shared" si="4"/>
        <v>11.34</v>
      </c>
      <c r="K19" s="62">
        <f t="shared" si="5"/>
        <v>170.1</v>
      </c>
      <c r="L19" s="62">
        <v>0</v>
      </c>
      <c r="M19" s="64">
        <v>0</v>
      </c>
      <c r="N19" s="64">
        <v>0</v>
      </c>
      <c r="O19" s="64">
        <v>61</v>
      </c>
      <c r="P19" s="64">
        <v>10</v>
      </c>
      <c r="Q19" s="64">
        <v>83</v>
      </c>
      <c r="R19" s="64">
        <v>0</v>
      </c>
      <c r="S19" s="64">
        <v>387</v>
      </c>
      <c r="T19" s="64">
        <v>0</v>
      </c>
      <c r="U19" s="64">
        <v>12</v>
      </c>
      <c r="V19" s="64">
        <v>10</v>
      </c>
      <c r="W19" s="61">
        <f t="shared" si="3"/>
        <v>5361.4400000000005</v>
      </c>
      <c r="X19" s="65">
        <f t="shared" si="6"/>
        <v>134.03600000000003</v>
      </c>
      <c r="Y19" s="65">
        <f t="shared" si="7"/>
        <v>134.03600000000003</v>
      </c>
      <c r="Z19" s="64">
        <v>400</v>
      </c>
      <c r="AA19" s="61">
        <f t="shared" si="8"/>
        <v>6029.512000000001</v>
      </c>
      <c r="AB19" s="65">
        <f t="shared" si="9"/>
        <v>268.07200000000006</v>
      </c>
      <c r="AC19" s="66">
        <f t="shared" si="10"/>
        <v>6029.512000000001</v>
      </c>
    </row>
    <row r="20" spans="1:29" s="67" customFormat="1" ht="30" customHeight="1">
      <c r="A20" s="63" t="s">
        <v>96</v>
      </c>
      <c r="B20" s="64">
        <v>1190</v>
      </c>
      <c r="C20" s="64" t="s">
        <v>43</v>
      </c>
      <c r="D20" s="64">
        <v>3830</v>
      </c>
      <c r="E20" s="61">
        <v>80</v>
      </c>
      <c r="F20" s="61">
        <f>D20+E20</f>
        <v>3910</v>
      </c>
      <c r="G20" s="62">
        <v>0</v>
      </c>
      <c r="H20" s="62">
        <f t="shared" si="1"/>
        <v>547.4000000000001</v>
      </c>
      <c r="I20" s="62">
        <f t="shared" si="2"/>
        <v>0</v>
      </c>
      <c r="J20" s="62">
        <f t="shared" si="4"/>
        <v>10.948000000000002</v>
      </c>
      <c r="K20" s="62">
        <f t="shared" si="5"/>
        <v>164.22000000000003</v>
      </c>
      <c r="L20" s="62">
        <v>0</v>
      </c>
      <c r="M20" s="64">
        <v>0</v>
      </c>
      <c r="N20" s="64">
        <v>0</v>
      </c>
      <c r="O20" s="64">
        <v>61</v>
      </c>
      <c r="P20" s="64">
        <v>10</v>
      </c>
      <c r="Q20" s="64">
        <v>83</v>
      </c>
      <c r="R20" s="64">
        <v>0</v>
      </c>
      <c r="S20" s="64">
        <v>387</v>
      </c>
      <c r="T20" s="64">
        <v>140</v>
      </c>
      <c r="U20" s="64">
        <v>12</v>
      </c>
      <c r="V20" s="64">
        <v>10</v>
      </c>
      <c r="W20" s="61">
        <f t="shared" si="3"/>
        <v>5335.568</v>
      </c>
      <c r="X20" s="65">
        <f t="shared" si="6"/>
        <v>133.38920000000002</v>
      </c>
      <c r="Y20" s="65">
        <f t="shared" si="7"/>
        <v>133.38920000000002</v>
      </c>
      <c r="Z20" s="64">
        <v>400</v>
      </c>
      <c r="AA20" s="61">
        <f t="shared" si="8"/>
        <v>6002.346399999999</v>
      </c>
      <c r="AB20" s="65">
        <f t="shared" si="9"/>
        <v>266.77840000000003</v>
      </c>
      <c r="AC20" s="66">
        <f t="shared" si="10"/>
        <v>6002.3464</v>
      </c>
    </row>
    <row r="21" spans="1:29" s="67" customFormat="1" ht="30.75" customHeight="1">
      <c r="A21" s="63" t="s">
        <v>97</v>
      </c>
      <c r="B21" s="64">
        <v>1104</v>
      </c>
      <c r="C21" s="63" t="s">
        <v>87</v>
      </c>
      <c r="D21" s="64">
        <v>3830</v>
      </c>
      <c r="E21" s="61">
        <v>220</v>
      </c>
      <c r="F21" s="61">
        <f>D21+E21</f>
        <v>4050</v>
      </c>
      <c r="G21" s="62">
        <v>0</v>
      </c>
      <c r="H21" s="62">
        <f t="shared" si="1"/>
        <v>567</v>
      </c>
      <c r="I21" s="62">
        <f t="shared" si="2"/>
        <v>0</v>
      </c>
      <c r="J21" s="62">
        <f t="shared" si="4"/>
        <v>11.34</v>
      </c>
      <c r="K21" s="62">
        <f t="shared" si="5"/>
        <v>170.1</v>
      </c>
      <c r="L21" s="62">
        <v>0</v>
      </c>
      <c r="M21" s="64">
        <v>0</v>
      </c>
      <c r="N21" s="64">
        <v>0</v>
      </c>
      <c r="O21" s="64">
        <v>61</v>
      </c>
      <c r="P21" s="64">
        <v>10</v>
      </c>
      <c r="Q21" s="64">
        <v>0</v>
      </c>
      <c r="R21" s="64"/>
      <c r="S21" s="64">
        <v>387</v>
      </c>
      <c r="T21" s="64">
        <v>0</v>
      </c>
      <c r="U21" s="64">
        <v>12</v>
      </c>
      <c r="V21" s="64">
        <v>10</v>
      </c>
      <c r="W21" s="61">
        <f t="shared" si="3"/>
        <v>5278.4400000000005</v>
      </c>
      <c r="X21" s="65">
        <f t="shared" si="6"/>
        <v>131.961</v>
      </c>
      <c r="Y21" s="65">
        <f t="shared" si="7"/>
        <v>131.961</v>
      </c>
      <c r="Z21" s="64">
        <v>400</v>
      </c>
      <c r="AA21" s="61">
        <f t="shared" si="8"/>
        <v>5942.362000000001</v>
      </c>
      <c r="AB21" s="65">
        <f t="shared" si="9"/>
        <v>263.922</v>
      </c>
      <c r="AC21" s="66">
        <f t="shared" si="10"/>
        <v>5942.362000000001</v>
      </c>
    </row>
    <row r="22" spans="1:29" s="67" customFormat="1" ht="30" customHeight="1">
      <c r="A22" s="63" t="s">
        <v>97</v>
      </c>
      <c r="B22" s="64">
        <v>1104</v>
      </c>
      <c r="C22" s="64" t="s">
        <v>43</v>
      </c>
      <c r="D22" s="64">
        <v>3830</v>
      </c>
      <c r="E22" s="61">
        <v>80</v>
      </c>
      <c r="F22" s="61">
        <f>D22+E22</f>
        <v>3910</v>
      </c>
      <c r="G22" s="62">
        <v>0</v>
      </c>
      <c r="H22" s="62">
        <f t="shared" si="1"/>
        <v>547.4000000000001</v>
      </c>
      <c r="I22" s="62">
        <f t="shared" si="2"/>
        <v>0</v>
      </c>
      <c r="J22" s="62">
        <f t="shared" si="4"/>
        <v>10.948000000000002</v>
      </c>
      <c r="K22" s="62">
        <f t="shared" si="5"/>
        <v>164.22000000000003</v>
      </c>
      <c r="L22" s="62">
        <v>0</v>
      </c>
      <c r="M22" s="64">
        <v>0</v>
      </c>
      <c r="N22" s="64">
        <v>0</v>
      </c>
      <c r="O22" s="64">
        <v>61</v>
      </c>
      <c r="P22" s="64">
        <v>10</v>
      </c>
      <c r="Q22" s="64">
        <v>0</v>
      </c>
      <c r="R22" s="64"/>
      <c r="S22" s="64">
        <v>387</v>
      </c>
      <c r="T22" s="64">
        <v>140</v>
      </c>
      <c r="U22" s="64">
        <v>12</v>
      </c>
      <c r="V22" s="64">
        <v>10</v>
      </c>
      <c r="W22" s="61">
        <f t="shared" si="3"/>
        <v>5252.568</v>
      </c>
      <c r="X22" s="65">
        <f t="shared" si="6"/>
        <v>131.3142</v>
      </c>
      <c r="Y22" s="65">
        <f t="shared" si="7"/>
        <v>131.3142</v>
      </c>
      <c r="Z22" s="64">
        <v>400</v>
      </c>
      <c r="AA22" s="61">
        <f t="shared" si="8"/>
        <v>5915.1964</v>
      </c>
      <c r="AB22" s="65">
        <f t="shared" si="9"/>
        <v>262.6284</v>
      </c>
      <c r="AC22" s="66">
        <f t="shared" si="10"/>
        <v>5915.1964</v>
      </c>
    </row>
    <row r="23" spans="1:29" s="67" customFormat="1" ht="30" customHeight="1">
      <c r="A23" s="63" t="s">
        <v>4</v>
      </c>
      <c r="B23" s="64">
        <v>1388</v>
      </c>
      <c r="C23" s="64" t="s">
        <v>42</v>
      </c>
      <c r="D23" s="64">
        <v>3830</v>
      </c>
      <c r="E23" s="61">
        <v>80</v>
      </c>
      <c r="F23" s="61">
        <f t="shared" si="0"/>
        <v>3910</v>
      </c>
      <c r="G23" s="62">
        <v>0</v>
      </c>
      <c r="H23" s="62">
        <f t="shared" si="1"/>
        <v>547.4000000000001</v>
      </c>
      <c r="I23" s="62">
        <f t="shared" si="2"/>
        <v>0</v>
      </c>
      <c r="J23" s="62">
        <f t="shared" si="4"/>
        <v>10.948000000000002</v>
      </c>
      <c r="K23" s="62">
        <f t="shared" si="5"/>
        <v>164.22000000000003</v>
      </c>
      <c r="L23" s="62">
        <v>0</v>
      </c>
      <c r="M23" s="64">
        <v>0</v>
      </c>
      <c r="N23" s="64">
        <v>0</v>
      </c>
      <c r="O23" s="64">
        <v>61</v>
      </c>
      <c r="P23" s="64">
        <v>10</v>
      </c>
      <c r="Q23" s="64">
        <v>45</v>
      </c>
      <c r="R23" s="64">
        <v>60</v>
      </c>
      <c r="S23" s="64">
        <v>387</v>
      </c>
      <c r="T23" s="64">
        <v>0</v>
      </c>
      <c r="U23" s="64">
        <v>12</v>
      </c>
      <c r="V23" s="64">
        <v>10</v>
      </c>
      <c r="W23" s="61">
        <f t="shared" si="3"/>
        <v>5217.568</v>
      </c>
      <c r="X23" s="65">
        <f t="shared" si="6"/>
        <v>130.4392</v>
      </c>
      <c r="Y23" s="65">
        <f t="shared" si="7"/>
        <v>130.4392</v>
      </c>
      <c r="Z23" s="64">
        <v>400</v>
      </c>
      <c r="AA23" s="61">
        <f t="shared" si="8"/>
        <v>5878.4464</v>
      </c>
      <c r="AB23" s="65">
        <f t="shared" si="9"/>
        <v>260.8784</v>
      </c>
      <c r="AC23" s="66">
        <f t="shared" si="10"/>
        <v>5878.4464</v>
      </c>
    </row>
    <row r="24" spans="1:29" s="67" customFormat="1" ht="30" customHeight="1">
      <c r="A24" s="63" t="s">
        <v>98</v>
      </c>
      <c r="B24" s="64">
        <v>2108</v>
      </c>
      <c r="C24" s="64" t="s">
        <v>42</v>
      </c>
      <c r="D24" s="64">
        <v>3830</v>
      </c>
      <c r="E24" s="61">
        <v>80</v>
      </c>
      <c r="F24" s="61">
        <f t="shared" si="0"/>
        <v>3910</v>
      </c>
      <c r="G24" s="62">
        <v>0</v>
      </c>
      <c r="H24" s="62">
        <f t="shared" si="1"/>
        <v>547.4000000000001</v>
      </c>
      <c r="I24" s="62">
        <f t="shared" si="2"/>
        <v>0</v>
      </c>
      <c r="J24" s="62">
        <f t="shared" si="4"/>
        <v>10.948000000000002</v>
      </c>
      <c r="K24" s="62">
        <f t="shared" si="5"/>
        <v>164.22000000000003</v>
      </c>
      <c r="L24" s="62">
        <v>0</v>
      </c>
      <c r="M24" s="64">
        <v>0</v>
      </c>
      <c r="N24" s="64">
        <v>0</v>
      </c>
      <c r="O24" s="64">
        <v>61</v>
      </c>
      <c r="P24" s="64">
        <v>10</v>
      </c>
      <c r="Q24" s="64">
        <v>0</v>
      </c>
      <c r="R24" s="64">
        <v>0</v>
      </c>
      <c r="S24" s="64">
        <v>387</v>
      </c>
      <c r="T24" s="64">
        <v>0</v>
      </c>
      <c r="U24" s="64">
        <v>12</v>
      </c>
      <c r="V24" s="64">
        <v>10</v>
      </c>
      <c r="W24" s="61">
        <f t="shared" si="3"/>
        <v>5112.568</v>
      </c>
      <c r="X24" s="65">
        <f t="shared" si="6"/>
        <v>127.81420000000001</v>
      </c>
      <c r="Y24" s="65">
        <f t="shared" si="7"/>
        <v>127.81420000000001</v>
      </c>
      <c r="Z24" s="64">
        <v>400</v>
      </c>
      <c r="AA24" s="61">
        <f t="shared" si="8"/>
        <v>5768.1964</v>
      </c>
      <c r="AB24" s="65">
        <f t="shared" si="9"/>
        <v>255.62840000000003</v>
      </c>
      <c r="AC24" s="66">
        <f t="shared" si="10"/>
        <v>5768.1964</v>
      </c>
    </row>
    <row r="25" spans="1:29" s="67" customFormat="1" ht="30" customHeight="1">
      <c r="A25" s="63" t="s">
        <v>149</v>
      </c>
      <c r="B25" s="64">
        <v>1107</v>
      </c>
      <c r="C25" s="63" t="s">
        <v>140</v>
      </c>
      <c r="D25" s="64">
        <v>3830</v>
      </c>
      <c r="E25" s="61">
        <v>80</v>
      </c>
      <c r="F25" s="61">
        <f>D25+E25</f>
        <v>3910</v>
      </c>
      <c r="G25" s="62">
        <f>F25*0%</f>
        <v>0</v>
      </c>
      <c r="H25" s="62">
        <f t="shared" si="1"/>
        <v>547.4000000000001</v>
      </c>
      <c r="I25" s="62">
        <f>G25*0.14</f>
        <v>0</v>
      </c>
      <c r="J25" s="62">
        <f>(H25+I25)*2%</f>
        <v>10.948000000000002</v>
      </c>
      <c r="K25" s="62">
        <f>(H25+I25)*30%</f>
        <v>164.22000000000003</v>
      </c>
      <c r="L25" s="62">
        <v>0</v>
      </c>
      <c r="M25" s="64">
        <v>0</v>
      </c>
      <c r="N25" s="64">
        <v>17</v>
      </c>
      <c r="O25" s="64">
        <v>61</v>
      </c>
      <c r="P25" s="64">
        <v>10</v>
      </c>
      <c r="Q25" s="64">
        <v>0</v>
      </c>
      <c r="R25" s="64">
        <v>0</v>
      </c>
      <c r="S25" s="64">
        <v>387</v>
      </c>
      <c r="T25" s="64">
        <v>28.2</v>
      </c>
      <c r="U25" s="64">
        <v>12</v>
      </c>
      <c r="V25" s="64">
        <v>10</v>
      </c>
      <c r="W25" s="61">
        <f t="shared" si="3"/>
        <v>5157.768</v>
      </c>
      <c r="X25" s="65">
        <f>W25*2.5%</f>
        <v>128.9442</v>
      </c>
      <c r="Y25" s="65">
        <f>W25*2.5%</f>
        <v>128.9442</v>
      </c>
      <c r="Z25" s="64">
        <v>400</v>
      </c>
      <c r="AA25" s="61">
        <f>W25+X25+Y25+Z25</f>
        <v>5815.6564</v>
      </c>
      <c r="AB25" s="65">
        <f>W25*5%</f>
        <v>257.8884</v>
      </c>
      <c r="AC25" s="66">
        <f>W25+Z25+AB25</f>
        <v>5815.6564</v>
      </c>
    </row>
    <row r="26" spans="1:29" s="67" customFormat="1" ht="30" customHeight="1">
      <c r="A26" s="63" t="s">
        <v>98</v>
      </c>
      <c r="B26" s="64">
        <v>2108</v>
      </c>
      <c r="C26" s="63" t="s">
        <v>87</v>
      </c>
      <c r="D26" s="64">
        <v>3830</v>
      </c>
      <c r="E26" s="61">
        <v>220</v>
      </c>
      <c r="F26" s="61">
        <f>D26+E26</f>
        <v>4050</v>
      </c>
      <c r="G26" s="62">
        <v>0</v>
      </c>
      <c r="H26" s="62">
        <f t="shared" si="1"/>
        <v>567</v>
      </c>
      <c r="I26" s="62">
        <f t="shared" si="2"/>
        <v>0</v>
      </c>
      <c r="J26" s="62">
        <f t="shared" si="4"/>
        <v>11.34</v>
      </c>
      <c r="K26" s="62">
        <f t="shared" si="5"/>
        <v>170.1</v>
      </c>
      <c r="L26" s="62">
        <v>0</v>
      </c>
      <c r="M26" s="64">
        <v>0</v>
      </c>
      <c r="N26" s="64">
        <v>0</v>
      </c>
      <c r="O26" s="64">
        <v>61</v>
      </c>
      <c r="P26" s="64">
        <v>10</v>
      </c>
      <c r="Q26" s="64">
        <v>0</v>
      </c>
      <c r="R26" s="64"/>
      <c r="S26" s="64">
        <v>387</v>
      </c>
      <c r="T26" s="64">
        <v>0</v>
      </c>
      <c r="U26" s="64">
        <v>12</v>
      </c>
      <c r="V26" s="64">
        <v>10</v>
      </c>
      <c r="W26" s="61">
        <f t="shared" si="3"/>
        <v>5278.4400000000005</v>
      </c>
      <c r="X26" s="65">
        <f t="shared" si="6"/>
        <v>131.961</v>
      </c>
      <c r="Y26" s="65">
        <f t="shared" si="7"/>
        <v>131.961</v>
      </c>
      <c r="Z26" s="64">
        <v>400</v>
      </c>
      <c r="AA26" s="61">
        <f t="shared" si="8"/>
        <v>5942.362000000001</v>
      </c>
      <c r="AB26" s="65">
        <f t="shared" si="9"/>
        <v>263.922</v>
      </c>
      <c r="AC26" s="66">
        <f t="shared" si="10"/>
        <v>5942.362000000001</v>
      </c>
    </row>
    <row r="27" spans="1:29" ht="30" customHeight="1">
      <c r="A27" s="10" t="s">
        <v>101</v>
      </c>
      <c r="B27" s="5">
        <v>3404</v>
      </c>
      <c r="C27" s="5" t="s">
        <v>65</v>
      </c>
      <c r="D27" s="5">
        <v>3480</v>
      </c>
      <c r="E27" s="6">
        <v>0</v>
      </c>
      <c r="F27" s="6">
        <f aca="true" t="shared" si="11" ref="F27:F32">D27+E27</f>
        <v>3480</v>
      </c>
      <c r="G27" s="7">
        <v>0</v>
      </c>
      <c r="H27" s="7">
        <f t="shared" si="1"/>
        <v>487.20000000000005</v>
      </c>
      <c r="I27" s="7">
        <f t="shared" si="2"/>
        <v>0</v>
      </c>
      <c r="J27" s="7">
        <f t="shared" si="4"/>
        <v>9.744000000000002</v>
      </c>
      <c r="K27" s="7">
        <f t="shared" si="5"/>
        <v>146.16</v>
      </c>
      <c r="L27" s="7">
        <v>0</v>
      </c>
      <c r="M27" s="5">
        <v>0</v>
      </c>
      <c r="N27" s="5">
        <v>0</v>
      </c>
      <c r="O27" s="5">
        <v>61</v>
      </c>
      <c r="P27" s="5">
        <v>10</v>
      </c>
      <c r="Q27" s="5">
        <v>0</v>
      </c>
      <c r="R27" s="5">
        <v>0</v>
      </c>
      <c r="S27" s="5">
        <v>387</v>
      </c>
      <c r="T27" s="5">
        <v>0</v>
      </c>
      <c r="U27" s="5">
        <v>12</v>
      </c>
      <c r="V27" s="5">
        <v>10</v>
      </c>
      <c r="W27" s="6">
        <f t="shared" si="3"/>
        <v>4603.104</v>
      </c>
      <c r="X27" s="60">
        <f t="shared" si="6"/>
        <v>115.07760000000002</v>
      </c>
      <c r="Y27" s="60">
        <f t="shared" si="7"/>
        <v>115.07760000000002</v>
      </c>
      <c r="Z27" s="5">
        <v>400</v>
      </c>
      <c r="AA27" s="6">
        <f t="shared" si="8"/>
        <v>5233.2591999999995</v>
      </c>
      <c r="AB27" s="60">
        <f t="shared" si="9"/>
        <v>230.15520000000004</v>
      </c>
      <c r="AC27" s="58">
        <f t="shared" si="10"/>
        <v>5233.2592</v>
      </c>
    </row>
    <row r="28" spans="1:29" ht="30" customHeight="1">
      <c r="A28" s="10" t="s">
        <v>103</v>
      </c>
      <c r="B28" s="5">
        <v>3206</v>
      </c>
      <c r="C28" s="10" t="s">
        <v>65</v>
      </c>
      <c r="D28" s="5">
        <v>3480</v>
      </c>
      <c r="E28" s="6">
        <v>0</v>
      </c>
      <c r="F28" s="6">
        <f t="shared" si="11"/>
        <v>3480</v>
      </c>
      <c r="G28" s="7">
        <v>0</v>
      </c>
      <c r="H28" s="7">
        <f t="shared" si="1"/>
        <v>487.20000000000005</v>
      </c>
      <c r="I28" s="7">
        <f t="shared" si="2"/>
        <v>0</v>
      </c>
      <c r="J28" s="7">
        <f t="shared" si="4"/>
        <v>9.744000000000002</v>
      </c>
      <c r="K28" s="7">
        <f t="shared" si="5"/>
        <v>146.16</v>
      </c>
      <c r="L28" s="7">
        <v>0</v>
      </c>
      <c r="M28" s="5">
        <v>0</v>
      </c>
      <c r="N28" s="5">
        <v>0</v>
      </c>
      <c r="O28" s="5">
        <v>61</v>
      </c>
      <c r="P28" s="5">
        <v>10</v>
      </c>
      <c r="Q28" s="5">
        <v>0</v>
      </c>
      <c r="R28" s="5">
        <v>0</v>
      </c>
      <c r="S28" s="5">
        <v>387</v>
      </c>
      <c r="T28" s="5">
        <v>0</v>
      </c>
      <c r="U28" s="5">
        <v>12</v>
      </c>
      <c r="V28" s="5">
        <v>10</v>
      </c>
      <c r="W28" s="6">
        <f t="shared" si="3"/>
        <v>4603.104</v>
      </c>
      <c r="X28" s="60">
        <f t="shared" si="6"/>
        <v>115.07760000000002</v>
      </c>
      <c r="Y28" s="60">
        <f t="shared" si="7"/>
        <v>115.07760000000002</v>
      </c>
      <c r="Z28" s="5">
        <v>400</v>
      </c>
      <c r="AA28" s="6">
        <f t="shared" si="8"/>
        <v>5233.2591999999995</v>
      </c>
      <c r="AB28" s="60">
        <f t="shared" si="9"/>
        <v>230.15520000000004</v>
      </c>
      <c r="AC28" s="58">
        <f t="shared" si="10"/>
        <v>5233.2592</v>
      </c>
    </row>
    <row r="29" spans="1:29" ht="30" customHeight="1">
      <c r="A29" s="10" t="s">
        <v>127</v>
      </c>
      <c r="B29" s="5">
        <v>2303</v>
      </c>
      <c r="C29" s="10" t="s">
        <v>59</v>
      </c>
      <c r="D29" s="5">
        <v>3480</v>
      </c>
      <c r="E29" s="6">
        <v>0</v>
      </c>
      <c r="F29" s="6">
        <f>D29+E29</f>
        <v>3480</v>
      </c>
      <c r="G29" s="7">
        <v>0</v>
      </c>
      <c r="H29" s="7">
        <f t="shared" si="1"/>
        <v>487.20000000000005</v>
      </c>
      <c r="I29" s="7">
        <f>G29*0.14</f>
        <v>0</v>
      </c>
      <c r="J29" s="7">
        <f>(H29+I29)*2%</f>
        <v>9.744000000000002</v>
      </c>
      <c r="K29" s="7">
        <f>(H29+I29)*30%</f>
        <v>146.16</v>
      </c>
      <c r="L29" s="7">
        <v>0</v>
      </c>
      <c r="M29" s="5">
        <v>0</v>
      </c>
      <c r="N29" s="5">
        <v>0</v>
      </c>
      <c r="O29" s="5">
        <v>61</v>
      </c>
      <c r="P29" s="5">
        <v>10</v>
      </c>
      <c r="Q29" s="5">
        <v>0</v>
      </c>
      <c r="R29" s="5">
        <v>0</v>
      </c>
      <c r="S29" s="5">
        <v>387</v>
      </c>
      <c r="T29" s="5">
        <v>118</v>
      </c>
      <c r="U29" s="5">
        <v>12</v>
      </c>
      <c r="V29" s="5">
        <v>10</v>
      </c>
      <c r="W29" s="6">
        <f t="shared" si="3"/>
        <v>4721.104</v>
      </c>
      <c r="X29" s="60">
        <f>W29*2.5%</f>
        <v>118.0276</v>
      </c>
      <c r="Y29" s="60">
        <f>W29*2.5%</f>
        <v>118.0276</v>
      </c>
      <c r="Z29" s="5">
        <v>400</v>
      </c>
      <c r="AA29" s="6">
        <f>W29+X29+Y29+Z29</f>
        <v>5357.159200000001</v>
      </c>
      <c r="AB29" s="60">
        <f>W29*5%</f>
        <v>236.0552</v>
      </c>
      <c r="AC29" s="58">
        <f>W29+Z29+AB29</f>
        <v>5357.1592</v>
      </c>
    </row>
    <row r="30" spans="1:29" s="67" customFormat="1" ht="30" customHeight="1">
      <c r="A30" s="63" t="s">
        <v>21</v>
      </c>
      <c r="B30" s="64">
        <v>3406</v>
      </c>
      <c r="C30" s="63" t="s">
        <v>65</v>
      </c>
      <c r="D30" s="64">
        <v>3480</v>
      </c>
      <c r="E30" s="61">
        <v>0</v>
      </c>
      <c r="F30" s="61">
        <f>D30+E30</f>
        <v>3480</v>
      </c>
      <c r="G30" s="62">
        <v>0</v>
      </c>
      <c r="H30" s="62">
        <f>F30*0.14</f>
        <v>487.20000000000005</v>
      </c>
      <c r="I30" s="62">
        <f>G30*0.14</f>
        <v>0</v>
      </c>
      <c r="J30" s="62">
        <f>(H30+I30)*2%</f>
        <v>9.744000000000002</v>
      </c>
      <c r="K30" s="62">
        <f>(H30+I30)*30%</f>
        <v>146.16</v>
      </c>
      <c r="L30" s="62">
        <v>0</v>
      </c>
      <c r="M30" s="64">
        <v>0</v>
      </c>
      <c r="N30" s="64">
        <v>0</v>
      </c>
      <c r="O30" s="64">
        <v>61</v>
      </c>
      <c r="P30" s="64">
        <v>10</v>
      </c>
      <c r="Q30" s="64">
        <v>0</v>
      </c>
      <c r="R30" s="64">
        <v>0</v>
      </c>
      <c r="S30" s="64">
        <v>387</v>
      </c>
      <c r="T30" s="64">
        <v>0</v>
      </c>
      <c r="U30" s="64">
        <v>12</v>
      </c>
      <c r="V30" s="64">
        <v>10</v>
      </c>
      <c r="W30" s="61">
        <f>SUM(F30:V30)</f>
        <v>4603.104</v>
      </c>
      <c r="X30" s="65">
        <f>W30*2.5%</f>
        <v>115.07760000000002</v>
      </c>
      <c r="Y30" s="65">
        <f>W30*2.5%</f>
        <v>115.07760000000002</v>
      </c>
      <c r="Z30" s="64">
        <v>400</v>
      </c>
      <c r="AA30" s="61">
        <f>W30+X30+Y30+Z30</f>
        <v>5233.2591999999995</v>
      </c>
      <c r="AB30" s="65">
        <f>W30*5%</f>
        <v>230.15520000000004</v>
      </c>
      <c r="AC30" s="66">
        <f>W30+Z30+AB30</f>
        <v>5233.2592</v>
      </c>
    </row>
    <row r="31" spans="1:29" ht="30" customHeight="1">
      <c r="A31" s="10" t="s">
        <v>106</v>
      </c>
      <c r="B31" s="5">
        <v>2301</v>
      </c>
      <c r="C31" s="10" t="s">
        <v>79</v>
      </c>
      <c r="D31" s="5">
        <v>3480</v>
      </c>
      <c r="E31" s="6">
        <v>220</v>
      </c>
      <c r="F31" s="6">
        <f t="shared" si="11"/>
        <v>3700</v>
      </c>
      <c r="G31" s="7">
        <v>0</v>
      </c>
      <c r="H31" s="7">
        <f t="shared" si="1"/>
        <v>518</v>
      </c>
      <c r="I31" s="7">
        <f t="shared" si="2"/>
        <v>0</v>
      </c>
      <c r="J31" s="7">
        <f t="shared" si="4"/>
        <v>10.36</v>
      </c>
      <c r="K31" s="7">
        <f t="shared" si="5"/>
        <v>155.4</v>
      </c>
      <c r="L31" s="7">
        <v>0</v>
      </c>
      <c r="M31" s="5">
        <v>0</v>
      </c>
      <c r="N31" s="5">
        <v>0</v>
      </c>
      <c r="O31" s="5">
        <v>61</v>
      </c>
      <c r="P31" s="5">
        <v>10</v>
      </c>
      <c r="Q31" s="5">
        <v>0</v>
      </c>
      <c r="R31" s="5">
        <v>0</v>
      </c>
      <c r="S31" s="5">
        <v>387</v>
      </c>
      <c r="T31" s="5">
        <v>0</v>
      </c>
      <c r="U31" s="5">
        <v>12</v>
      </c>
      <c r="V31" s="5">
        <v>10</v>
      </c>
      <c r="W31" s="6">
        <f t="shared" si="3"/>
        <v>4863.759999999999</v>
      </c>
      <c r="X31" s="60">
        <f t="shared" si="6"/>
        <v>121.594</v>
      </c>
      <c r="Y31" s="60">
        <f t="shared" si="7"/>
        <v>121.594</v>
      </c>
      <c r="Z31" s="5">
        <v>400</v>
      </c>
      <c r="AA31" s="6">
        <f t="shared" si="8"/>
        <v>5506.947999999999</v>
      </c>
      <c r="AB31" s="60">
        <f t="shared" si="9"/>
        <v>243.188</v>
      </c>
      <c r="AC31" s="58">
        <f t="shared" si="10"/>
        <v>5506.947999999999</v>
      </c>
    </row>
    <row r="32" spans="1:29" ht="30" customHeight="1">
      <c r="A32" s="10" t="s">
        <v>108</v>
      </c>
      <c r="B32" s="5">
        <v>3402</v>
      </c>
      <c r="C32" s="10" t="s">
        <v>78</v>
      </c>
      <c r="D32" s="5">
        <v>3480</v>
      </c>
      <c r="E32" s="6">
        <v>80</v>
      </c>
      <c r="F32" s="6">
        <f t="shared" si="11"/>
        <v>3560</v>
      </c>
      <c r="G32" s="7">
        <v>0</v>
      </c>
      <c r="H32" s="7">
        <f t="shared" si="1"/>
        <v>498.40000000000003</v>
      </c>
      <c r="I32" s="7">
        <f t="shared" si="2"/>
        <v>0</v>
      </c>
      <c r="J32" s="7">
        <f t="shared" si="4"/>
        <v>9.968000000000002</v>
      </c>
      <c r="K32" s="7">
        <f t="shared" si="5"/>
        <v>149.52</v>
      </c>
      <c r="L32" s="7">
        <v>0</v>
      </c>
      <c r="M32" s="5">
        <v>0</v>
      </c>
      <c r="N32" s="5">
        <v>0</v>
      </c>
      <c r="O32" s="5">
        <v>61</v>
      </c>
      <c r="P32" s="5">
        <v>10</v>
      </c>
      <c r="Q32" s="5">
        <v>0</v>
      </c>
      <c r="R32" s="5">
        <v>0</v>
      </c>
      <c r="S32" s="5">
        <v>387</v>
      </c>
      <c r="T32" s="5">
        <v>0</v>
      </c>
      <c r="U32" s="5">
        <v>12</v>
      </c>
      <c r="V32" s="5">
        <v>10</v>
      </c>
      <c r="W32" s="6">
        <f t="shared" si="3"/>
        <v>4697.888</v>
      </c>
      <c r="X32" s="60">
        <f t="shared" si="6"/>
        <v>117.44720000000001</v>
      </c>
      <c r="Y32" s="60">
        <f t="shared" si="7"/>
        <v>117.44720000000001</v>
      </c>
      <c r="Z32" s="5">
        <v>400</v>
      </c>
      <c r="AA32" s="6">
        <f t="shared" si="8"/>
        <v>5332.782399999999</v>
      </c>
      <c r="AB32" s="60">
        <f t="shared" si="9"/>
        <v>234.89440000000002</v>
      </c>
      <c r="AC32" s="58">
        <f t="shared" si="10"/>
        <v>5332.7824</v>
      </c>
    </row>
    <row r="33" spans="1:29" ht="30" customHeight="1">
      <c r="A33" s="10" t="s">
        <v>109</v>
      </c>
      <c r="B33" s="5">
        <v>3401</v>
      </c>
      <c r="C33" s="10" t="s">
        <v>84</v>
      </c>
      <c r="D33" s="5">
        <v>3480</v>
      </c>
      <c r="E33" s="6">
        <v>80</v>
      </c>
      <c r="F33" s="6">
        <f>D33+E33</f>
        <v>3560</v>
      </c>
      <c r="G33" s="7">
        <v>0</v>
      </c>
      <c r="H33" s="7">
        <f t="shared" si="1"/>
        <v>498.40000000000003</v>
      </c>
      <c r="I33" s="7">
        <f>G33*0.14</f>
        <v>0</v>
      </c>
      <c r="J33" s="7">
        <f>(H33+I33)*2%</f>
        <v>9.968000000000002</v>
      </c>
      <c r="K33" s="7">
        <f>(H33+I33)*30%</f>
        <v>149.52</v>
      </c>
      <c r="L33" s="7">
        <v>0</v>
      </c>
      <c r="M33" s="5">
        <v>0</v>
      </c>
      <c r="N33" s="5">
        <v>0</v>
      </c>
      <c r="O33" s="5">
        <v>61</v>
      </c>
      <c r="P33" s="5">
        <v>10</v>
      </c>
      <c r="Q33" s="5">
        <v>0</v>
      </c>
      <c r="R33" s="5">
        <v>0</v>
      </c>
      <c r="S33" s="5">
        <v>387</v>
      </c>
      <c r="T33" s="5">
        <v>0</v>
      </c>
      <c r="U33" s="5">
        <v>12</v>
      </c>
      <c r="V33" s="5">
        <v>10</v>
      </c>
      <c r="W33" s="6">
        <f t="shared" si="3"/>
        <v>4697.888</v>
      </c>
      <c r="X33" s="60">
        <f>W33*2.5%</f>
        <v>117.44720000000001</v>
      </c>
      <c r="Y33" s="60">
        <f>W33*2.5%</f>
        <v>117.44720000000001</v>
      </c>
      <c r="Z33" s="5">
        <v>400</v>
      </c>
      <c r="AA33" s="6">
        <f>W33+X33+Y33+Z33</f>
        <v>5332.782399999999</v>
      </c>
      <c r="AB33" s="60">
        <f>W33*5%</f>
        <v>234.89440000000002</v>
      </c>
      <c r="AC33" s="58">
        <f t="shared" si="10"/>
        <v>5332.7824</v>
      </c>
    </row>
    <row r="34" spans="1:29" ht="30" customHeight="1">
      <c r="A34" s="10" t="s">
        <v>135</v>
      </c>
      <c r="B34" s="5">
        <v>2207</v>
      </c>
      <c r="C34" s="10" t="s">
        <v>78</v>
      </c>
      <c r="D34" s="64">
        <v>3480</v>
      </c>
      <c r="E34" s="6">
        <v>80</v>
      </c>
      <c r="F34" s="6">
        <f>D34+E34</f>
        <v>3560</v>
      </c>
      <c r="G34" s="7">
        <v>0</v>
      </c>
      <c r="H34" s="7">
        <f t="shared" si="1"/>
        <v>498.40000000000003</v>
      </c>
      <c r="I34" s="7">
        <f>G34*0.14</f>
        <v>0</v>
      </c>
      <c r="J34" s="7">
        <f>(H34+I34)*2%</f>
        <v>9.968000000000002</v>
      </c>
      <c r="K34" s="7">
        <f>(H34+I34)*30%</f>
        <v>149.52</v>
      </c>
      <c r="L34" s="7">
        <v>0</v>
      </c>
      <c r="M34" s="5">
        <v>0</v>
      </c>
      <c r="N34" s="5">
        <v>0</v>
      </c>
      <c r="O34" s="5">
        <v>61</v>
      </c>
      <c r="P34" s="5">
        <v>10</v>
      </c>
      <c r="Q34" s="5">
        <v>0</v>
      </c>
      <c r="R34" s="5">
        <v>0</v>
      </c>
      <c r="S34" s="5">
        <v>387</v>
      </c>
      <c r="T34" s="5">
        <v>21.25</v>
      </c>
      <c r="U34" s="5">
        <v>12</v>
      </c>
      <c r="V34" s="5">
        <v>10</v>
      </c>
      <c r="W34" s="6">
        <f t="shared" si="3"/>
        <v>4719.138</v>
      </c>
      <c r="X34" s="60">
        <f>W34*2.5%</f>
        <v>117.97845000000001</v>
      </c>
      <c r="Y34" s="60">
        <f>W34*2.5%</f>
        <v>117.97845000000001</v>
      </c>
      <c r="Z34" s="5">
        <v>400</v>
      </c>
      <c r="AA34" s="6">
        <f>W34+X34+Y34+Z34</f>
        <v>5355.094899999999</v>
      </c>
      <c r="AB34" s="60">
        <f>W34*5%</f>
        <v>235.95690000000002</v>
      </c>
      <c r="AC34" s="58">
        <f t="shared" si="10"/>
        <v>5355.0949</v>
      </c>
    </row>
    <row r="35" spans="1:29" s="67" customFormat="1" ht="30" customHeight="1">
      <c r="A35" s="63" t="s">
        <v>130</v>
      </c>
      <c r="B35" s="64">
        <v>1106</v>
      </c>
      <c r="C35" s="63" t="s">
        <v>78</v>
      </c>
      <c r="D35" s="64">
        <v>3480</v>
      </c>
      <c r="E35" s="61">
        <v>80</v>
      </c>
      <c r="F35" s="61">
        <f>D35+E35</f>
        <v>3560</v>
      </c>
      <c r="G35" s="62">
        <v>0</v>
      </c>
      <c r="H35" s="62">
        <f t="shared" si="1"/>
        <v>498.40000000000003</v>
      </c>
      <c r="I35" s="62">
        <f>G35*0.14</f>
        <v>0</v>
      </c>
      <c r="J35" s="62">
        <f>(H35+I35)*2%</f>
        <v>9.968000000000002</v>
      </c>
      <c r="K35" s="62">
        <f>(H35+I35)*30%</f>
        <v>149.52</v>
      </c>
      <c r="L35" s="62">
        <v>0</v>
      </c>
      <c r="M35" s="64">
        <v>0</v>
      </c>
      <c r="N35" s="64">
        <v>0</v>
      </c>
      <c r="O35" s="64">
        <v>61</v>
      </c>
      <c r="P35" s="64">
        <v>10</v>
      </c>
      <c r="Q35" s="64">
        <v>0</v>
      </c>
      <c r="R35" s="64">
        <v>60</v>
      </c>
      <c r="S35" s="64">
        <v>387</v>
      </c>
      <c r="T35" s="64">
        <v>0</v>
      </c>
      <c r="U35" s="64">
        <v>12</v>
      </c>
      <c r="V35" s="64">
        <v>10</v>
      </c>
      <c r="W35" s="61">
        <f t="shared" si="3"/>
        <v>4757.888</v>
      </c>
      <c r="X35" s="65">
        <f>W35*2.5%</f>
        <v>118.94720000000001</v>
      </c>
      <c r="Y35" s="65">
        <f>W35*2.5%</f>
        <v>118.94720000000001</v>
      </c>
      <c r="Z35" s="64">
        <v>400</v>
      </c>
      <c r="AA35" s="61">
        <f>W35+X35+Y35+Z35</f>
        <v>5395.782399999999</v>
      </c>
      <c r="AB35" s="65">
        <f>W35*5%</f>
        <v>237.89440000000002</v>
      </c>
      <c r="AC35" s="66">
        <f>W35+Z35+AB35</f>
        <v>5395.7824</v>
      </c>
    </row>
    <row r="36" spans="1:29" s="67" customFormat="1" ht="30" customHeight="1">
      <c r="A36" s="63" t="s">
        <v>108</v>
      </c>
      <c r="B36" s="64">
        <v>3402</v>
      </c>
      <c r="C36" s="63" t="s">
        <v>139</v>
      </c>
      <c r="D36" s="64">
        <v>3220</v>
      </c>
      <c r="E36" s="61">
        <v>0</v>
      </c>
      <c r="F36" s="61">
        <f>D36+E36</f>
        <v>3220</v>
      </c>
      <c r="G36" s="62">
        <v>0</v>
      </c>
      <c r="H36" s="62">
        <f t="shared" si="1"/>
        <v>450.80000000000007</v>
      </c>
      <c r="I36" s="62">
        <f>G36*0.14</f>
        <v>0</v>
      </c>
      <c r="J36" s="62">
        <f>(H36+I36)*2%</f>
        <v>9.016000000000002</v>
      </c>
      <c r="K36" s="62">
        <f>(H36+I36)*30%</f>
        <v>135.24</v>
      </c>
      <c r="L36" s="62">
        <v>0</v>
      </c>
      <c r="M36" s="64">
        <v>0</v>
      </c>
      <c r="N36" s="64">
        <v>0</v>
      </c>
      <c r="O36" s="64">
        <v>61</v>
      </c>
      <c r="P36" s="64">
        <v>10</v>
      </c>
      <c r="Q36" s="64">
        <v>0</v>
      </c>
      <c r="R36" s="64">
        <v>0</v>
      </c>
      <c r="S36" s="64">
        <v>387</v>
      </c>
      <c r="T36" s="64">
        <v>0</v>
      </c>
      <c r="U36" s="64">
        <v>12</v>
      </c>
      <c r="V36" s="64">
        <v>10</v>
      </c>
      <c r="W36" s="61">
        <f t="shared" si="3"/>
        <v>4295.0560000000005</v>
      </c>
      <c r="X36" s="65">
        <f>W36*2.5%</f>
        <v>107.37640000000002</v>
      </c>
      <c r="Y36" s="65">
        <f>W36*2.5%</f>
        <v>107.37640000000002</v>
      </c>
      <c r="Z36" s="64">
        <v>400</v>
      </c>
      <c r="AA36" s="61">
        <f>W36+X36+Y36+Z36</f>
        <v>4909.808800000001</v>
      </c>
      <c r="AB36" s="65">
        <f>W36*5%</f>
        <v>214.75280000000004</v>
      </c>
      <c r="AC36" s="66">
        <f>W36+Z36+AB36</f>
        <v>4909.808800000001</v>
      </c>
    </row>
    <row r="37" spans="1:29" s="67" customFormat="1" ht="30" customHeight="1">
      <c r="A37" s="63" t="s">
        <v>110</v>
      </c>
      <c r="B37" s="64">
        <v>1304</v>
      </c>
      <c r="C37" s="63" t="s">
        <v>62</v>
      </c>
      <c r="D37" s="64">
        <v>3220</v>
      </c>
      <c r="E37" s="61">
        <v>80</v>
      </c>
      <c r="F37" s="61">
        <f aca="true" t="shared" si="12" ref="F37:F47">D37+E37</f>
        <v>3300</v>
      </c>
      <c r="G37" s="62">
        <v>0</v>
      </c>
      <c r="H37" s="62">
        <f aca="true" t="shared" si="13" ref="H37:H58">F37*0.14</f>
        <v>462.00000000000006</v>
      </c>
      <c r="I37" s="62">
        <f t="shared" si="2"/>
        <v>0</v>
      </c>
      <c r="J37" s="62">
        <f t="shared" si="4"/>
        <v>9.240000000000002</v>
      </c>
      <c r="K37" s="62">
        <f t="shared" si="5"/>
        <v>138.60000000000002</v>
      </c>
      <c r="L37" s="62">
        <v>0</v>
      </c>
      <c r="M37" s="64">
        <v>0</v>
      </c>
      <c r="N37" s="64">
        <v>0</v>
      </c>
      <c r="O37" s="64">
        <v>61</v>
      </c>
      <c r="P37" s="64">
        <v>10</v>
      </c>
      <c r="Q37" s="64">
        <v>0</v>
      </c>
      <c r="R37" s="64">
        <v>0</v>
      </c>
      <c r="S37" s="64">
        <v>387</v>
      </c>
      <c r="T37" s="64">
        <v>0</v>
      </c>
      <c r="U37" s="64">
        <v>12</v>
      </c>
      <c r="V37" s="64">
        <v>10</v>
      </c>
      <c r="W37" s="61">
        <f aca="true" t="shared" si="14" ref="W37:W58">SUM(F37:V37)</f>
        <v>4389.84</v>
      </c>
      <c r="X37" s="65">
        <f t="shared" si="6"/>
        <v>109.74600000000001</v>
      </c>
      <c r="Y37" s="65">
        <f t="shared" si="7"/>
        <v>109.74600000000001</v>
      </c>
      <c r="Z37" s="64">
        <v>400</v>
      </c>
      <c r="AA37" s="61">
        <f t="shared" si="8"/>
        <v>5009.332</v>
      </c>
      <c r="AB37" s="65">
        <f t="shared" si="9"/>
        <v>219.49200000000002</v>
      </c>
      <c r="AC37" s="66">
        <f t="shared" si="10"/>
        <v>5009.332</v>
      </c>
    </row>
    <row r="38" spans="1:29" s="67" customFormat="1" ht="30" customHeight="1">
      <c r="A38" s="63" t="s">
        <v>112</v>
      </c>
      <c r="B38" s="64">
        <v>3102</v>
      </c>
      <c r="C38" s="64" t="s">
        <v>62</v>
      </c>
      <c r="D38" s="64">
        <v>3220</v>
      </c>
      <c r="E38" s="61">
        <v>80</v>
      </c>
      <c r="F38" s="61">
        <f t="shared" si="12"/>
        <v>3300</v>
      </c>
      <c r="G38" s="62">
        <v>0</v>
      </c>
      <c r="H38" s="62">
        <f t="shared" si="13"/>
        <v>462.00000000000006</v>
      </c>
      <c r="I38" s="62">
        <f t="shared" si="2"/>
        <v>0</v>
      </c>
      <c r="J38" s="62">
        <f t="shared" si="4"/>
        <v>9.240000000000002</v>
      </c>
      <c r="K38" s="62">
        <f t="shared" si="5"/>
        <v>138.60000000000002</v>
      </c>
      <c r="L38" s="62">
        <v>0</v>
      </c>
      <c r="M38" s="64">
        <v>0</v>
      </c>
      <c r="N38" s="64">
        <v>0</v>
      </c>
      <c r="O38" s="64">
        <v>61</v>
      </c>
      <c r="P38" s="64">
        <v>10</v>
      </c>
      <c r="Q38" s="64">
        <v>0</v>
      </c>
      <c r="R38" s="64">
        <v>0</v>
      </c>
      <c r="S38" s="64">
        <v>387</v>
      </c>
      <c r="T38" s="64">
        <v>0</v>
      </c>
      <c r="U38" s="64">
        <v>12</v>
      </c>
      <c r="V38" s="64">
        <v>10</v>
      </c>
      <c r="W38" s="61">
        <f t="shared" si="14"/>
        <v>4389.84</v>
      </c>
      <c r="X38" s="65">
        <f t="shared" si="6"/>
        <v>109.74600000000001</v>
      </c>
      <c r="Y38" s="65">
        <f t="shared" si="7"/>
        <v>109.74600000000001</v>
      </c>
      <c r="Z38" s="64">
        <v>400</v>
      </c>
      <c r="AA38" s="61">
        <f t="shared" si="8"/>
        <v>5009.332</v>
      </c>
      <c r="AB38" s="65">
        <f t="shared" si="9"/>
        <v>219.49200000000002</v>
      </c>
      <c r="AC38" s="66">
        <f t="shared" si="10"/>
        <v>5009.332</v>
      </c>
    </row>
    <row r="39" spans="1:29" s="67" customFormat="1" ht="30" customHeight="1">
      <c r="A39" s="63" t="s">
        <v>141</v>
      </c>
      <c r="B39" s="64">
        <v>2413</v>
      </c>
      <c r="C39" s="63" t="s">
        <v>45</v>
      </c>
      <c r="D39" s="64">
        <v>3220</v>
      </c>
      <c r="E39" s="61">
        <v>80</v>
      </c>
      <c r="F39" s="61">
        <f>D39+E39</f>
        <v>3300</v>
      </c>
      <c r="G39" s="62">
        <f>F39*0.27%</f>
        <v>8.91</v>
      </c>
      <c r="H39" s="62">
        <f t="shared" si="13"/>
        <v>462.00000000000006</v>
      </c>
      <c r="I39" s="62">
        <f>G39*0.14</f>
        <v>1.2474</v>
      </c>
      <c r="J39" s="62">
        <f>(H39+I39)*2%</f>
        <v>9.264948000000002</v>
      </c>
      <c r="K39" s="62">
        <f>(H39+I39)*30%</f>
        <v>138.97422000000003</v>
      </c>
      <c r="L39" s="62">
        <v>0</v>
      </c>
      <c r="M39" s="64">
        <v>0</v>
      </c>
      <c r="N39" s="64">
        <v>17</v>
      </c>
      <c r="O39" s="64">
        <v>61</v>
      </c>
      <c r="P39" s="64">
        <v>10</v>
      </c>
      <c r="Q39" s="64">
        <v>0</v>
      </c>
      <c r="R39" s="64">
        <v>0</v>
      </c>
      <c r="S39" s="64">
        <v>387</v>
      </c>
      <c r="T39" s="64">
        <v>21.25</v>
      </c>
      <c r="U39" s="64">
        <v>12</v>
      </c>
      <c r="V39" s="64">
        <v>10</v>
      </c>
      <c r="W39" s="61">
        <f t="shared" si="14"/>
        <v>4438.646568</v>
      </c>
      <c r="X39" s="65">
        <f>W39*2.5%</f>
        <v>110.96616420000001</v>
      </c>
      <c r="Y39" s="65">
        <f>W39*2.5%</f>
        <v>110.96616420000001</v>
      </c>
      <c r="Z39" s="64">
        <v>400</v>
      </c>
      <c r="AA39" s="61">
        <f>W39+X39+Y39+Z39</f>
        <v>5060.5788964</v>
      </c>
      <c r="AB39" s="65">
        <f>W39*5%</f>
        <v>221.93232840000002</v>
      </c>
      <c r="AC39" s="66">
        <f>W39+Z39+AB39</f>
        <v>5060.5788964</v>
      </c>
    </row>
    <row r="40" spans="1:29" ht="30" customHeight="1">
      <c r="A40" s="10" t="s">
        <v>104</v>
      </c>
      <c r="B40" s="5">
        <v>2107</v>
      </c>
      <c r="C40" s="63" t="s">
        <v>45</v>
      </c>
      <c r="D40" s="64">
        <v>3220</v>
      </c>
      <c r="E40" s="6">
        <v>80</v>
      </c>
      <c r="F40" s="6">
        <f>D40+E40</f>
        <v>3300</v>
      </c>
      <c r="G40" s="7">
        <v>0</v>
      </c>
      <c r="H40" s="7">
        <f>F40*0.14</f>
        <v>462.00000000000006</v>
      </c>
      <c r="I40" s="7">
        <f>G40*0.14</f>
        <v>0</v>
      </c>
      <c r="J40" s="7">
        <f>(H40+I40)*2%</f>
        <v>9.240000000000002</v>
      </c>
      <c r="K40" s="7">
        <f>(H40+I40)*30%</f>
        <v>138.60000000000002</v>
      </c>
      <c r="L40" s="7">
        <v>0</v>
      </c>
      <c r="M40" s="5">
        <v>0</v>
      </c>
      <c r="N40" s="5">
        <v>0</v>
      </c>
      <c r="O40" s="5">
        <v>61</v>
      </c>
      <c r="P40" s="5">
        <v>10</v>
      </c>
      <c r="Q40" s="5">
        <v>0</v>
      </c>
      <c r="R40" s="5">
        <v>0</v>
      </c>
      <c r="S40" s="5">
        <v>387</v>
      </c>
      <c r="T40" s="5">
        <v>0</v>
      </c>
      <c r="U40" s="5">
        <v>12</v>
      </c>
      <c r="V40" s="5">
        <v>10</v>
      </c>
      <c r="W40" s="6">
        <f>SUM(F40:V40)</f>
        <v>4389.84</v>
      </c>
      <c r="X40" s="60">
        <f>W40*2.5%</f>
        <v>109.74600000000001</v>
      </c>
      <c r="Y40" s="60">
        <f>W40*2.5%</f>
        <v>109.74600000000001</v>
      </c>
      <c r="Z40" s="5">
        <v>400</v>
      </c>
      <c r="AA40" s="6">
        <f>W40+X40+Y40+Z40</f>
        <v>5009.332</v>
      </c>
      <c r="AB40" s="60">
        <f>W40*5%</f>
        <v>219.49200000000002</v>
      </c>
      <c r="AC40" s="58">
        <f>W40+Z40+AB40</f>
        <v>5009.332</v>
      </c>
    </row>
    <row r="41" spans="1:29" s="67" customFormat="1" ht="30" customHeight="1">
      <c r="A41" s="63" t="s">
        <v>109</v>
      </c>
      <c r="B41" s="64">
        <v>3401</v>
      </c>
      <c r="C41" s="63" t="s">
        <v>133</v>
      </c>
      <c r="D41" s="64">
        <v>3080</v>
      </c>
      <c r="E41" s="61">
        <v>0</v>
      </c>
      <c r="F41" s="61">
        <f>D41+E41</f>
        <v>3080</v>
      </c>
      <c r="G41" s="62">
        <v>0</v>
      </c>
      <c r="H41" s="62">
        <f t="shared" si="13"/>
        <v>431.20000000000005</v>
      </c>
      <c r="I41" s="62">
        <f>G41*0.14</f>
        <v>0</v>
      </c>
      <c r="J41" s="62">
        <f>(H41+I41)*2%</f>
        <v>8.624</v>
      </c>
      <c r="K41" s="62">
        <f>(H41+I41)*30%</f>
        <v>129.36</v>
      </c>
      <c r="L41" s="62">
        <v>0</v>
      </c>
      <c r="M41" s="64">
        <v>0</v>
      </c>
      <c r="N41" s="64">
        <v>0</v>
      </c>
      <c r="O41" s="64">
        <v>61</v>
      </c>
      <c r="P41" s="64">
        <v>10</v>
      </c>
      <c r="Q41" s="64">
        <v>0</v>
      </c>
      <c r="R41" s="64">
        <v>0</v>
      </c>
      <c r="S41" s="64">
        <v>387</v>
      </c>
      <c r="T41" s="64">
        <v>0</v>
      </c>
      <c r="U41" s="64">
        <v>12</v>
      </c>
      <c r="V41" s="64">
        <v>10</v>
      </c>
      <c r="W41" s="61">
        <f t="shared" si="14"/>
        <v>4129.183999999999</v>
      </c>
      <c r="X41" s="65">
        <f>W41*2.5%</f>
        <v>103.22959999999999</v>
      </c>
      <c r="Y41" s="65">
        <f>W41*2.5%</f>
        <v>103.22959999999999</v>
      </c>
      <c r="Z41" s="64">
        <v>401</v>
      </c>
      <c r="AA41" s="61">
        <f>W41+X41+Y41+Z41</f>
        <v>4736.643199999999</v>
      </c>
      <c r="AB41" s="65">
        <f>W41*5%</f>
        <v>206.45919999999998</v>
      </c>
      <c r="AC41" s="66">
        <f>W41+Z41+AB41</f>
        <v>4736.6431999999995</v>
      </c>
    </row>
    <row r="42" spans="1:29" ht="30" customHeight="1">
      <c r="A42" s="10" t="s">
        <v>100</v>
      </c>
      <c r="B42" s="5">
        <v>2106</v>
      </c>
      <c r="C42" s="10" t="s">
        <v>133</v>
      </c>
      <c r="D42" s="5">
        <v>3080</v>
      </c>
      <c r="E42" s="6">
        <v>0</v>
      </c>
      <c r="F42" s="6">
        <f>D42+E42</f>
        <v>3080</v>
      </c>
      <c r="G42" s="7">
        <v>0</v>
      </c>
      <c r="H42" s="7">
        <f>F42*0.14</f>
        <v>431.20000000000005</v>
      </c>
      <c r="I42" s="7">
        <f>G42*0.14</f>
        <v>0</v>
      </c>
      <c r="J42" s="7">
        <f>(H42+I42)*2%</f>
        <v>8.624</v>
      </c>
      <c r="K42" s="7">
        <f>(H42+I42)*30%</f>
        <v>129.36</v>
      </c>
      <c r="L42" s="7">
        <v>0</v>
      </c>
      <c r="M42" s="5">
        <v>0</v>
      </c>
      <c r="N42" s="5">
        <v>0</v>
      </c>
      <c r="O42" s="5">
        <v>61</v>
      </c>
      <c r="P42" s="5">
        <v>10</v>
      </c>
      <c r="Q42" s="5">
        <v>0</v>
      </c>
      <c r="R42" s="5">
        <v>0</v>
      </c>
      <c r="S42" s="5">
        <v>387</v>
      </c>
      <c r="T42" s="5">
        <v>0</v>
      </c>
      <c r="U42" s="5">
        <v>12</v>
      </c>
      <c r="V42" s="5">
        <v>10</v>
      </c>
      <c r="W42" s="6">
        <f>SUM(F42:V42)</f>
        <v>4129.183999999999</v>
      </c>
      <c r="X42" s="60">
        <f>W42*2.5%</f>
        <v>103.22959999999999</v>
      </c>
      <c r="Y42" s="60">
        <f>W42*2.5%</f>
        <v>103.22959999999999</v>
      </c>
      <c r="Z42" s="5">
        <v>400</v>
      </c>
      <c r="AA42" s="6">
        <f>W42+X42+Y42+Z42</f>
        <v>4735.643199999999</v>
      </c>
      <c r="AB42" s="60">
        <f>W42*5%</f>
        <v>206.45919999999998</v>
      </c>
      <c r="AC42" s="58">
        <f>W42+Z42+AB42</f>
        <v>4735.6431999999995</v>
      </c>
    </row>
    <row r="43" spans="1:29" ht="30" customHeight="1">
      <c r="A43" s="10" t="s">
        <v>150</v>
      </c>
      <c r="B43" s="5">
        <v>2102</v>
      </c>
      <c r="C43" s="10" t="s">
        <v>133</v>
      </c>
      <c r="D43" s="5">
        <v>3080</v>
      </c>
      <c r="E43" s="6">
        <v>0</v>
      </c>
      <c r="F43" s="6">
        <f>D43+E43</f>
        <v>3080</v>
      </c>
      <c r="G43" s="7">
        <v>0</v>
      </c>
      <c r="H43" s="7">
        <f>F43*0.14</f>
        <v>431.20000000000005</v>
      </c>
      <c r="I43" s="7">
        <f>G43*0.14</f>
        <v>0</v>
      </c>
      <c r="J43" s="7">
        <f>(H43+I43)*2%</f>
        <v>8.624</v>
      </c>
      <c r="K43" s="7">
        <f>(H43+I43)*30%</f>
        <v>129.36</v>
      </c>
      <c r="L43" s="7">
        <v>0</v>
      </c>
      <c r="M43" s="5">
        <v>0</v>
      </c>
      <c r="N43" s="5">
        <v>0</v>
      </c>
      <c r="O43" s="5">
        <v>61</v>
      </c>
      <c r="P43" s="5">
        <v>10</v>
      </c>
      <c r="Q43" s="5">
        <v>0</v>
      </c>
      <c r="R43" s="5">
        <v>0</v>
      </c>
      <c r="S43" s="5">
        <v>387</v>
      </c>
      <c r="T43" s="5">
        <v>0</v>
      </c>
      <c r="U43" s="5">
        <v>12</v>
      </c>
      <c r="V43" s="5">
        <v>10</v>
      </c>
      <c r="W43" s="6">
        <f>SUM(F43:V43)</f>
        <v>4129.183999999999</v>
      </c>
      <c r="X43" s="60">
        <f>W43*2.5%</f>
        <v>103.22959999999999</v>
      </c>
      <c r="Y43" s="60">
        <f>W43*2.5%</f>
        <v>103.22959999999999</v>
      </c>
      <c r="Z43" s="5">
        <v>400</v>
      </c>
      <c r="AA43" s="6">
        <f>W43+X43+Y43+Z43</f>
        <v>4735.643199999999</v>
      </c>
      <c r="AB43" s="60">
        <f>W43*5%</f>
        <v>206.45919999999998</v>
      </c>
      <c r="AC43" s="58">
        <f>W43+Z43+AB43</f>
        <v>4735.6431999999995</v>
      </c>
    </row>
    <row r="44" spans="1:29" s="67" customFormat="1" ht="30" customHeight="1">
      <c r="A44" s="63" t="s">
        <v>111</v>
      </c>
      <c r="B44" s="64">
        <v>3133</v>
      </c>
      <c r="C44" s="63" t="s">
        <v>55</v>
      </c>
      <c r="D44" s="64">
        <v>3080</v>
      </c>
      <c r="E44" s="61">
        <v>80</v>
      </c>
      <c r="F44" s="61">
        <f t="shared" si="12"/>
        <v>3160</v>
      </c>
      <c r="G44" s="62">
        <v>0</v>
      </c>
      <c r="H44" s="62">
        <f t="shared" si="13"/>
        <v>442.40000000000003</v>
      </c>
      <c r="I44" s="62">
        <f t="shared" si="2"/>
        <v>0</v>
      </c>
      <c r="J44" s="62">
        <f t="shared" si="4"/>
        <v>8.848</v>
      </c>
      <c r="K44" s="62">
        <f t="shared" si="5"/>
        <v>132.72</v>
      </c>
      <c r="L44" s="62">
        <v>0</v>
      </c>
      <c r="M44" s="64">
        <v>0</v>
      </c>
      <c r="N44" s="64">
        <v>0</v>
      </c>
      <c r="O44" s="64">
        <v>61</v>
      </c>
      <c r="P44" s="64">
        <v>10</v>
      </c>
      <c r="Q44" s="64">
        <v>0</v>
      </c>
      <c r="R44" s="64">
        <v>60</v>
      </c>
      <c r="S44" s="64">
        <v>387</v>
      </c>
      <c r="T44" s="64">
        <v>0</v>
      </c>
      <c r="U44" s="64">
        <v>12</v>
      </c>
      <c r="V44" s="64">
        <v>10</v>
      </c>
      <c r="W44" s="61">
        <f t="shared" si="14"/>
        <v>4283.968</v>
      </c>
      <c r="X44" s="65">
        <f t="shared" si="6"/>
        <v>107.0992</v>
      </c>
      <c r="Y44" s="65">
        <f t="shared" si="7"/>
        <v>107.0992</v>
      </c>
      <c r="Z44" s="64">
        <v>400</v>
      </c>
      <c r="AA44" s="61">
        <f t="shared" si="8"/>
        <v>4898.166399999999</v>
      </c>
      <c r="AB44" s="65">
        <f t="shared" si="9"/>
        <v>214.1984</v>
      </c>
      <c r="AC44" s="66">
        <f t="shared" si="10"/>
        <v>4898.1664</v>
      </c>
    </row>
    <row r="45" spans="1:29" s="67" customFormat="1" ht="30" customHeight="1">
      <c r="A45" s="63" t="s">
        <v>144</v>
      </c>
      <c r="B45" s="64">
        <v>3212</v>
      </c>
      <c r="C45" s="63" t="s">
        <v>55</v>
      </c>
      <c r="D45" s="64">
        <v>3080</v>
      </c>
      <c r="E45" s="61">
        <v>80</v>
      </c>
      <c r="F45" s="61">
        <f>D45+E45</f>
        <v>3160</v>
      </c>
      <c r="G45" s="62">
        <v>0</v>
      </c>
      <c r="H45" s="62">
        <f>F45*0.14</f>
        <v>442.40000000000003</v>
      </c>
      <c r="I45" s="62">
        <f>G45*0.14</f>
        <v>0</v>
      </c>
      <c r="J45" s="62">
        <f>(H45+I45)*2%</f>
        <v>8.848</v>
      </c>
      <c r="K45" s="62">
        <f>(H45+I45)*30%</f>
        <v>132.72</v>
      </c>
      <c r="L45" s="62">
        <v>0</v>
      </c>
      <c r="M45" s="64">
        <v>0</v>
      </c>
      <c r="N45" s="64">
        <v>0</v>
      </c>
      <c r="O45" s="64">
        <v>61</v>
      </c>
      <c r="P45" s="64">
        <v>10</v>
      </c>
      <c r="Q45" s="64">
        <v>0</v>
      </c>
      <c r="R45" s="68">
        <v>60</v>
      </c>
      <c r="S45" s="64">
        <v>387</v>
      </c>
      <c r="T45" s="64">
        <v>0</v>
      </c>
      <c r="U45" s="64">
        <v>12</v>
      </c>
      <c r="V45" s="64">
        <v>10</v>
      </c>
      <c r="W45" s="61">
        <f>SUM(F45:V45)</f>
        <v>4283.968</v>
      </c>
      <c r="X45" s="65">
        <f>W45*2.5%</f>
        <v>107.0992</v>
      </c>
      <c r="Y45" s="65">
        <f>W45*2.5%</f>
        <v>107.0992</v>
      </c>
      <c r="Z45" s="64">
        <v>400</v>
      </c>
      <c r="AA45" s="61">
        <f>W45+X45+Y45+Z45</f>
        <v>4898.166399999999</v>
      </c>
      <c r="AB45" s="65">
        <f>W45*5%</f>
        <v>214.1984</v>
      </c>
      <c r="AC45" s="66">
        <f>W45+Z45+AB45</f>
        <v>4898.1664</v>
      </c>
    </row>
    <row r="46" spans="1:29" s="67" customFormat="1" ht="30" customHeight="1">
      <c r="A46" s="63" t="s">
        <v>144</v>
      </c>
      <c r="B46" s="64">
        <v>3212</v>
      </c>
      <c r="C46" s="63" t="s">
        <v>46</v>
      </c>
      <c r="D46" s="64">
        <v>2540</v>
      </c>
      <c r="E46" s="61">
        <v>80</v>
      </c>
      <c r="F46" s="61">
        <f>D46+E46</f>
        <v>2620</v>
      </c>
      <c r="G46" s="62">
        <v>0</v>
      </c>
      <c r="H46" s="62">
        <f>F46*0.14</f>
        <v>366.8</v>
      </c>
      <c r="I46" s="62">
        <f>G46*0.14</f>
        <v>0</v>
      </c>
      <c r="J46" s="62">
        <f>(H46+I46)*2%</f>
        <v>7.336</v>
      </c>
      <c r="K46" s="62">
        <f>(H46+I46)*30%</f>
        <v>110.04</v>
      </c>
      <c r="L46" s="62">
        <v>0</v>
      </c>
      <c r="M46" s="64">
        <v>0</v>
      </c>
      <c r="N46" s="64">
        <v>0</v>
      </c>
      <c r="O46" s="64">
        <v>61</v>
      </c>
      <c r="P46" s="64">
        <v>10</v>
      </c>
      <c r="Q46" s="64">
        <v>0</v>
      </c>
      <c r="R46" s="68">
        <v>60</v>
      </c>
      <c r="S46" s="64">
        <v>387</v>
      </c>
      <c r="T46" s="64">
        <v>0</v>
      </c>
      <c r="U46" s="64">
        <v>12</v>
      </c>
      <c r="V46" s="64">
        <v>10</v>
      </c>
      <c r="W46" s="61">
        <f>SUM(F46:V46)</f>
        <v>3644.176</v>
      </c>
      <c r="X46" s="65">
        <f>W46*2.5%</f>
        <v>91.1044</v>
      </c>
      <c r="Y46" s="65">
        <f>W46*2.5%</f>
        <v>91.1044</v>
      </c>
      <c r="Z46" s="64">
        <v>400</v>
      </c>
      <c r="AA46" s="61">
        <f>W46+X46+Y46+Z46</f>
        <v>4226.3848</v>
      </c>
      <c r="AB46" s="65">
        <f>W46*5%</f>
        <v>182.2088</v>
      </c>
      <c r="AC46" s="66">
        <f>W46+Z46+AB46</f>
        <v>4226.3848</v>
      </c>
    </row>
    <row r="47" spans="1:29" s="67" customFormat="1" ht="30" customHeight="1">
      <c r="A47" s="63" t="s">
        <v>113</v>
      </c>
      <c r="B47" s="64">
        <v>1204</v>
      </c>
      <c r="C47" s="63" t="s">
        <v>131</v>
      </c>
      <c r="D47" s="64">
        <v>2540</v>
      </c>
      <c r="E47" s="61">
        <v>80</v>
      </c>
      <c r="F47" s="61">
        <f t="shared" si="12"/>
        <v>2620</v>
      </c>
      <c r="G47" s="62">
        <v>0</v>
      </c>
      <c r="H47" s="62">
        <f t="shared" si="13"/>
        <v>366.8</v>
      </c>
      <c r="I47" s="62">
        <f t="shared" si="2"/>
        <v>0</v>
      </c>
      <c r="J47" s="62">
        <f t="shared" si="4"/>
        <v>7.336</v>
      </c>
      <c r="K47" s="62">
        <f t="shared" si="5"/>
        <v>110.04</v>
      </c>
      <c r="L47" s="62">
        <v>0</v>
      </c>
      <c r="M47" s="64">
        <v>0</v>
      </c>
      <c r="N47" s="64">
        <v>17</v>
      </c>
      <c r="O47" s="64">
        <v>61</v>
      </c>
      <c r="P47" s="64">
        <v>10</v>
      </c>
      <c r="Q47" s="64">
        <v>0</v>
      </c>
      <c r="R47" s="64">
        <v>0</v>
      </c>
      <c r="S47" s="64">
        <v>387</v>
      </c>
      <c r="T47" s="64">
        <v>21.25</v>
      </c>
      <c r="U47" s="64">
        <v>12</v>
      </c>
      <c r="V47" s="64">
        <v>10</v>
      </c>
      <c r="W47" s="61">
        <f t="shared" si="14"/>
        <v>3622.426</v>
      </c>
      <c r="X47" s="65">
        <f t="shared" si="6"/>
        <v>90.56065000000001</v>
      </c>
      <c r="Y47" s="65">
        <f t="shared" si="7"/>
        <v>90.56065000000001</v>
      </c>
      <c r="Z47" s="64">
        <v>400</v>
      </c>
      <c r="AA47" s="61">
        <f t="shared" si="8"/>
        <v>4203.5473</v>
      </c>
      <c r="AB47" s="65">
        <f t="shared" si="9"/>
        <v>181.12130000000002</v>
      </c>
      <c r="AC47" s="66">
        <f t="shared" si="10"/>
        <v>4203.5473</v>
      </c>
    </row>
    <row r="48" spans="1:29" s="67" customFormat="1" ht="30" customHeight="1">
      <c r="A48" s="63" t="s">
        <v>135</v>
      </c>
      <c r="B48" s="64">
        <v>2207</v>
      </c>
      <c r="C48" s="63" t="s">
        <v>131</v>
      </c>
      <c r="D48" s="64">
        <v>2540</v>
      </c>
      <c r="E48" s="61">
        <v>80</v>
      </c>
      <c r="F48" s="61">
        <f>D48+E48</f>
        <v>2620</v>
      </c>
      <c r="G48" s="62">
        <v>0</v>
      </c>
      <c r="H48" s="62">
        <f t="shared" si="13"/>
        <v>366.8</v>
      </c>
      <c r="I48" s="62">
        <f>G48*0.14</f>
        <v>0</v>
      </c>
      <c r="J48" s="62">
        <f>(H48+I48)*2%</f>
        <v>7.336</v>
      </c>
      <c r="K48" s="62">
        <f>(H48+I48)*30%</f>
        <v>110.04</v>
      </c>
      <c r="L48" s="62">
        <v>0</v>
      </c>
      <c r="M48" s="64">
        <v>0</v>
      </c>
      <c r="N48" s="64">
        <v>0</v>
      </c>
      <c r="O48" s="64">
        <v>61</v>
      </c>
      <c r="P48" s="64">
        <v>10</v>
      </c>
      <c r="Q48" s="64">
        <v>0</v>
      </c>
      <c r="R48" s="64">
        <v>0</v>
      </c>
      <c r="S48" s="64">
        <v>387</v>
      </c>
      <c r="T48" s="64">
        <v>0</v>
      </c>
      <c r="U48" s="64">
        <v>12</v>
      </c>
      <c r="V48" s="64">
        <v>10</v>
      </c>
      <c r="W48" s="61">
        <f t="shared" si="14"/>
        <v>3584.176</v>
      </c>
      <c r="X48" s="65">
        <f>W48*2.5%</f>
        <v>89.6044</v>
      </c>
      <c r="Y48" s="65">
        <f>W48*2.5%</f>
        <v>89.6044</v>
      </c>
      <c r="Z48" s="64">
        <v>400</v>
      </c>
      <c r="AA48" s="61">
        <f>W48+X48+Y48+Z48</f>
        <v>4163.3848</v>
      </c>
      <c r="AB48" s="65">
        <f>W48*5%</f>
        <v>179.2088</v>
      </c>
      <c r="AC48" s="66">
        <f>W48+Z48+AB48</f>
        <v>4163.3848</v>
      </c>
    </row>
    <row r="49" spans="1:29" s="67" customFormat="1" ht="30" customHeight="1">
      <c r="A49" s="63" t="s">
        <v>111</v>
      </c>
      <c r="B49" s="64">
        <v>3133</v>
      </c>
      <c r="C49" s="63" t="s">
        <v>143</v>
      </c>
      <c r="D49" s="68">
        <v>1760</v>
      </c>
      <c r="E49" s="61">
        <v>0</v>
      </c>
      <c r="F49" s="61">
        <f>D49+E49</f>
        <v>1760</v>
      </c>
      <c r="G49" s="62">
        <v>0</v>
      </c>
      <c r="H49" s="62">
        <f>F49*0.14</f>
        <v>246.40000000000003</v>
      </c>
      <c r="I49" s="62">
        <f>G49*0.14</f>
        <v>0</v>
      </c>
      <c r="J49" s="62">
        <f>(H49+I49)*2%</f>
        <v>4.928000000000001</v>
      </c>
      <c r="K49" s="62">
        <f>(H49+I49)*30%</f>
        <v>73.92</v>
      </c>
      <c r="L49" s="62">
        <v>0</v>
      </c>
      <c r="M49" s="64">
        <v>0</v>
      </c>
      <c r="N49" s="64">
        <v>0</v>
      </c>
      <c r="O49" s="64">
        <v>61</v>
      </c>
      <c r="P49" s="64">
        <v>10</v>
      </c>
      <c r="Q49" s="64">
        <v>0</v>
      </c>
      <c r="R49" s="64">
        <v>0</v>
      </c>
      <c r="S49" s="64">
        <v>387</v>
      </c>
      <c r="T49" s="64">
        <v>21.25</v>
      </c>
      <c r="U49" s="64">
        <v>12</v>
      </c>
      <c r="V49" s="64">
        <v>10</v>
      </c>
      <c r="W49" s="61">
        <f>SUM(F49:V49)</f>
        <v>2586.498</v>
      </c>
      <c r="X49" s="65">
        <f>W49*2.5%</f>
        <v>64.66245</v>
      </c>
      <c r="Y49" s="65">
        <f>W49*2.5%</f>
        <v>64.66245</v>
      </c>
      <c r="Z49" s="64">
        <v>400</v>
      </c>
      <c r="AA49" s="61">
        <f>W49+X49+Y49+Z49</f>
        <v>3115.8228999999997</v>
      </c>
      <c r="AB49" s="65">
        <f>W49*5%</f>
        <v>129.3249</v>
      </c>
      <c r="AC49" s="66">
        <f>W49+Z49+AB49</f>
        <v>3115.8229</v>
      </c>
    </row>
    <row r="50" spans="1:29" s="67" customFormat="1" ht="30" customHeight="1">
      <c r="A50" s="69" t="s">
        <v>113</v>
      </c>
      <c r="B50" s="64">
        <v>1204</v>
      </c>
      <c r="C50" s="64" t="s">
        <v>47</v>
      </c>
      <c r="D50" s="64">
        <v>1760</v>
      </c>
      <c r="E50" s="61">
        <v>80</v>
      </c>
      <c r="F50" s="61">
        <f aca="true" t="shared" si="15" ref="F50:F58">D50+E50</f>
        <v>1840</v>
      </c>
      <c r="G50" s="62">
        <f>F50*0.89%</f>
        <v>16.376</v>
      </c>
      <c r="H50" s="62">
        <f t="shared" si="13"/>
        <v>257.6</v>
      </c>
      <c r="I50" s="62">
        <f t="shared" si="2"/>
        <v>2.2926400000000005</v>
      </c>
      <c r="J50" s="62">
        <f t="shared" si="4"/>
        <v>5.197852800000001</v>
      </c>
      <c r="K50" s="62">
        <f t="shared" si="5"/>
        <v>77.967792</v>
      </c>
      <c r="L50" s="62">
        <v>0</v>
      </c>
      <c r="M50" s="64">
        <v>0</v>
      </c>
      <c r="N50" s="64"/>
      <c r="O50" s="64">
        <v>61</v>
      </c>
      <c r="P50" s="64">
        <v>10</v>
      </c>
      <c r="Q50" s="64">
        <v>45</v>
      </c>
      <c r="R50" s="64">
        <v>0</v>
      </c>
      <c r="S50" s="64">
        <v>387</v>
      </c>
      <c r="T50" s="64">
        <v>21.25</v>
      </c>
      <c r="U50" s="64">
        <v>12</v>
      </c>
      <c r="V50" s="64">
        <v>10</v>
      </c>
      <c r="W50" s="61">
        <f t="shared" si="14"/>
        <v>2745.6842848</v>
      </c>
      <c r="X50" s="65">
        <f t="shared" si="6"/>
        <v>68.64210712</v>
      </c>
      <c r="Y50" s="65">
        <f t="shared" si="7"/>
        <v>68.64210712</v>
      </c>
      <c r="Z50" s="64">
        <v>400</v>
      </c>
      <c r="AA50" s="61">
        <f t="shared" si="8"/>
        <v>3282.9684990400006</v>
      </c>
      <c r="AB50" s="65">
        <f t="shared" si="9"/>
        <v>137.28421424</v>
      </c>
      <c r="AC50" s="66">
        <f t="shared" si="10"/>
        <v>3282.96849904</v>
      </c>
    </row>
    <row r="51" spans="1:29" ht="30" customHeight="1">
      <c r="A51" s="5" t="s">
        <v>66</v>
      </c>
      <c r="B51" s="5">
        <v>1190</v>
      </c>
      <c r="C51" s="10" t="s">
        <v>47</v>
      </c>
      <c r="D51" s="5">
        <v>1760</v>
      </c>
      <c r="E51" s="6">
        <v>80</v>
      </c>
      <c r="F51" s="6">
        <f t="shared" si="15"/>
        <v>1840</v>
      </c>
      <c r="G51" s="7">
        <v>0</v>
      </c>
      <c r="H51" s="7">
        <f t="shared" si="13"/>
        <v>257.6</v>
      </c>
      <c r="I51" s="7">
        <f t="shared" si="2"/>
        <v>0</v>
      </c>
      <c r="J51" s="7">
        <f t="shared" si="4"/>
        <v>5.152</v>
      </c>
      <c r="K51" s="7">
        <f t="shared" si="5"/>
        <v>77.28</v>
      </c>
      <c r="L51" s="7">
        <v>0</v>
      </c>
      <c r="M51" s="5">
        <v>0</v>
      </c>
      <c r="N51" s="5">
        <v>0</v>
      </c>
      <c r="O51" s="5">
        <v>61</v>
      </c>
      <c r="P51" s="5">
        <v>10</v>
      </c>
      <c r="Q51" s="5">
        <v>83</v>
      </c>
      <c r="R51" s="5">
        <v>0</v>
      </c>
      <c r="S51" s="5">
        <v>387</v>
      </c>
      <c r="T51" s="5">
        <v>40</v>
      </c>
      <c r="U51" s="5">
        <v>12</v>
      </c>
      <c r="V51" s="5">
        <v>10</v>
      </c>
      <c r="W51" s="6">
        <f t="shared" si="14"/>
        <v>2783.032</v>
      </c>
      <c r="X51" s="60">
        <f t="shared" si="6"/>
        <v>69.5758</v>
      </c>
      <c r="Y51" s="60">
        <f t="shared" si="7"/>
        <v>69.5758</v>
      </c>
      <c r="Z51" s="5">
        <v>400</v>
      </c>
      <c r="AA51" s="6">
        <f t="shared" si="8"/>
        <v>3322.1836000000003</v>
      </c>
      <c r="AB51" s="60">
        <f t="shared" si="9"/>
        <v>139.1516</v>
      </c>
      <c r="AC51" s="58">
        <f t="shared" si="10"/>
        <v>3322.1836000000003</v>
      </c>
    </row>
    <row r="52" spans="1:29" ht="30" customHeight="1">
      <c r="A52" s="10" t="s">
        <v>114</v>
      </c>
      <c r="B52" s="5">
        <v>1388</v>
      </c>
      <c r="C52" s="10" t="s">
        <v>47</v>
      </c>
      <c r="D52" s="5">
        <v>1760</v>
      </c>
      <c r="E52" s="6">
        <v>80</v>
      </c>
      <c r="F52" s="6">
        <f>D52+E52</f>
        <v>1840</v>
      </c>
      <c r="G52" s="7">
        <v>0</v>
      </c>
      <c r="H52" s="7">
        <f t="shared" si="13"/>
        <v>257.6</v>
      </c>
      <c r="I52" s="7">
        <f t="shared" si="2"/>
        <v>0</v>
      </c>
      <c r="J52" s="7">
        <f t="shared" si="4"/>
        <v>5.152</v>
      </c>
      <c r="K52" s="7">
        <f t="shared" si="5"/>
        <v>77.28</v>
      </c>
      <c r="L52" s="7">
        <v>0</v>
      </c>
      <c r="M52" s="5">
        <v>0</v>
      </c>
      <c r="N52" s="5">
        <v>0</v>
      </c>
      <c r="O52" s="5">
        <v>61</v>
      </c>
      <c r="P52" s="5">
        <v>10</v>
      </c>
      <c r="Q52" s="5">
        <v>45</v>
      </c>
      <c r="R52" s="5">
        <v>60</v>
      </c>
      <c r="S52" s="5">
        <v>387</v>
      </c>
      <c r="T52" s="5">
        <v>0</v>
      </c>
      <c r="U52" s="5">
        <v>12</v>
      </c>
      <c r="V52" s="5">
        <v>10</v>
      </c>
      <c r="W52" s="6">
        <f t="shared" si="14"/>
        <v>2765.032</v>
      </c>
      <c r="X52" s="60">
        <f t="shared" si="6"/>
        <v>69.12580000000001</v>
      </c>
      <c r="Y52" s="60">
        <f t="shared" si="7"/>
        <v>69.12580000000001</v>
      </c>
      <c r="Z52" s="5">
        <v>400</v>
      </c>
      <c r="AA52" s="6">
        <f t="shared" si="8"/>
        <v>3303.2835999999998</v>
      </c>
      <c r="AB52" s="60">
        <f t="shared" si="9"/>
        <v>138.25160000000002</v>
      </c>
      <c r="AC52" s="58">
        <f t="shared" si="10"/>
        <v>3303.2836</v>
      </c>
    </row>
    <row r="53" spans="1:29" s="67" customFormat="1" ht="30" customHeight="1">
      <c r="A53" s="63" t="s">
        <v>99</v>
      </c>
      <c r="B53" s="64">
        <v>1106</v>
      </c>
      <c r="C53" s="63" t="s">
        <v>129</v>
      </c>
      <c r="D53" s="64">
        <v>1760</v>
      </c>
      <c r="E53" s="61">
        <v>80</v>
      </c>
      <c r="F53" s="61">
        <f>D53+E53</f>
        <v>1840</v>
      </c>
      <c r="G53" s="62">
        <f>F53*2.67%</f>
        <v>49.12799999999999</v>
      </c>
      <c r="H53" s="62">
        <f t="shared" si="13"/>
        <v>257.6</v>
      </c>
      <c r="I53" s="62">
        <f t="shared" si="2"/>
        <v>6.87792</v>
      </c>
      <c r="J53" s="62">
        <f t="shared" si="4"/>
        <v>5.289558400000001</v>
      </c>
      <c r="K53" s="62">
        <f t="shared" si="5"/>
        <v>79.343376</v>
      </c>
      <c r="L53" s="62">
        <v>0</v>
      </c>
      <c r="M53" s="64">
        <v>0</v>
      </c>
      <c r="N53" s="64">
        <v>0</v>
      </c>
      <c r="O53" s="64">
        <v>61</v>
      </c>
      <c r="P53" s="64">
        <v>10</v>
      </c>
      <c r="Q53" s="64">
        <v>0</v>
      </c>
      <c r="R53" s="64">
        <v>60</v>
      </c>
      <c r="S53" s="64">
        <v>387</v>
      </c>
      <c r="T53" s="64">
        <v>0</v>
      </c>
      <c r="U53" s="64">
        <v>0</v>
      </c>
      <c r="V53" s="64">
        <v>10</v>
      </c>
      <c r="W53" s="61">
        <f t="shared" si="14"/>
        <v>2766.2388543999996</v>
      </c>
      <c r="X53" s="65">
        <f t="shared" si="6"/>
        <v>69.15597136</v>
      </c>
      <c r="Y53" s="65">
        <f t="shared" si="7"/>
        <v>69.15597136</v>
      </c>
      <c r="Z53" s="64">
        <v>400</v>
      </c>
      <c r="AA53" s="61">
        <f t="shared" si="8"/>
        <v>3304.5507971199995</v>
      </c>
      <c r="AB53" s="65">
        <f t="shared" si="9"/>
        <v>138.31194272</v>
      </c>
      <c r="AC53" s="66">
        <f t="shared" si="10"/>
        <v>3304.5507971199995</v>
      </c>
    </row>
    <row r="54" spans="1:29" ht="30" customHeight="1">
      <c r="A54" s="10" t="s">
        <v>128</v>
      </c>
      <c r="B54" s="5">
        <v>1107</v>
      </c>
      <c r="C54" s="10" t="s">
        <v>129</v>
      </c>
      <c r="D54" s="5">
        <v>1760</v>
      </c>
      <c r="E54" s="6">
        <v>80</v>
      </c>
      <c r="F54" s="61">
        <f>D54+E54</f>
        <v>1840</v>
      </c>
      <c r="G54" s="62">
        <f>F54*0%</f>
        <v>0</v>
      </c>
      <c r="H54" s="7">
        <f t="shared" si="13"/>
        <v>257.6</v>
      </c>
      <c r="I54" s="7">
        <f>G54*0.14</f>
        <v>0</v>
      </c>
      <c r="J54" s="7">
        <f>(H54+I54)*2%</f>
        <v>5.152</v>
      </c>
      <c r="K54" s="7">
        <f>(H54+I54)*30%</f>
        <v>77.28</v>
      </c>
      <c r="L54" s="7">
        <v>0</v>
      </c>
      <c r="M54" s="5">
        <v>0</v>
      </c>
      <c r="N54" s="5">
        <v>17</v>
      </c>
      <c r="O54" s="5">
        <v>61</v>
      </c>
      <c r="P54" s="5">
        <v>10</v>
      </c>
      <c r="Q54" s="5">
        <v>0</v>
      </c>
      <c r="R54" s="5">
        <v>0</v>
      </c>
      <c r="S54" s="5">
        <v>387</v>
      </c>
      <c r="T54" s="5">
        <v>28.2</v>
      </c>
      <c r="U54" s="5">
        <v>12</v>
      </c>
      <c r="V54" s="5">
        <v>10</v>
      </c>
      <c r="W54" s="6">
        <f t="shared" si="14"/>
        <v>2705.232</v>
      </c>
      <c r="X54" s="60">
        <f>W54*2.5%</f>
        <v>67.63080000000001</v>
      </c>
      <c r="Y54" s="60">
        <f>W54*2.5%</f>
        <v>67.63080000000001</v>
      </c>
      <c r="Z54" s="5">
        <v>400</v>
      </c>
      <c r="AA54" s="6">
        <f>W54+X54+Y54+Z54</f>
        <v>3240.4936</v>
      </c>
      <c r="AB54" s="60">
        <f>W54*5%</f>
        <v>135.26160000000002</v>
      </c>
      <c r="AC54" s="58">
        <f>W54+Z54+AB54</f>
        <v>3240.4936</v>
      </c>
    </row>
    <row r="55" spans="1:29" ht="30" customHeight="1">
      <c r="A55" s="10" t="s">
        <v>134</v>
      </c>
      <c r="B55" s="5">
        <v>2205</v>
      </c>
      <c r="C55" s="10" t="s">
        <v>129</v>
      </c>
      <c r="D55" s="5">
        <v>1760</v>
      </c>
      <c r="E55" s="6">
        <v>80</v>
      </c>
      <c r="F55" s="61">
        <f>D55+E55</f>
        <v>1840</v>
      </c>
      <c r="G55" s="62">
        <f>F55*0%</f>
        <v>0</v>
      </c>
      <c r="H55" s="7">
        <f t="shared" si="13"/>
        <v>257.6</v>
      </c>
      <c r="I55" s="7">
        <f>G55*0.14</f>
        <v>0</v>
      </c>
      <c r="J55" s="7">
        <f>(H55+I55)*2%</f>
        <v>5.152</v>
      </c>
      <c r="K55" s="7">
        <f>(H55+I55)*30%</f>
        <v>77.28</v>
      </c>
      <c r="L55" s="7">
        <v>0</v>
      </c>
      <c r="M55" s="5">
        <v>0</v>
      </c>
      <c r="N55" s="5">
        <v>0</v>
      </c>
      <c r="O55" s="5">
        <v>61</v>
      </c>
      <c r="P55" s="5">
        <v>10</v>
      </c>
      <c r="Q55" s="5">
        <v>0</v>
      </c>
      <c r="R55" s="5">
        <v>0</v>
      </c>
      <c r="S55" s="5">
        <v>387</v>
      </c>
      <c r="T55" s="5">
        <v>0</v>
      </c>
      <c r="U55" s="5">
        <v>12</v>
      </c>
      <c r="V55" s="5">
        <v>10</v>
      </c>
      <c r="W55" s="6">
        <f t="shared" si="14"/>
        <v>2660.032</v>
      </c>
      <c r="X55" s="60">
        <f>W55*2.5%</f>
        <v>66.50080000000001</v>
      </c>
      <c r="Y55" s="60">
        <f>W55*2.5%</f>
        <v>66.50080000000001</v>
      </c>
      <c r="Z55" s="5">
        <v>400</v>
      </c>
      <c r="AA55" s="6">
        <f>W55+X55+Y55+Z55</f>
        <v>3193.0335999999998</v>
      </c>
      <c r="AB55" s="60">
        <f>W55*5%</f>
        <v>133.00160000000002</v>
      </c>
      <c r="AC55" s="58">
        <f>W55+Z55+AB55</f>
        <v>3193.0336</v>
      </c>
    </row>
    <row r="56" spans="1:29" ht="30" customHeight="1">
      <c r="A56" s="5" t="s">
        <v>69</v>
      </c>
      <c r="B56" s="5">
        <v>1205</v>
      </c>
      <c r="C56" s="5" t="s">
        <v>70</v>
      </c>
      <c r="D56" s="5">
        <v>1020</v>
      </c>
      <c r="E56" s="6">
        <v>80</v>
      </c>
      <c r="F56" s="6">
        <f t="shared" si="15"/>
        <v>1100</v>
      </c>
      <c r="G56" s="7">
        <v>0</v>
      </c>
      <c r="H56" s="7">
        <f t="shared" si="13"/>
        <v>154.00000000000003</v>
      </c>
      <c r="I56" s="7">
        <f t="shared" si="2"/>
        <v>0</v>
      </c>
      <c r="J56" s="7">
        <f t="shared" si="4"/>
        <v>3.0800000000000005</v>
      </c>
      <c r="K56" s="7">
        <f t="shared" si="5"/>
        <v>46.20000000000001</v>
      </c>
      <c r="L56" s="7">
        <v>0</v>
      </c>
      <c r="M56" s="5">
        <v>0</v>
      </c>
      <c r="N56" s="5">
        <v>0</v>
      </c>
      <c r="O56" s="5">
        <v>61</v>
      </c>
      <c r="P56" s="5">
        <v>10</v>
      </c>
      <c r="Q56" s="5">
        <v>0</v>
      </c>
      <c r="R56" s="5">
        <v>0</v>
      </c>
      <c r="S56" s="5">
        <v>387</v>
      </c>
      <c r="T56" s="5">
        <v>0</v>
      </c>
      <c r="U56" s="5">
        <v>12</v>
      </c>
      <c r="V56" s="5">
        <v>10</v>
      </c>
      <c r="W56" s="6">
        <f t="shared" si="14"/>
        <v>1783.28</v>
      </c>
      <c r="X56" s="60">
        <f t="shared" si="6"/>
        <v>44.582</v>
      </c>
      <c r="Y56" s="60">
        <f t="shared" si="7"/>
        <v>44.582</v>
      </c>
      <c r="Z56" s="5">
        <v>400</v>
      </c>
      <c r="AA56" s="6">
        <f t="shared" si="8"/>
        <v>2272.4440000000004</v>
      </c>
      <c r="AB56" s="60">
        <f t="shared" si="9"/>
        <v>89.164</v>
      </c>
      <c r="AC56" s="58">
        <f t="shared" si="10"/>
        <v>2272.444</v>
      </c>
    </row>
    <row r="57" spans="1:29" ht="30" customHeight="1">
      <c r="A57" s="5" t="s">
        <v>69</v>
      </c>
      <c r="B57" s="5">
        <v>1205</v>
      </c>
      <c r="C57" s="10" t="s">
        <v>145</v>
      </c>
      <c r="D57" s="5">
        <v>1020</v>
      </c>
      <c r="E57" s="6">
        <v>80</v>
      </c>
      <c r="F57" s="6">
        <f>D57+E57</f>
        <v>1100</v>
      </c>
      <c r="G57" s="7">
        <v>0</v>
      </c>
      <c r="H57" s="7">
        <f>F57*0.14</f>
        <v>154.00000000000003</v>
      </c>
      <c r="I57" s="7">
        <f>G57*0.14</f>
        <v>0</v>
      </c>
      <c r="J57" s="7">
        <f>(H57+I57)*2%</f>
        <v>3.0800000000000005</v>
      </c>
      <c r="K57" s="7">
        <f>(H57+I57)*30%</f>
        <v>46.20000000000001</v>
      </c>
      <c r="L57" s="7">
        <v>0</v>
      </c>
      <c r="M57" s="5">
        <v>0</v>
      </c>
      <c r="N57" s="5">
        <v>0</v>
      </c>
      <c r="O57" s="5">
        <v>61</v>
      </c>
      <c r="P57" s="5">
        <v>10</v>
      </c>
      <c r="Q57" s="5">
        <v>0</v>
      </c>
      <c r="R57" s="5">
        <v>0</v>
      </c>
      <c r="S57" s="5">
        <v>387</v>
      </c>
      <c r="T57" s="5">
        <v>0</v>
      </c>
      <c r="U57" s="5">
        <v>12</v>
      </c>
      <c r="V57" s="5">
        <v>10</v>
      </c>
      <c r="W57" s="6">
        <f>SUM(F57:V57)</f>
        <v>1783.28</v>
      </c>
      <c r="X57" s="60">
        <f>W57*2.5%</f>
        <v>44.582</v>
      </c>
      <c r="Y57" s="60">
        <f>W57*2.5%</f>
        <v>44.582</v>
      </c>
      <c r="Z57" s="5">
        <v>400</v>
      </c>
      <c r="AA57" s="6">
        <f>W57+X57+Y57+Z57</f>
        <v>2272.4440000000004</v>
      </c>
      <c r="AB57" s="60">
        <f>W57*5%</f>
        <v>89.164</v>
      </c>
      <c r="AC57" s="58">
        <f>W57+Z57+AB57</f>
        <v>2272.444</v>
      </c>
    </row>
    <row r="58" spans="1:29" ht="30" customHeight="1">
      <c r="A58" s="5" t="s">
        <v>69</v>
      </c>
      <c r="B58" s="5">
        <v>1204</v>
      </c>
      <c r="C58" s="5" t="s">
        <v>71</v>
      </c>
      <c r="D58" s="5">
        <v>1020</v>
      </c>
      <c r="E58" s="7">
        <v>440</v>
      </c>
      <c r="F58" s="6">
        <f t="shared" si="15"/>
        <v>1460</v>
      </c>
      <c r="G58" s="7">
        <v>0</v>
      </c>
      <c r="H58" s="7">
        <f t="shared" si="13"/>
        <v>204.4</v>
      </c>
      <c r="I58" s="7">
        <f t="shared" si="2"/>
        <v>0</v>
      </c>
      <c r="J58" s="7">
        <f t="shared" si="4"/>
        <v>4.088</v>
      </c>
      <c r="K58" s="7">
        <f t="shared" si="5"/>
        <v>61.32</v>
      </c>
      <c r="L58" s="7">
        <v>0</v>
      </c>
      <c r="M58" s="5">
        <v>0</v>
      </c>
      <c r="N58" s="5">
        <v>0</v>
      </c>
      <c r="O58" s="5">
        <v>61</v>
      </c>
      <c r="P58" s="5">
        <v>10</v>
      </c>
      <c r="Q58" s="5">
        <v>0</v>
      </c>
      <c r="R58" s="5">
        <v>0</v>
      </c>
      <c r="S58" s="5">
        <v>387</v>
      </c>
      <c r="T58" s="5">
        <v>0</v>
      </c>
      <c r="U58" s="5">
        <v>12</v>
      </c>
      <c r="V58" s="5">
        <v>10</v>
      </c>
      <c r="W58" s="6">
        <f t="shared" si="14"/>
        <v>2209.808</v>
      </c>
      <c r="X58" s="60">
        <f t="shared" si="6"/>
        <v>55.245200000000004</v>
      </c>
      <c r="Y58" s="60">
        <f t="shared" si="7"/>
        <v>55.245200000000004</v>
      </c>
      <c r="Z58" s="5">
        <v>400</v>
      </c>
      <c r="AA58" s="6">
        <f t="shared" si="8"/>
        <v>2720.2983999999997</v>
      </c>
      <c r="AB58" s="60">
        <f t="shared" si="9"/>
        <v>110.49040000000001</v>
      </c>
      <c r="AC58" s="58">
        <f t="shared" si="10"/>
        <v>2720.2984</v>
      </c>
    </row>
    <row r="59" spans="1:8" s="51" customFormat="1" ht="28.5" customHeight="1">
      <c r="A59" s="53" t="s">
        <v>122</v>
      </c>
      <c r="B59" s="54"/>
      <c r="H59" s="52"/>
    </row>
    <row r="60" spans="1:29" ht="22.5" customHeight="1">
      <c r="A60" s="9" t="s">
        <v>138</v>
      </c>
      <c r="D60" s="1"/>
      <c r="H60" s="4"/>
      <c r="I60" s="1"/>
      <c r="X60" s="53"/>
      <c r="Z60" s="1"/>
      <c r="AB60" s="53"/>
      <c r="AC60" s="1"/>
    </row>
  </sheetData>
  <sheetProtection/>
  <mergeCells count="1">
    <mergeCell ref="A3:AC4"/>
  </mergeCells>
  <printOptions horizontalCentered="1" verticalCentered="1"/>
  <pageMargins left="0" right="0" top="0" bottom="0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28">
      <selection activeCell="A54" sqref="A54:E54"/>
    </sheetView>
  </sheetViews>
  <sheetFormatPr defaultColWidth="9.140625" defaultRowHeight="22.5" customHeight="1"/>
  <cols>
    <col min="1" max="1" width="29.7109375" style="1" customWidth="1"/>
    <col min="2" max="2" width="18.28125" style="2" customWidth="1"/>
    <col min="3" max="3" width="17.57421875" style="19" customWidth="1"/>
    <col min="4" max="4" width="19.28125" style="47" customWidth="1"/>
    <col min="5" max="5" width="17.140625" style="4" customWidth="1"/>
    <col min="6" max="6" width="9.8515625" style="17" customWidth="1"/>
    <col min="7" max="7" width="14.00390625" style="17" customWidth="1"/>
    <col min="8" max="8" width="16.57421875" style="17" customWidth="1"/>
    <col min="9" max="9" width="15.00390625" style="24" customWidth="1"/>
    <col min="10" max="10" width="14.421875" style="17" customWidth="1"/>
    <col min="11" max="12" width="14.7109375" style="17" customWidth="1"/>
    <col min="13" max="13" width="16.421875" style="17" customWidth="1"/>
    <col min="14" max="14" width="9.140625" style="17" customWidth="1"/>
    <col min="15" max="15" width="8.8515625" style="17" customWidth="1"/>
    <col min="16" max="16" width="8.28125" style="17" customWidth="1"/>
    <col min="17" max="17" width="8.57421875" style="17" customWidth="1"/>
    <col min="18" max="18" width="9.28125" style="17" customWidth="1"/>
    <col min="19" max="19" width="6.7109375" style="17" customWidth="1"/>
    <col min="20" max="21" width="11.140625" style="17" customWidth="1"/>
    <col min="22" max="22" width="14.00390625" style="17" customWidth="1"/>
    <col min="23" max="23" width="11.8515625" style="17" customWidth="1"/>
    <col min="24" max="24" width="11.00390625" style="17" customWidth="1"/>
    <col min="25" max="25" width="14.28125" style="17" customWidth="1"/>
    <col min="26" max="26" width="15.00390625" style="17" customWidth="1"/>
    <col min="27" max="27" width="13.140625" style="17" customWidth="1"/>
    <col min="28" max="28" width="14.7109375" style="17" customWidth="1"/>
    <col min="29" max="29" width="13.7109375" style="25" customWidth="1"/>
    <col min="30" max="30" width="29.7109375" style="17" customWidth="1"/>
    <col min="31" max="32" width="14.421875" style="26" customWidth="1"/>
    <col min="33" max="33" width="12.57421875" style="1" customWidth="1"/>
    <col min="34" max="16384" width="9.140625" style="1" customWidth="1"/>
  </cols>
  <sheetData>
    <row r="1" spans="1:32" ht="22.5" customHeight="1" thickBot="1">
      <c r="A1" s="70" t="s">
        <v>91</v>
      </c>
      <c r="B1" s="71"/>
      <c r="C1" s="71"/>
      <c r="D1" s="71"/>
      <c r="E1" s="71"/>
      <c r="I1" s="17"/>
      <c r="AC1" s="17"/>
      <c r="AE1" s="17"/>
      <c r="AF1" s="17"/>
    </row>
    <row r="2" spans="1:32" s="16" customFormat="1" ht="90" customHeight="1" thickBot="1">
      <c r="A2" s="29" t="s">
        <v>85</v>
      </c>
      <c r="B2" s="30" t="s">
        <v>49</v>
      </c>
      <c r="C2" s="30" t="s">
        <v>90</v>
      </c>
      <c r="D2" s="40" t="s">
        <v>35</v>
      </c>
      <c r="E2" s="41" t="s">
        <v>32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30" customHeight="1">
      <c r="A3" s="28" t="s">
        <v>11</v>
      </c>
      <c r="B3" s="28" t="s">
        <v>40</v>
      </c>
      <c r="C3" s="34">
        <v>3320</v>
      </c>
      <c r="D3" s="42">
        <v>4971.261792000001</v>
      </c>
      <c r="E3" s="42">
        <v>4829.2257408000005</v>
      </c>
      <c r="I3" s="17"/>
      <c r="AC3" s="17"/>
      <c r="AE3" s="17"/>
      <c r="AF3" s="17"/>
    </row>
    <row r="4" spans="1:32" ht="30" customHeight="1">
      <c r="A4" s="5" t="s">
        <v>12</v>
      </c>
      <c r="B4" s="5" t="s">
        <v>40</v>
      </c>
      <c r="C4" s="35">
        <v>3320</v>
      </c>
      <c r="D4" s="43">
        <v>4971.261792000001</v>
      </c>
      <c r="E4" s="43">
        <v>4829.2257408000005</v>
      </c>
      <c r="I4" s="17"/>
      <c r="AC4" s="17"/>
      <c r="AE4" s="17"/>
      <c r="AF4" s="17"/>
    </row>
    <row r="5" spans="1:32" ht="30" customHeight="1">
      <c r="A5" s="5" t="s">
        <v>13</v>
      </c>
      <c r="B5" s="5" t="s">
        <v>40</v>
      </c>
      <c r="C5" s="35">
        <v>3320</v>
      </c>
      <c r="D5" s="43">
        <v>4971.261792000001</v>
      </c>
      <c r="E5" s="43">
        <v>4829.2257408000005</v>
      </c>
      <c r="I5" s="17"/>
      <c r="AC5" s="17"/>
      <c r="AE5" s="17"/>
      <c r="AF5" s="17"/>
    </row>
    <row r="6" spans="1:32" ht="30" customHeight="1">
      <c r="A6" s="5" t="s">
        <v>14</v>
      </c>
      <c r="B6" s="5" t="s">
        <v>40</v>
      </c>
      <c r="C6" s="35">
        <v>3320</v>
      </c>
      <c r="D6" s="43">
        <v>4971.261792000001</v>
      </c>
      <c r="E6" s="43">
        <v>4829.2257408000005</v>
      </c>
      <c r="I6" s="17"/>
      <c r="AC6" s="17"/>
      <c r="AE6" s="17"/>
      <c r="AF6" s="17"/>
    </row>
    <row r="7" spans="1:32" ht="30" customHeight="1">
      <c r="A7" s="5" t="s">
        <v>23</v>
      </c>
      <c r="B7" s="10" t="s">
        <v>40</v>
      </c>
      <c r="C7" s="36">
        <v>3320</v>
      </c>
      <c r="D7" s="43">
        <v>5030.250792</v>
      </c>
      <c r="E7" s="43">
        <v>4886.5293408</v>
      </c>
      <c r="I7" s="17"/>
      <c r="AC7" s="17"/>
      <c r="AE7" s="17"/>
      <c r="AF7" s="17"/>
    </row>
    <row r="8" spans="1:32" ht="30" customHeight="1">
      <c r="A8" s="5" t="s">
        <v>4</v>
      </c>
      <c r="B8" s="5" t="s">
        <v>41</v>
      </c>
      <c r="C8" s="35">
        <v>2987</v>
      </c>
      <c r="D8" s="43">
        <v>4501.504559999999</v>
      </c>
      <c r="E8" s="43">
        <v>4372.890143999999</v>
      </c>
      <c r="I8" s="17"/>
      <c r="AC8" s="17"/>
      <c r="AE8" s="17"/>
      <c r="AF8" s="17"/>
    </row>
    <row r="9" spans="1:32" ht="30" customHeight="1">
      <c r="A9" s="5" t="s">
        <v>18</v>
      </c>
      <c r="B9" s="5" t="s">
        <v>41</v>
      </c>
      <c r="C9" s="35">
        <v>2987</v>
      </c>
      <c r="D9" s="43">
        <v>4451.41956</v>
      </c>
      <c r="E9" s="43">
        <v>4324.236144</v>
      </c>
      <c r="I9" s="17"/>
      <c r="AC9" s="17"/>
      <c r="AE9" s="17"/>
      <c r="AF9" s="17"/>
    </row>
    <row r="10" spans="1:32" ht="30" customHeight="1">
      <c r="A10" s="5" t="s">
        <v>7</v>
      </c>
      <c r="B10" s="5" t="s">
        <v>41</v>
      </c>
      <c r="C10" s="35">
        <v>2987</v>
      </c>
      <c r="D10" s="43">
        <v>4451.41956</v>
      </c>
      <c r="E10" s="43">
        <v>4324.236144</v>
      </c>
      <c r="I10" s="17"/>
      <c r="AC10" s="17"/>
      <c r="AE10" s="17"/>
      <c r="AF10" s="17"/>
    </row>
    <row r="11" spans="1:32" ht="30" customHeight="1">
      <c r="A11" s="5" t="s">
        <v>20</v>
      </c>
      <c r="B11" s="5" t="s">
        <v>41</v>
      </c>
      <c r="C11" s="35">
        <v>2987</v>
      </c>
      <c r="D11" s="43">
        <v>4451.41956</v>
      </c>
      <c r="E11" s="43">
        <v>4324.236144</v>
      </c>
      <c r="I11" s="17"/>
      <c r="AC11" s="17"/>
      <c r="AE11" s="17"/>
      <c r="AF11" s="17"/>
    </row>
    <row r="12" spans="1:32" s="14" customFormat="1" ht="30" customHeight="1">
      <c r="A12" s="12" t="s">
        <v>66</v>
      </c>
      <c r="B12" s="13" t="s">
        <v>41</v>
      </c>
      <c r="C12" s="37">
        <v>2987</v>
      </c>
      <c r="D12" s="44">
        <v>4543.79856</v>
      </c>
      <c r="E12" s="44">
        <v>4413.975744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4" customFormat="1" ht="30" customHeight="1">
      <c r="A13" s="12" t="s">
        <v>66</v>
      </c>
      <c r="B13" s="12" t="s">
        <v>43</v>
      </c>
      <c r="C13" s="38">
        <v>2790</v>
      </c>
      <c r="D13" s="44">
        <v>4543.79856</v>
      </c>
      <c r="E13" s="44">
        <v>4413.975744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4" customFormat="1" ht="30" customHeight="1">
      <c r="A14" s="12" t="s">
        <v>1</v>
      </c>
      <c r="B14" s="13" t="s">
        <v>87</v>
      </c>
      <c r="C14" s="37">
        <v>2987</v>
      </c>
      <c r="D14" s="44">
        <v>4451.41956</v>
      </c>
      <c r="E14" s="44">
        <v>4324.236144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4" customFormat="1" ht="30" customHeight="1">
      <c r="A15" s="12" t="s">
        <v>1</v>
      </c>
      <c r="B15" s="12" t="s">
        <v>43</v>
      </c>
      <c r="C15" s="38">
        <v>2790</v>
      </c>
      <c r="D15" s="44">
        <v>4451.41956</v>
      </c>
      <c r="E15" s="44">
        <v>4324.236144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30" customHeight="1">
      <c r="A16" s="5" t="s">
        <v>1</v>
      </c>
      <c r="B16" s="5" t="s">
        <v>42</v>
      </c>
      <c r="C16" s="35">
        <v>2660</v>
      </c>
      <c r="D16" s="43">
        <v>4143.11856</v>
      </c>
      <c r="E16" s="43">
        <v>4024.743744</v>
      </c>
      <c r="I16" s="17"/>
      <c r="AC16" s="17"/>
      <c r="AE16" s="17"/>
      <c r="AF16" s="17"/>
    </row>
    <row r="17" spans="1:32" ht="30" customHeight="1">
      <c r="A17" s="5" t="s">
        <v>4</v>
      </c>
      <c r="B17" s="5" t="s">
        <v>42</v>
      </c>
      <c r="C17" s="35">
        <v>2660</v>
      </c>
      <c r="D17" s="43">
        <v>4193.20356</v>
      </c>
      <c r="E17" s="43">
        <v>4073.397744</v>
      </c>
      <c r="I17" s="17"/>
      <c r="AC17" s="17"/>
      <c r="AE17" s="17"/>
      <c r="AF17" s="17"/>
    </row>
    <row r="18" spans="1:32" ht="30" customHeight="1">
      <c r="A18" s="5" t="s">
        <v>9</v>
      </c>
      <c r="B18" s="5" t="s">
        <v>42</v>
      </c>
      <c r="C18" s="35">
        <v>2660</v>
      </c>
      <c r="D18" s="43">
        <v>4143.11856</v>
      </c>
      <c r="E18" s="43">
        <v>4024.743744</v>
      </c>
      <c r="I18" s="17"/>
      <c r="AC18" s="17"/>
      <c r="AE18" s="17"/>
      <c r="AF18" s="17"/>
    </row>
    <row r="19" spans="1:32" ht="30" customHeight="1">
      <c r="A19" s="5" t="s">
        <v>37</v>
      </c>
      <c r="B19" s="10" t="s">
        <v>42</v>
      </c>
      <c r="C19" s="36">
        <v>2660</v>
      </c>
      <c r="D19" s="43">
        <v>4143.11856</v>
      </c>
      <c r="E19" s="43">
        <v>4024.743744</v>
      </c>
      <c r="I19" s="17"/>
      <c r="AC19" s="17"/>
      <c r="AE19" s="17"/>
      <c r="AF19" s="17"/>
    </row>
    <row r="20" spans="1:32" ht="30" customHeight="1">
      <c r="A20" s="5" t="s">
        <v>58</v>
      </c>
      <c r="B20" s="5" t="s">
        <v>59</v>
      </c>
      <c r="C20" s="35">
        <v>2580</v>
      </c>
      <c r="D20" s="43">
        <v>3994.2837480000003</v>
      </c>
      <c r="E20" s="43">
        <v>3880.1613552</v>
      </c>
      <c r="I20" s="17"/>
      <c r="AC20" s="17"/>
      <c r="AE20" s="17"/>
      <c r="AF20" s="17"/>
    </row>
    <row r="21" spans="1:32" ht="30" customHeight="1">
      <c r="A21" s="5" t="s">
        <v>22</v>
      </c>
      <c r="B21" s="5" t="s">
        <v>65</v>
      </c>
      <c r="C21" s="35">
        <v>2580</v>
      </c>
      <c r="D21" s="43">
        <v>3994.2837480000003</v>
      </c>
      <c r="E21" s="43">
        <v>3880.1613552</v>
      </c>
      <c r="I21" s="17"/>
      <c r="AC21" s="17"/>
      <c r="AE21" s="17"/>
      <c r="AF21" s="17"/>
    </row>
    <row r="22" spans="1:32" ht="30" customHeight="1">
      <c r="A22" s="5" t="s">
        <v>19</v>
      </c>
      <c r="B22" s="5" t="s">
        <v>65</v>
      </c>
      <c r="C22" s="35">
        <v>2580</v>
      </c>
      <c r="D22" s="43">
        <v>3994.2837480000003</v>
      </c>
      <c r="E22" s="43">
        <v>3880.1613552</v>
      </c>
      <c r="I22" s="17"/>
      <c r="AC22" s="17"/>
      <c r="AE22" s="17"/>
      <c r="AF22" s="17"/>
    </row>
    <row r="23" spans="1:32" ht="30" customHeight="1">
      <c r="A23" s="5" t="s">
        <v>6</v>
      </c>
      <c r="B23" s="10" t="s">
        <v>65</v>
      </c>
      <c r="C23" s="36">
        <v>2580</v>
      </c>
      <c r="D23" s="43">
        <v>3994.2837480000003</v>
      </c>
      <c r="E23" s="43">
        <v>3880.1613552</v>
      </c>
      <c r="I23" s="17"/>
      <c r="AC23" s="17"/>
      <c r="AE23" s="17"/>
      <c r="AF23" s="17"/>
    </row>
    <row r="24" spans="1:32" ht="30" customHeight="1">
      <c r="A24" s="10" t="s">
        <v>82</v>
      </c>
      <c r="B24" s="10" t="s">
        <v>65</v>
      </c>
      <c r="C24" s="36">
        <v>2580</v>
      </c>
      <c r="D24" s="43">
        <v>3994.2837480000003</v>
      </c>
      <c r="E24" s="43">
        <v>3880.1613552</v>
      </c>
      <c r="I24" s="17"/>
      <c r="AC24" s="17"/>
      <c r="AE24" s="17"/>
      <c r="AF24" s="17"/>
    </row>
    <row r="25" spans="1:32" ht="30" customHeight="1">
      <c r="A25" s="10" t="s">
        <v>83</v>
      </c>
      <c r="B25" s="10" t="s">
        <v>65</v>
      </c>
      <c r="C25" s="36">
        <v>2580</v>
      </c>
      <c r="D25" s="43">
        <v>3994.2837480000003</v>
      </c>
      <c r="E25" s="43">
        <v>3880.1613552</v>
      </c>
      <c r="I25" s="17"/>
      <c r="AC25" s="17"/>
      <c r="AE25" s="17"/>
      <c r="AF25" s="17"/>
    </row>
    <row r="26" spans="1:32" ht="30" customHeight="1">
      <c r="A26" s="5" t="s">
        <v>8</v>
      </c>
      <c r="B26" s="10" t="s">
        <v>79</v>
      </c>
      <c r="C26" s="36">
        <v>2880</v>
      </c>
      <c r="D26" s="43">
        <v>4328.183748</v>
      </c>
      <c r="E26" s="43">
        <v>4204.5213552000005</v>
      </c>
      <c r="I26" s="17"/>
      <c r="AC26" s="17"/>
      <c r="AE26" s="17"/>
      <c r="AF26" s="17"/>
    </row>
    <row r="27" spans="1:32" ht="30" customHeight="1">
      <c r="A27" s="10" t="s">
        <v>77</v>
      </c>
      <c r="B27" s="10" t="s">
        <v>78</v>
      </c>
      <c r="C27" s="36">
        <v>2640</v>
      </c>
      <c r="D27" s="43">
        <v>4061.063748</v>
      </c>
      <c r="E27" s="43">
        <v>3945.0333552</v>
      </c>
      <c r="I27" s="17"/>
      <c r="AC27" s="17"/>
      <c r="AE27" s="17"/>
      <c r="AF27" s="17"/>
    </row>
    <row r="28" spans="1:32" ht="30" customHeight="1">
      <c r="A28" s="5" t="s">
        <v>67</v>
      </c>
      <c r="B28" s="10" t="s">
        <v>78</v>
      </c>
      <c r="C28" s="36">
        <v>2640</v>
      </c>
      <c r="D28" s="43">
        <v>4061.063748</v>
      </c>
      <c r="E28" s="43">
        <v>3945.0333552</v>
      </c>
      <c r="I28" s="17"/>
      <c r="AC28" s="17"/>
      <c r="AE28" s="17"/>
      <c r="AF28" s="17"/>
    </row>
    <row r="29" spans="1:32" ht="30" customHeight="1">
      <c r="A29" s="5" t="s">
        <v>36</v>
      </c>
      <c r="B29" s="10" t="s">
        <v>84</v>
      </c>
      <c r="C29" s="36">
        <v>2640</v>
      </c>
      <c r="D29" s="43">
        <v>4116.713748</v>
      </c>
      <c r="E29" s="43">
        <v>3999.0933552</v>
      </c>
      <c r="I29" s="17"/>
      <c r="AC29" s="17"/>
      <c r="AE29" s="17"/>
      <c r="AF29" s="17"/>
    </row>
    <row r="30" spans="1:32" ht="30" customHeight="1">
      <c r="A30" s="5" t="s">
        <v>17</v>
      </c>
      <c r="B30" s="5" t="s">
        <v>44</v>
      </c>
      <c r="C30" s="35">
        <v>2280</v>
      </c>
      <c r="D30" s="43">
        <v>3598.211568</v>
      </c>
      <c r="E30" s="43">
        <v>3495.4055232</v>
      </c>
      <c r="I30" s="17"/>
      <c r="AC30" s="17"/>
      <c r="AE30" s="17"/>
      <c r="AF30" s="17"/>
    </row>
    <row r="31" spans="1:32" ht="30" customHeight="1">
      <c r="A31" s="5" t="s">
        <v>33</v>
      </c>
      <c r="B31" s="5" t="s">
        <v>44</v>
      </c>
      <c r="C31" s="35">
        <v>2280</v>
      </c>
      <c r="D31" s="43">
        <v>3598.211568</v>
      </c>
      <c r="E31" s="43">
        <v>3495.4055232</v>
      </c>
      <c r="I31" s="17"/>
      <c r="AC31" s="17"/>
      <c r="AE31" s="17"/>
      <c r="AF31" s="17"/>
    </row>
    <row r="32" spans="1:32" ht="30" customHeight="1">
      <c r="A32" s="5" t="s">
        <v>21</v>
      </c>
      <c r="B32" s="5" t="s">
        <v>44</v>
      </c>
      <c r="C32" s="35">
        <v>2280</v>
      </c>
      <c r="D32" s="43">
        <v>3598.211568</v>
      </c>
      <c r="E32" s="43">
        <v>3495.4055232</v>
      </c>
      <c r="I32" s="17"/>
      <c r="AC32" s="17"/>
      <c r="AE32" s="17"/>
      <c r="AF32" s="17"/>
    </row>
    <row r="33" spans="1:32" ht="30" customHeight="1">
      <c r="A33" s="5" t="s">
        <v>57</v>
      </c>
      <c r="B33" s="5" t="s">
        <v>45</v>
      </c>
      <c r="C33" s="35">
        <v>2340</v>
      </c>
      <c r="D33" s="43">
        <v>3664.991568</v>
      </c>
      <c r="E33" s="43">
        <v>3560.2775232</v>
      </c>
      <c r="I33" s="17"/>
      <c r="AC33" s="17"/>
      <c r="AE33" s="17"/>
      <c r="AF33" s="17"/>
    </row>
    <row r="34" spans="1:32" ht="30" customHeight="1">
      <c r="A34" s="5" t="s">
        <v>3</v>
      </c>
      <c r="B34" s="5" t="s">
        <v>45</v>
      </c>
      <c r="C34" s="35">
        <v>2340</v>
      </c>
      <c r="D34" s="43">
        <v>3664.991568</v>
      </c>
      <c r="E34" s="43">
        <v>3560.2775232</v>
      </c>
      <c r="I34" s="17"/>
      <c r="AC34" s="17"/>
      <c r="AE34" s="17"/>
      <c r="AF34" s="17"/>
    </row>
    <row r="35" spans="1:32" ht="30" customHeight="1">
      <c r="A35" s="5" t="s">
        <v>73</v>
      </c>
      <c r="B35" s="5" t="s">
        <v>62</v>
      </c>
      <c r="C35" s="35">
        <v>2340</v>
      </c>
      <c r="D35" s="43">
        <v>3664.991568</v>
      </c>
      <c r="E35" s="43">
        <v>3560.2775232</v>
      </c>
      <c r="I35" s="17"/>
      <c r="AC35" s="17"/>
      <c r="AE35" s="17"/>
      <c r="AF35" s="17"/>
    </row>
    <row r="36" spans="1:32" ht="30" customHeight="1">
      <c r="A36" s="5" t="s">
        <v>56</v>
      </c>
      <c r="B36" s="10" t="s">
        <v>80</v>
      </c>
      <c r="C36" s="36">
        <v>2190</v>
      </c>
      <c r="D36" s="43">
        <v>3522.6054779999995</v>
      </c>
      <c r="E36" s="43">
        <v>3421.9596071999995</v>
      </c>
      <c r="I36" s="17"/>
      <c r="AC36" s="17"/>
      <c r="AE36" s="17"/>
      <c r="AF36" s="17"/>
    </row>
    <row r="37" spans="1:32" ht="30" customHeight="1">
      <c r="A37" s="5" t="s">
        <v>16</v>
      </c>
      <c r="B37" s="10" t="s">
        <v>55</v>
      </c>
      <c r="C37" s="36">
        <v>2190</v>
      </c>
      <c r="D37" s="43">
        <v>3522.6054779999995</v>
      </c>
      <c r="E37" s="43">
        <v>3421.9596071999995</v>
      </c>
      <c r="I37" s="17"/>
      <c r="AC37" s="17"/>
      <c r="AE37" s="17"/>
      <c r="AF37" s="17"/>
    </row>
    <row r="38" spans="1:32" ht="30" customHeight="1">
      <c r="A38" s="5" t="s">
        <v>15</v>
      </c>
      <c r="B38" s="5" t="s">
        <v>46</v>
      </c>
      <c r="C38" s="35">
        <v>1785</v>
      </c>
      <c r="D38" s="43">
        <v>2932.258035</v>
      </c>
      <c r="E38" s="43">
        <v>2848.479234</v>
      </c>
      <c r="I38" s="17"/>
      <c r="AC38" s="17"/>
      <c r="AE38" s="17"/>
      <c r="AF38" s="17"/>
    </row>
    <row r="39" spans="1:32" ht="30" customHeight="1">
      <c r="A39" s="5" t="s">
        <v>68</v>
      </c>
      <c r="B39" s="10" t="s">
        <v>46</v>
      </c>
      <c r="C39" s="36">
        <v>1785</v>
      </c>
      <c r="D39" s="43">
        <v>2932.258035</v>
      </c>
      <c r="E39" s="43">
        <v>2848.479234</v>
      </c>
      <c r="I39" s="17"/>
      <c r="AC39" s="17"/>
      <c r="AE39" s="17"/>
      <c r="AF39" s="17"/>
    </row>
    <row r="40" spans="1:32" ht="30" customHeight="1">
      <c r="A40" s="5" t="s">
        <v>16</v>
      </c>
      <c r="B40" s="10" t="s">
        <v>81</v>
      </c>
      <c r="C40" s="36">
        <v>1065</v>
      </c>
      <c r="D40" s="43">
        <v>1994.1192389999999</v>
      </c>
      <c r="E40" s="43">
        <v>1937.1444035999998</v>
      </c>
      <c r="I40" s="17"/>
      <c r="AC40" s="17"/>
      <c r="AE40" s="17"/>
      <c r="AF40" s="17"/>
    </row>
    <row r="41" spans="1:32" ht="30" customHeight="1">
      <c r="A41" s="5" t="s">
        <v>2</v>
      </c>
      <c r="B41" s="5" t="s">
        <v>47</v>
      </c>
      <c r="C41" s="35">
        <v>1125</v>
      </c>
      <c r="D41" s="43">
        <v>2123.227239</v>
      </c>
      <c r="E41" s="43">
        <v>2062.5636036</v>
      </c>
      <c r="I41" s="17"/>
      <c r="AC41" s="17"/>
      <c r="AE41" s="17"/>
      <c r="AF41" s="17"/>
    </row>
    <row r="42" spans="1:32" ht="30" customHeight="1">
      <c r="A42" s="5" t="s">
        <v>39</v>
      </c>
      <c r="B42" s="5" t="s">
        <v>47</v>
      </c>
      <c r="C42" s="35">
        <v>1125</v>
      </c>
      <c r="D42" s="43">
        <v>2166.634239</v>
      </c>
      <c r="E42" s="43">
        <v>2104.7304035999996</v>
      </c>
      <c r="I42" s="17"/>
      <c r="AC42" s="17"/>
      <c r="AE42" s="17"/>
      <c r="AF42" s="17"/>
    </row>
    <row r="43" spans="1:32" ht="30" customHeight="1">
      <c r="A43" s="5" t="s">
        <v>66</v>
      </c>
      <c r="B43" s="10" t="s">
        <v>47</v>
      </c>
      <c r="C43" s="36">
        <v>1125</v>
      </c>
      <c r="D43" s="43">
        <v>2153.278239</v>
      </c>
      <c r="E43" s="43">
        <v>2091.7560036</v>
      </c>
      <c r="I43" s="17"/>
      <c r="AC43" s="17"/>
      <c r="AE43" s="17"/>
      <c r="AF43" s="17"/>
    </row>
    <row r="44" spans="1:32" ht="30" customHeight="1">
      <c r="A44" s="5" t="s">
        <v>69</v>
      </c>
      <c r="B44" s="5" t="s">
        <v>70</v>
      </c>
      <c r="C44" s="35">
        <v>855</v>
      </c>
      <c r="D44" s="43">
        <v>2091.3703920479998</v>
      </c>
      <c r="E44" s="43">
        <v>2031.6169522751998</v>
      </c>
      <c r="I44" s="17"/>
      <c r="AC44" s="17"/>
      <c r="AE44" s="17"/>
      <c r="AF44" s="17"/>
    </row>
    <row r="45" spans="1:32" ht="30" customHeight="1">
      <c r="A45" s="5" t="s">
        <v>69</v>
      </c>
      <c r="B45" s="5" t="s">
        <v>71</v>
      </c>
      <c r="C45" s="35">
        <v>1095</v>
      </c>
      <c r="D45" s="43">
        <v>2358.4903920479996</v>
      </c>
      <c r="E45" s="43">
        <v>2291.1049522751996</v>
      </c>
      <c r="I45" s="17"/>
      <c r="AC45" s="17"/>
      <c r="AE45" s="17"/>
      <c r="AF45" s="17"/>
    </row>
    <row r="46" spans="1:32" ht="30" customHeight="1" thickBot="1">
      <c r="A46" s="31" t="s">
        <v>2</v>
      </c>
      <c r="B46" s="31" t="s">
        <v>54</v>
      </c>
      <c r="C46" s="39">
        <v>546</v>
      </c>
      <c r="D46" s="45">
        <v>1303.1579316000002</v>
      </c>
      <c r="E46" s="45">
        <v>1265.9248478400002</v>
      </c>
      <c r="I46" s="17"/>
      <c r="AC46" s="17"/>
      <c r="AE46" s="17"/>
      <c r="AF46" s="17"/>
    </row>
    <row r="47" spans="1:32" ht="30" customHeight="1" thickBot="1">
      <c r="A47" s="74" t="s">
        <v>86</v>
      </c>
      <c r="B47" s="75"/>
      <c r="C47" s="75"/>
      <c r="D47" s="75"/>
      <c r="E47" s="7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E47" s="17"/>
      <c r="AF47" s="17"/>
    </row>
    <row r="48" spans="1:32" s="9" customFormat="1" ht="90" customHeight="1">
      <c r="A48" s="32" t="s">
        <v>85</v>
      </c>
      <c r="B48" s="33" t="s">
        <v>49</v>
      </c>
      <c r="C48" s="32" t="s">
        <v>90</v>
      </c>
      <c r="D48" s="46" t="s">
        <v>35</v>
      </c>
      <c r="E48" s="46" t="s">
        <v>32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30" customHeight="1">
      <c r="A49" s="5" t="s">
        <v>10</v>
      </c>
      <c r="B49" s="5" t="s">
        <v>50</v>
      </c>
      <c r="C49" s="35">
        <v>2463</v>
      </c>
      <c r="D49" s="43">
        <v>4061.5448601000003</v>
      </c>
      <c r="E49" s="43">
        <v>3945.50072124</v>
      </c>
      <c r="I49" s="17"/>
      <c r="AC49" s="17"/>
      <c r="AE49" s="17"/>
      <c r="AF49" s="17"/>
    </row>
    <row r="50" spans="1:32" ht="30" customHeight="1">
      <c r="A50" s="5" t="s">
        <v>5</v>
      </c>
      <c r="B50" s="5" t="s">
        <v>50</v>
      </c>
      <c r="C50" s="35">
        <v>2463</v>
      </c>
      <c r="D50" s="43">
        <v>3991.7820201000004</v>
      </c>
      <c r="E50" s="43">
        <v>3877.7311052400005</v>
      </c>
      <c r="I50" s="17"/>
      <c r="AC50" s="17"/>
      <c r="AE50" s="17"/>
      <c r="AF50" s="17"/>
    </row>
    <row r="51" spans="1:32" ht="30" customHeight="1">
      <c r="A51" s="5" t="s">
        <v>63</v>
      </c>
      <c r="B51" s="5" t="s">
        <v>50</v>
      </c>
      <c r="C51" s="35">
        <v>2463</v>
      </c>
      <c r="D51" s="43">
        <v>4197.175040100001</v>
      </c>
      <c r="E51" s="43">
        <v>4077.2557532400006</v>
      </c>
      <c r="I51" s="17"/>
      <c r="AC51" s="17"/>
      <c r="AE51" s="17"/>
      <c r="AF51" s="17"/>
    </row>
    <row r="52" spans="1:32" ht="30" customHeight="1">
      <c r="A52" s="5" t="s">
        <v>5</v>
      </c>
      <c r="B52" s="5" t="s">
        <v>0</v>
      </c>
      <c r="C52" s="35">
        <v>138</v>
      </c>
      <c r="D52" s="43">
        <v>338.8639800000001</v>
      </c>
      <c r="E52" s="43">
        <v>329.18215200000003</v>
      </c>
      <c r="I52" s="17"/>
      <c r="AC52" s="17"/>
      <c r="AE52" s="17"/>
      <c r="AF52" s="17"/>
    </row>
    <row r="53" spans="1:32" ht="30" customHeight="1">
      <c r="A53" s="5" t="s">
        <v>10</v>
      </c>
      <c r="B53" s="5" t="s">
        <v>0</v>
      </c>
      <c r="C53" s="35">
        <v>138</v>
      </c>
      <c r="D53" s="43">
        <v>401.94882</v>
      </c>
      <c r="E53" s="43">
        <v>390.464568</v>
      </c>
      <c r="I53" s="17"/>
      <c r="AC53" s="17"/>
      <c r="AE53" s="17"/>
      <c r="AF53" s="17"/>
    </row>
    <row r="54" spans="1:32" ht="30" customHeight="1">
      <c r="A54" s="5" t="s">
        <v>10</v>
      </c>
      <c r="B54" s="10" t="s">
        <v>64</v>
      </c>
      <c r="C54" s="35">
        <v>738</v>
      </c>
      <c r="D54" s="43">
        <v>1069.75</v>
      </c>
      <c r="E54" s="43">
        <v>1039.18</v>
      </c>
      <c r="I54" s="17"/>
      <c r="AC54" s="17"/>
      <c r="AE54" s="17"/>
      <c r="AF54" s="17"/>
    </row>
    <row r="55" spans="1:32" ht="30" customHeight="1">
      <c r="A55" s="5" t="s">
        <v>38</v>
      </c>
      <c r="B55" s="5" t="s">
        <v>48</v>
      </c>
      <c r="C55" s="35">
        <v>427</v>
      </c>
      <c r="D55" s="43">
        <v>723.60582</v>
      </c>
      <c r="E55" s="43">
        <v>702.931368</v>
      </c>
      <c r="I55" s="17"/>
      <c r="AC55" s="17"/>
      <c r="AE55" s="17"/>
      <c r="AF55" s="17"/>
    </row>
    <row r="56" spans="1:32" ht="30" customHeight="1">
      <c r="A56" s="5" t="s">
        <v>5</v>
      </c>
      <c r="B56" s="5" t="s">
        <v>48</v>
      </c>
      <c r="C56" s="35">
        <v>427</v>
      </c>
      <c r="D56" s="43">
        <v>660.5209800000001</v>
      </c>
      <c r="E56" s="43">
        <v>641.6489520000001</v>
      </c>
      <c r="I56" s="17"/>
      <c r="AC56" s="17"/>
      <c r="AE56" s="17"/>
      <c r="AF56" s="17"/>
    </row>
    <row r="57" spans="1:32" ht="37.5" customHeight="1">
      <c r="A57" s="5" t="s">
        <v>63</v>
      </c>
      <c r="B57" s="5" t="s">
        <v>64</v>
      </c>
      <c r="C57" s="35">
        <v>738</v>
      </c>
      <c r="D57" s="43">
        <v>1212.057</v>
      </c>
      <c r="E57" s="43">
        <v>1177.4268</v>
      </c>
      <c r="I57" s="17"/>
      <c r="AC57" s="17"/>
      <c r="AE57" s="17"/>
      <c r="AF57" s="17"/>
    </row>
    <row r="58" spans="1:32" ht="36.75" customHeight="1">
      <c r="A58" s="5" t="s">
        <v>63</v>
      </c>
      <c r="B58" s="5" t="s">
        <v>0</v>
      </c>
      <c r="C58" s="35">
        <v>138</v>
      </c>
      <c r="D58" s="43">
        <v>544.2570000000001</v>
      </c>
      <c r="E58" s="43">
        <v>528.7068</v>
      </c>
      <c r="I58" s="17"/>
      <c r="AC58" s="17"/>
      <c r="AE58" s="17"/>
      <c r="AF58" s="17"/>
    </row>
    <row r="59" spans="1:32" ht="36.75" customHeight="1">
      <c r="A59" s="5" t="s">
        <v>63</v>
      </c>
      <c r="B59" s="5" t="s">
        <v>48</v>
      </c>
      <c r="C59" s="35">
        <v>427</v>
      </c>
      <c r="D59" s="43">
        <v>865.914</v>
      </c>
      <c r="E59" s="43">
        <v>841.1736</v>
      </c>
      <c r="I59" s="17"/>
      <c r="AC59" s="17"/>
      <c r="AE59" s="17"/>
      <c r="AF59" s="17"/>
    </row>
    <row r="60" spans="1:32" ht="30" customHeight="1">
      <c r="A60" s="5" t="s">
        <v>60</v>
      </c>
      <c r="B60" s="8" t="s">
        <v>61</v>
      </c>
      <c r="C60" s="35">
        <v>100</v>
      </c>
      <c r="D60" s="43">
        <v>706.041</v>
      </c>
      <c r="E60" s="43">
        <v>685.8684000000001</v>
      </c>
      <c r="I60" s="17"/>
      <c r="AC60" s="17"/>
      <c r="AE60" s="17"/>
      <c r="AF60" s="17"/>
    </row>
    <row r="61" spans="1:32" s="15" customFormat="1" ht="55.5" customHeight="1">
      <c r="A61" s="77" t="s">
        <v>89</v>
      </c>
      <c r="B61" s="78"/>
      <c r="C61" s="78"/>
      <c r="D61" s="78"/>
      <c r="E61" s="79"/>
      <c r="F61" s="48"/>
      <c r="G61" s="48"/>
      <c r="H61" s="49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22"/>
      <c r="AB61" s="22"/>
      <c r="AC61" s="23"/>
      <c r="AD61" s="22" t="s">
        <v>89</v>
      </c>
      <c r="AE61" s="22"/>
      <c r="AF61" s="22"/>
    </row>
  </sheetData>
  <sheetProtection/>
  <mergeCells count="3">
    <mergeCell ref="A47:E47"/>
    <mergeCell ref="A1:E1"/>
    <mergeCell ref="A61:E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</dc:creator>
  <cp:keywords/>
  <dc:description/>
  <cp:lastModifiedBy>MKT 37</cp:lastModifiedBy>
  <cp:lastPrinted>2021-09-21T06:25:17Z</cp:lastPrinted>
  <dcterms:created xsi:type="dcterms:W3CDTF">2011-01-13T10:04:40Z</dcterms:created>
  <dcterms:modified xsi:type="dcterms:W3CDTF">2021-09-24T10:23:09Z</dcterms:modified>
  <cp:category/>
  <cp:version/>
  <cp:contentType/>
  <cp:contentStatus/>
</cp:coreProperties>
</file>