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15" windowWidth="12000" windowHeight="6540" tabRatio="605"/>
  </bookViews>
  <sheets>
    <sheet name=" MINE-WISE 2024-25" sheetId="1" r:id="rId1"/>
  </sheets>
  <definedNames>
    <definedName name="_xlnm._FilterDatabase" localSheetId="0" hidden="1">' MINE-WISE 2024-25'!$A$1:$O$132</definedName>
    <definedName name="_xlnm.Print_Area" localSheetId="0">' MINE-WISE 2024-25'!$A$1:$O$134</definedName>
    <definedName name="_xlnm.Print_Titles" localSheetId="0">' MINE-WISE 2024-25'!$5:$6</definedName>
  </definedNames>
  <calcPr calcId="125725"/>
</workbook>
</file>

<file path=xl/calcChain.xml><?xml version="1.0" encoding="utf-8"?>
<calcChain xmlns="http://schemas.openxmlformats.org/spreadsheetml/2006/main">
  <c r="O102" i="1"/>
  <c r="O104" s="1"/>
  <c r="N102"/>
  <c r="N131" s="1"/>
  <c r="M102"/>
  <c r="L102"/>
  <c r="L131" s="1"/>
  <c r="K102"/>
  <c r="J102"/>
  <c r="J131" s="1"/>
  <c r="H102"/>
  <c r="H131" s="1"/>
  <c r="G102"/>
  <c r="I102"/>
  <c r="F102"/>
  <c r="F131" s="1"/>
  <c r="E102"/>
  <c r="D102"/>
  <c r="C56"/>
  <c r="O127"/>
  <c r="N127"/>
  <c r="M127"/>
  <c r="L127"/>
  <c r="K127"/>
  <c r="J127"/>
  <c r="I127"/>
  <c r="H127"/>
  <c r="G127"/>
  <c r="F127"/>
  <c r="E127"/>
  <c r="D127"/>
  <c r="O132"/>
  <c r="N132"/>
  <c r="M132"/>
  <c r="L132"/>
  <c r="K132"/>
  <c r="J132"/>
  <c r="O131"/>
  <c r="M131"/>
  <c r="K131"/>
  <c r="I131"/>
  <c r="G131"/>
  <c r="D131"/>
  <c r="O91"/>
  <c r="N91"/>
  <c r="M91"/>
  <c r="L91"/>
  <c r="K91"/>
  <c r="J91"/>
  <c r="I91"/>
  <c r="H91"/>
  <c r="G91"/>
  <c r="F91"/>
  <c r="E91"/>
  <c r="D91"/>
  <c r="C69"/>
  <c r="E70"/>
  <c r="E131" s="1"/>
  <c r="D45"/>
  <c r="E45"/>
  <c r="F45"/>
  <c r="G45"/>
  <c r="H45"/>
  <c r="I45"/>
  <c r="J45"/>
  <c r="K45"/>
  <c r="L45"/>
  <c r="M45"/>
  <c r="N45"/>
  <c r="O45"/>
  <c r="O26"/>
  <c r="N26"/>
  <c r="M26"/>
  <c r="L26"/>
  <c r="K26"/>
  <c r="J26"/>
  <c r="I26"/>
  <c r="H26"/>
  <c r="G26"/>
  <c r="F26"/>
  <c r="E26"/>
  <c r="D26"/>
  <c r="C22"/>
  <c r="O4"/>
  <c r="M4"/>
  <c r="J4"/>
  <c r="G132"/>
  <c r="H132"/>
  <c r="I132"/>
  <c r="F132"/>
  <c r="E132"/>
  <c r="D132"/>
  <c r="C24"/>
  <c r="N104" l="1"/>
  <c r="D77"/>
  <c r="E77"/>
  <c r="F77"/>
  <c r="G77"/>
  <c r="H77"/>
  <c r="I77"/>
  <c r="J77"/>
  <c r="K77"/>
  <c r="L77"/>
  <c r="M77"/>
  <c r="N77"/>
  <c r="O77"/>
  <c r="D71"/>
  <c r="E71"/>
  <c r="F71"/>
  <c r="G71"/>
  <c r="H71"/>
  <c r="I71"/>
  <c r="J71"/>
  <c r="K71"/>
  <c r="L71"/>
  <c r="M71"/>
  <c r="N71"/>
  <c r="O71"/>
  <c r="D63"/>
  <c r="E63"/>
  <c r="F63"/>
  <c r="G63"/>
  <c r="H63"/>
  <c r="I63"/>
  <c r="J63"/>
  <c r="K63"/>
  <c r="L63"/>
  <c r="M63"/>
  <c r="N63"/>
  <c r="O63"/>
  <c r="D36"/>
  <c r="E36"/>
  <c r="F36"/>
  <c r="G36"/>
  <c r="H36"/>
  <c r="I36"/>
  <c r="J36"/>
  <c r="K36"/>
  <c r="L36"/>
  <c r="M36"/>
  <c r="N36"/>
  <c r="O36"/>
  <c r="C89"/>
  <c r="C20"/>
  <c r="C26" s="1"/>
  <c r="C75" l="1"/>
  <c r="C12" l="1"/>
  <c r="D48" l="1"/>
  <c r="E48"/>
  <c r="F48"/>
  <c r="G48"/>
  <c r="H48"/>
  <c r="I48"/>
  <c r="J48"/>
  <c r="K48"/>
  <c r="L48"/>
  <c r="M48"/>
  <c r="N48"/>
  <c r="C121"/>
  <c r="C30"/>
  <c r="C44"/>
  <c r="C125"/>
  <c r="C117"/>
  <c r="O48" l="1"/>
  <c r="C32"/>
  <c r="D10"/>
  <c r="D18" s="1"/>
  <c r="E10"/>
  <c r="E18" s="1"/>
  <c r="F10"/>
  <c r="F18" s="1"/>
  <c r="G10"/>
  <c r="G18" s="1"/>
  <c r="H10"/>
  <c r="H18" s="1"/>
  <c r="I10"/>
  <c r="I18" s="1"/>
  <c r="J10"/>
  <c r="J18" s="1"/>
  <c r="K10"/>
  <c r="K18" s="1"/>
  <c r="L10"/>
  <c r="L18" s="1"/>
  <c r="M10"/>
  <c r="M18" s="1"/>
  <c r="N10"/>
  <c r="N18" s="1"/>
  <c r="O10"/>
  <c r="O18" s="1"/>
  <c r="C50" l="1"/>
  <c r="C66"/>
  <c r="C67"/>
  <c r="C68"/>
  <c r="C70"/>
  <c r="D104"/>
  <c r="D113" s="1"/>
  <c r="E104"/>
  <c r="E113" s="1"/>
  <c r="F104"/>
  <c r="F113" s="1"/>
  <c r="G104"/>
  <c r="G113" s="1"/>
  <c r="H104"/>
  <c r="H113" s="1"/>
  <c r="I104"/>
  <c r="I113" s="1"/>
  <c r="J104"/>
  <c r="J113" s="1"/>
  <c r="K104"/>
  <c r="K113" s="1"/>
  <c r="L104"/>
  <c r="L113" s="1"/>
  <c r="M104"/>
  <c r="M113" s="1"/>
  <c r="N113"/>
  <c r="D52"/>
  <c r="D57" s="1"/>
  <c r="E52"/>
  <c r="E57" s="1"/>
  <c r="F52"/>
  <c r="F57" s="1"/>
  <c r="G52"/>
  <c r="G57" s="1"/>
  <c r="H52"/>
  <c r="H57" s="1"/>
  <c r="I52"/>
  <c r="I57" s="1"/>
  <c r="J52"/>
  <c r="J57" s="1"/>
  <c r="K52"/>
  <c r="K57" s="1"/>
  <c r="L52"/>
  <c r="L57" s="1"/>
  <c r="M52"/>
  <c r="M57" s="1"/>
  <c r="N52"/>
  <c r="N57" s="1"/>
  <c r="O52"/>
  <c r="O113" l="1"/>
  <c r="O57"/>
  <c r="C81"/>
  <c r="C40"/>
  <c r="C38"/>
  <c r="K129" l="1"/>
  <c r="K134" s="1"/>
  <c r="L129"/>
  <c r="L134" s="1"/>
  <c r="F129"/>
  <c r="F134" s="1"/>
  <c r="D129"/>
  <c r="D134" s="1"/>
  <c r="I129"/>
  <c r="I134" s="1"/>
  <c r="E129"/>
  <c r="E134" s="1"/>
  <c r="H129"/>
  <c r="H134" s="1"/>
  <c r="O129"/>
  <c r="O134" s="1"/>
  <c r="N129"/>
  <c r="N134" s="1"/>
  <c r="M129"/>
  <c r="M134" s="1"/>
  <c r="G129"/>
  <c r="G134" s="1"/>
  <c r="J129"/>
  <c r="J134" s="1"/>
  <c r="C103"/>
  <c r="C34" l="1"/>
  <c r="C28" l="1"/>
  <c r="C112"/>
  <c r="C36" l="1"/>
  <c r="C47"/>
  <c r="C16" l="1"/>
  <c r="C14"/>
  <c r="C54"/>
  <c r="C83"/>
  <c r="C79"/>
  <c r="C51"/>
  <c r="C61"/>
  <c r="C59"/>
  <c r="C65"/>
  <c r="C71" s="1"/>
  <c r="C43"/>
  <c r="C42"/>
  <c r="C110"/>
  <c r="C108"/>
  <c r="C106"/>
  <c r="C102"/>
  <c r="C100"/>
  <c r="C98"/>
  <c r="C96"/>
  <c r="C94"/>
  <c r="C123"/>
  <c r="C119"/>
  <c r="C115"/>
  <c r="C87"/>
  <c r="C85"/>
  <c r="C73"/>
  <c r="C132" l="1"/>
  <c r="C127"/>
  <c r="C91"/>
  <c r="C104"/>
  <c r="C113" s="1"/>
  <c r="C77"/>
  <c r="C63"/>
  <c r="C45"/>
  <c r="C52"/>
  <c r="C48" l="1"/>
  <c r="C57"/>
  <c r="C9"/>
  <c r="C8"/>
  <c r="C131" l="1"/>
  <c r="C10"/>
  <c r="C18" s="1"/>
  <c r="C129" l="1"/>
</calcChain>
</file>

<file path=xl/sharedStrings.xml><?xml version="1.0" encoding="utf-8"?>
<sst xmlns="http://schemas.openxmlformats.org/spreadsheetml/2006/main" count="160" uniqueCount="94">
  <si>
    <t>MINE</t>
  </si>
  <si>
    <t xml:space="preserve"> KGM AREA</t>
  </si>
  <si>
    <t xml:space="preserve"> MNG AREA</t>
  </si>
  <si>
    <t xml:space="preserve"> BPA AREA</t>
  </si>
  <si>
    <t xml:space="preserve"> MM AREA</t>
  </si>
  <si>
    <t xml:space="preserve"> RG-I AREA</t>
  </si>
  <si>
    <t xml:space="preserve"> RG-II AREA</t>
  </si>
  <si>
    <t xml:space="preserve"> BHPL AREA</t>
  </si>
  <si>
    <t xml:space="preserve"> YLD  AREA</t>
  </si>
  <si>
    <t>TARGET</t>
  </si>
  <si>
    <t>APRIL,</t>
  </si>
  <si>
    <t>MAY,</t>
  </si>
  <si>
    <t>JUNE,</t>
  </si>
  <si>
    <t>JULY,</t>
  </si>
  <si>
    <t>AUGUST,</t>
  </si>
  <si>
    <t>MARCH</t>
  </si>
  <si>
    <t xml:space="preserve"> RG OC-II Extension</t>
  </si>
  <si>
    <t xml:space="preserve"> GDK-11  - TOTAL</t>
  </si>
  <si>
    <t xml:space="preserve"> AP AREA</t>
  </si>
  <si>
    <t xml:space="preserve"> RG III AREA</t>
  </si>
  <si>
    <t xml:space="preserve"> KK-5 (SDL)</t>
  </si>
  <si>
    <t xml:space="preserve"> RK-7 (SDL)</t>
  </si>
  <si>
    <t xml:space="preserve"> IK-1A (SDL)</t>
  </si>
  <si>
    <t xml:space="preserve"> RK-5 (SDL)(ELHt)</t>
  </si>
  <si>
    <t xml:space="preserve"> RK-6 (SDL)(ELHt)</t>
  </si>
  <si>
    <t xml:space="preserve"> GDK-1&amp;3 (SDL)</t>
  </si>
  <si>
    <t xml:space="preserve"> KTK-1 (SDL)</t>
  </si>
  <si>
    <t xml:space="preserve"> KTK-6 (SDL)</t>
  </si>
  <si>
    <t xml:space="preserve"> RG OC-III  Extn.Phase-2</t>
  </si>
  <si>
    <t xml:space="preserve"> KTK-5 (SDL)</t>
  </si>
  <si>
    <t xml:space="preserve"> RG OC-I Ext. Ph-2</t>
  </si>
  <si>
    <t xml:space="preserve"> Adriyala Shaft Proj.(LW)</t>
  </si>
  <si>
    <t xml:space="preserve"> Adriyala Shaft Proj.(SDL)</t>
  </si>
  <si>
    <t xml:space="preserve"> Adriyala Shaft Proj.(RH)</t>
  </si>
  <si>
    <t xml:space="preserve"> VKPL - Total</t>
  </si>
  <si>
    <t xml:space="preserve"> PVK-5 (LHD 912)</t>
  </si>
  <si>
    <t xml:space="preserve"> Adriyala Shaft Proj.(LHD 912)</t>
  </si>
  <si>
    <t xml:space="preserve"> PVK-5 - TOTAL</t>
  </si>
  <si>
    <t xml:space="preserve"> PVK-5 CM)</t>
  </si>
  <si>
    <t>MNG OC</t>
  </si>
  <si>
    <t xml:space="preserve"> RKP-OC</t>
  </si>
  <si>
    <t xml:space="preserve"> KK-OCP</t>
  </si>
  <si>
    <t xml:space="preserve"> KTK OC- II</t>
  </si>
  <si>
    <t xml:space="preserve"> Adriyala Shaft Proj.(BM)</t>
  </si>
  <si>
    <t xml:space="preserve"> Kasipet 2 (SDL)</t>
  </si>
  <si>
    <t>SRP-1 (SDL)</t>
  </si>
  <si>
    <t>SRP-3 (SDL)</t>
  </si>
  <si>
    <t xml:space="preserve"> RK-NT (SDL)</t>
  </si>
  <si>
    <t>Koyagudem OC-II</t>
  </si>
  <si>
    <t xml:space="preserve"> KTK OC- III</t>
  </si>
  <si>
    <t>IKOC</t>
  </si>
  <si>
    <t>Kondapuram  (CM)</t>
  </si>
  <si>
    <t>SEPT.</t>
  </si>
  <si>
    <t>OCT.</t>
  </si>
  <si>
    <t>NOV.</t>
  </si>
  <si>
    <t>DEC.</t>
  </si>
  <si>
    <t>JAN.</t>
  </si>
  <si>
    <t>FEB.</t>
  </si>
  <si>
    <t xml:space="preserve"> Kasipet 1 (SDL)</t>
  </si>
  <si>
    <t>UG</t>
  </si>
  <si>
    <t>OC</t>
  </si>
  <si>
    <t>SRP-1 - TOTAL</t>
  </si>
  <si>
    <t>SRP-1 (SDL)(ELHt)</t>
  </si>
  <si>
    <t>SRP OC-II</t>
  </si>
  <si>
    <t xml:space="preserve"> GDK-11 (LHD 912)</t>
  </si>
  <si>
    <t xml:space="preserve"> SK (BM) </t>
  </si>
  <si>
    <t>SRP AREA</t>
  </si>
  <si>
    <t xml:space="preserve"> GDK-2&amp;2A (SDL)</t>
  </si>
  <si>
    <t xml:space="preserve"> VKPL (CM)</t>
  </si>
  <si>
    <t xml:space="preserve"> GDK-11 (CM 1)</t>
  </si>
  <si>
    <t xml:space="preserve"> GDK-11 (CM 2)</t>
  </si>
  <si>
    <t xml:space="preserve"> VKPL (LHD 912)</t>
  </si>
  <si>
    <t>MNG OC II Extn</t>
  </si>
  <si>
    <t>MNG OC II Extn PH2</t>
  </si>
  <si>
    <t xml:space="preserve"> KTK 8  (SDL)</t>
  </si>
  <si>
    <t>JVR OC-II</t>
  </si>
  <si>
    <t>SCCL Total (GVCF)</t>
  </si>
  <si>
    <t>2024-25</t>
  </si>
  <si>
    <t>JK 5 OC</t>
  </si>
  <si>
    <t xml:space="preserve"> Adriyala Shaft Proj.(CM)</t>
  </si>
  <si>
    <t>TTL</t>
  </si>
  <si>
    <t>MTTL</t>
  </si>
  <si>
    <t>GTTL</t>
  </si>
  <si>
    <t>MINE-WISE, MONTH-WISE COAL PRODUCTION TARGET FOR 2024-25 : 72 MT</t>
  </si>
  <si>
    <t xml:space="preserve">Kistaram OC </t>
  </si>
  <si>
    <t xml:space="preserve"> RG OC-III  Extn. </t>
  </si>
  <si>
    <t xml:space="preserve">Khairagura  OC </t>
  </si>
  <si>
    <t xml:space="preserve">GDK 5 OC </t>
  </si>
  <si>
    <r>
      <t xml:space="preserve">Annual Operational Plan 2024-25 </t>
    </r>
    <r>
      <rPr>
        <b/>
        <sz val="14"/>
        <color rgb="FF92D050"/>
        <rFont val="Arial Narrow"/>
        <family val="2"/>
      </rPr>
      <t>(tentative)</t>
    </r>
  </si>
  <si>
    <t>@</t>
  </si>
  <si>
    <t>VK OC (new)</t>
  </si>
  <si>
    <t>JK OC (new)</t>
  </si>
  <si>
    <t>Goleti  OC (new)</t>
  </si>
  <si>
    <t>29.03.2024</t>
  </si>
</sst>
</file>

<file path=xl/styles.xml><?xml version="1.0" encoding="utf-8"?>
<styleSheet xmlns="http://schemas.openxmlformats.org/spreadsheetml/2006/main">
  <fonts count="1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 Narrow"/>
      <family val="2"/>
    </font>
    <font>
      <b/>
      <sz val="9"/>
      <name val="Arial"/>
      <family val="2"/>
    </font>
    <font>
      <sz val="8"/>
      <name val="Arial"/>
      <family val="2"/>
    </font>
    <font>
      <b/>
      <sz val="16"/>
      <name val="Arial Narrow"/>
      <family val="2"/>
    </font>
    <font>
      <i/>
      <sz val="9"/>
      <name val="Arial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14"/>
      <color rgb="FF92D050"/>
      <name val="Arial Narrow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2" fillId="0" borderId="0" xfId="0" applyFont="1" applyFill="1"/>
    <xf numFmtId="0" fontId="1" fillId="0" borderId="0" xfId="0" applyFont="1" applyFill="1"/>
    <xf numFmtId="3" fontId="1" fillId="0" borderId="1" xfId="0" applyNumberFormat="1" applyFont="1" applyFill="1" applyBorder="1"/>
    <xf numFmtId="3" fontId="2" fillId="0" borderId="1" xfId="0" applyNumberFormat="1" applyFont="1" applyFill="1" applyBorder="1"/>
    <xf numFmtId="3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1" fillId="2" borderId="0" xfId="0" applyFont="1" applyFill="1"/>
    <xf numFmtId="3" fontId="1" fillId="0" borderId="1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2" fillId="0" borderId="0" xfId="0" applyNumberFormat="1" applyFont="1" applyFill="1" applyBorder="1"/>
    <xf numFmtId="1" fontId="2" fillId="0" borderId="0" xfId="0" applyNumberFormat="1" applyFont="1" applyFill="1" applyBorder="1"/>
    <xf numFmtId="0" fontId="2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Alignment="1"/>
    <xf numFmtId="3" fontId="2" fillId="2" borderId="0" xfId="0" applyNumberFormat="1" applyFont="1" applyFill="1" applyAlignment="1"/>
    <xf numFmtId="3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right"/>
    </xf>
    <xf numFmtId="0" fontId="2" fillId="3" borderId="0" xfId="0" applyFont="1" applyFill="1"/>
    <xf numFmtId="2" fontId="1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vertical="center" wrapText="1"/>
    </xf>
    <xf numFmtId="0" fontId="2" fillId="5" borderId="0" xfId="0" applyFont="1" applyFill="1"/>
    <xf numFmtId="3" fontId="1" fillId="7" borderId="1" xfId="0" applyNumberFormat="1" applyFont="1" applyFill="1" applyBorder="1"/>
    <xf numFmtId="3" fontId="1" fillId="7" borderId="1" xfId="0" applyNumberFormat="1" applyFont="1" applyFill="1" applyBorder="1" applyAlignment="1">
      <alignment horizontal="right"/>
    </xf>
    <xf numFmtId="3" fontId="1" fillId="6" borderId="1" xfId="0" applyNumberFormat="1" applyFont="1" applyFill="1" applyBorder="1"/>
    <xf numFmtId="3" fontId="1" fillId="6" borderId="1" xfId="0" applyNumberFormat="1" applyFont="1" applyFill="1" applyBorder="1" applyAlignment="1">
      <alignment horizontal="right"/>
    </xf>
    <xf numFmtId="0" fontId="1" fillId="6" borderId="0" xfId="0" applyFont="1" applyFill="1"/>
    <xf numFmtId="3" fontId="3" fillId="0" borderId="1" xfId="0" applyNumberFormat="1" applyFont="1" applyFill="1" applyBorder="1"/>
    <xf numFmtId="3" fontId="2" fillId="0" borderId="1" xfId="0" applyNumberFormat="1" applyFont="1" applyFill="1" applyBorder="1" applyAlignment="1"/>
    <xf numFmtId="0" fontId="2" fillId="4" borderId="0" xfId="0" applyFont="1" applyFill="1"/>
    <xf numFmtId="3" fontId="1" fillId="0" borderId="1" xfId="0" applyNumberFormat="1" applyFont="1" applyFill="1" applyBorder="1" applyAlignment="1"/>
    <xf numFmtId="3" fontId="2" fillId="11" borderId="1" xfId="0" applyNumberFormat="1" applyFont="1" applyFill="1" applyBorder="1"/>
    <xf numFmtId="3" fontId="2" fillId="5" borderId="1" xfId="0" applyNumberFormat="1" applyFont="1" applyFill="1" applyBorder="1"/>
    <xf numFmtId="0" fontId="2" fillId="5" borderId="1" xfId="0" applyFont="1" applyFill="1" applyBorder="1"/>
    <xf numFmtId="3" fontId="8" fillId="0" borderId="0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/>
    <xf numFmtId="0" fontId="8" fillId="2" borderId="0" xfId="0" applyFont="1" applyFill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3" fontId="2" fillId="12" borderId="1" xfId="0" applyNumberFormat="1" applyFont="1" applyFill="1" applyBorder="1"/>
    <xf numFmtId="1" fontId="2" fillId="12" borderId="1" xfId="0" applyNumberFormat="1" applyFont="1" applyFill="1" applyBorder="1" applyAlignment="1">
      <alignment vertical="center" wrapText="1"/>
    </xf>
    <xf numFmtId="1" fontId="2" fillId="11" borderId="1" xfId="0" applyNumberFormat="1" applyFont="1" applyFill="1" applyBorder="1" applyAlignment="1">
      <alignment vertical="center" wrapText="1"/>
    </xf>
    <xf numFmtId="3" fontId="2" fillId="13" borderId="1" xfId="0" applyNumberFormat="1" applyFont="1" applyFill="1" applyBorder="1"/>
    <xf numFmtId="0" fontId="13" fillId="0" borderId="0" xfId="0" applyFont="1" applyFill="1"/>
    <xf numFmtId="3" fontId="14" fillId="2" borderId="0" xfId="0" applyNumberFormat="1" applyFont="1" applyFill="1"/>
    <xf numFmtId="1" fontId="13" fillId="0" borderId="0" xfId="0" applyNumberFormat="1" applyFont="1" applyFill="1"/>
    <xf numFmtId="0" fontId="7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9900"/>
      <color rgb="FF00CC00"/>
      <color rgb="FF00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34"/>
  <sheetViews>
    <sheetView tabSelected="1" view="pageBreakPreview" zoomScaleNormal="50" zoomScaleSheetLayoutView="100" workbookViewId="0">
      <pane xSplit="1" ySplit="6" topLeftCell="C100" activePane="bottomRight" state="frozen"/>
      <selection pane="topRight" activeCell="B1" sqref="B1"/>
      <selection pane="bottomLeft" activeCell="A7" sqref="A7"/>
      <selection pane="bottomRight" activeCell="P131" sqref="P131"/>
    </sheetView>
  </sheetViews>
  <sheetFormatPr defaultColWidth="8.85546875" defaultRowHeight="12.75"/>
  <cols>
    <col min="1" max="1" width="24.140625" style="1" customWidth="1"/>
    <col min="2" max="2" width="5.42578125" style="1" hidden="1" customWidth="1"/>
    <col min="3" max="3" width="11.7109375" style="10" customWidth="1"/>
    <col min="4" max="4" width="10.85546875" style="1" customWidth="1"/>
    <col min="5" max="6" width="10.5703125" style="1" customWidth="1"/>
    <col min="7" max="7" width="10.28515625" style="1" customWidth="1"/>
    <col min="8" max="8" width="10.42578125" style="1" bestFit="1" customWidth="1"/>
    <col min="9" max="9" width="10.5703125" style="1" customWidth="1"/>
    <col min="10" max="10" width="10.28515625" style="1" customWidth="1"/>
    <col min="11" max="12" width="10.42578125" style="1" bestFit="1" customWidth="1"/>
    <col min="13" max="13" width="10.7109375" style="1" customWidth="1"/>
    <col min="14" max="14" width="10.85546875" style="1" customWidth="1"/>
    <col min="15" max="15" width="10.7109375" style="1" customWidth="1"/>
    <col min="16" max="16384" width="8.85546875" style="1"/>
  </cols>
  <sheetData>
    <row r="1" spans="1:15" ht="20.25" customHeight="1">
      <c r="A1" s="12"/>
      <c r="B1" s="12"/>
      <c r="C1" s="13"/>
      <c r="D1" s="13"/>
      <c r="E1" s="13"/>
      <c r="F1" s="13"/>
      <c r="G1" s="13" t="s">
        <v>88</v>
      </c>
      <c r="H1" s="13"/>
      <c r="I1" s="13"/>
      <c r="J1" s="13"/>
      <c r="K1" s="13"/>
      <c r="L1" s="13"/>
      <c r="M1" s="53"/>
      <c r="N1" s="13"/>
      <c r="O1" s="54" t="s">
        <v>93</v>
      </c>
    </row>
    <row r="2" spans="1:15" ht="6" customHeight="1">
      <c r="A2" s="14"/>
      <c r="B2" s="14"/>
      <c r="C2" s="15"/>
      <c r="D2" s="14"/>
      <c r="E2" s="14"/>
      <c r="F2" s="14"/>
      <c r="G2" s="16"/>
      <c r="H2" s="17"/>
      <c r="I2" s="18"/>
      <c r="J2" s="18"/>
      <c r="K2" s="18"/>
      <c r="L2" s="18"/>
      <c r="M2" s="17"/>
      <c r="N2" s="68"/>
      <c r="O2" s="68"/>
    </row>
    <row r="3" spans="1:15" ht="20.25">
      <c r="A3" s="66" t="s">
        <v>83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ht="20.25" hidden="1">
      <c r="A4" s="58"/>
      <c r="B4" s="50"/>
      <c r="C4" s="50"/>
      <c r="D4" s="52">
        <v>25</v>
      </c>
      <c r="E4" s="50">
        <v>26</v>
      </c>
      <c r="F4" s="50">
        <v>25</v>
      </c>
      <c r="G4" s="50">
        <v>26</v>
      </c>
      <c r="H4" s="50">
        <v>26</v>
      </c>
      <c r="I4" s="50">
        <v>25</v>
      </c>
      <c r="J4" s="50">
        <f>31-7</f>
        <v>24</v>
      </c>
      <c r="K4" s="50">
        <v>26</v>
      </c>
      <c r="L4" s="50">
        <v>26</v>
      </c>
      <c r="M4" s="50">
        <f>31-5</f>
        <v>26</v>
      </c>
      <c r="N4" s="50">
        <v>24</v>
      </c>
      <c r="O4" s="50">
        <f>31-6</f>
        <v>25</v>
      </c>
    </row>
    <row r="5" spans="1:15" s="24" customFormat="1" ht="12.75" customHeight="1">
      <c r="A5" s="67" t="s">
        <v>0</v>
      </c>
      <c r="B5" s="51"/>
      <c r="C5" s="19" t="s">
        <v>9</v>
      </c>
      <c r="D5" s="20" t="s">
        <v>10</v>
      </c>
      <c r="E5" s="20" t="s">
        <v>11</v>
      </c>
      <c r="F5" s="20" t="s">
        <v>12</v>
      </c>
      <c r="G5" s="21" t="s">
        <v>13</v>
      </c>
      <c r="H5" s="21" t="s">
        <v>14</v>
      </c>
      <c r="I5" s="21" t="s">
        <v>52</v>
      </c>
      <c r="J5" s="22" t="s">
        <v>53</v>
      </c>
      <c r="K5" s="22" t="s">
        <v>54</v>
      </c>
      <c r="L5" s="22" t="s">
        <v>55</v>
      </c>
      <c r="M5" s="23" t="s">
        <v>56</v>
      </c>
      <c r="N5" s="23" t="s">
        <v>57</v>
      </c>
      <c r="O5" s="23" t="s">
        <v>15</v>
      </c>
    </row>
    <row r="6" spans="1:15" s="24" customFormat="1">
      <c r="A6" s="67"/>
      <c r="B6" s="51"/>
      <c r="C6" s="19" t="s">
        <v>77</v>
      </c>
      <c r="D6" s="20">
        <v>2024</v>
      </c>
      <c r="E6" s="20">
        <v>2024</v>
      </c>
      <c r="F6" s="20">
        <v>2024</v>
      </c>
      <c r="G6" s="21">
        <v>2024</v>
      </c>
      <c r="H6" s="21">
        <v>2024</v>
      </c>
      <c r="I6" s="21">
        <v>2024</v>
      </c>
      <c r="J6" s="22">
        <v>2024</v>
      </c>
      <c r="K6" s="22">
        <v>202</v>
      </c>
      <c r="L6" s="22">
        <v>2024</v>
      </c>
      <c r="M6" s="23">
        <v>2025</v>
      </c>
      <c r="N6" s="23">
        <v>2025</v>
      </c>
      <c r="O6" s="23">
        <v>2025</v>
      </c>
    </row>
    <row r="7" spans="1:15" s="18" customFormat="1" ht="6" customHeight="1">
      <c r="A7" s="9"/>
      <c r="B7" s="9"/>
      <c r="C7" s="11"/>
      <c r="D7" s="4"/>
      <c r="E7" s="4"/>
      <c r="F7" s="4"/>
      <c r="G7" s="4"/>
      <c r="H7" s="4"/>
      <c r="I7" s="9"/>
      <c r="J7" s="9"/>
      <c r="K7" s="9"/>
      <c r="L7" s="9"/>
      <c r="M7" s="9"/>
      <c r="N7" s="9"/>
      <c r="O7" s="9"/>
    </row>
    <row r="8" spans="1:15">
      <c r="A8" s="4" t="s">
        <v>35</v>
      </c>
      <c r="B8" s="4" t="s">
        <v>59</v>
      </c>
      <c r="C8" s="6">
        <f>D8+E8+F8+G8+H8+I8+J8+K8+L8+M8+N8+O8</f>
        <v>50000</v>
      </c>
      <c r="D8" s="4">
        <v>3000</v>
      </c>
      <c r="E8" s="4">
        <v>3000</v>
      </c>
      <c r="F8" s="4">
        <v>4500</v>
      </c>
      <c r="G8" s="4">
        <v>4500</v>
      </c>
      <c r="H8" s="4">
        <v>4500</v>
      </c>
      <c r="I8" s="4">
        <v>4500</v>
      </c>
      <c r="J8" s="4">
        <v>4000</v>
      </c>
      <c r="K8" s="4">
        <v>4500</v>
      </c>
      <c r="L8" s="4">
        <v>4500</v>
      </c>
      <c r="M8" s="4">
        <v>4000</v>
      </c>
      <c r="N8" s="4">
        <v>4500</v>
      </c>
      <c r="O8" s="4">
        <v>4500</v>
      </c>
    </row>
    <row r="9" spans="1:15">
      <c r="A9" s="4" t="s">
        <v>38</v>
      </c>
      <c r="B9" s="4" t="s">
        <v>59</v>
      </c>
      <c r="C9" s="6">
        <f>D9+E9+F9+G9+H9+I9+J9+K9+L9+M9+N9+O9</f>
        <v>300000</v>
      </c>
      <c r="D9" s="4">
        <v>25000</v>
      </c>
      <c r="E9" s="4">
        <v>25000</v>
      </c>
      <c r="F9" s="4">
        <v>25000</v>
      </c>
      <c r="G9" s="4">
        <v>26000</v>
      </c>
      <c r="H9" s="4">
        <v>25000</v>
      </c>
      <c r="I9" s="4">
        <v>25000</v>
      </c>
      <c r="J9" s="4">
        <v>24000</v>
      </c>
      <c r="K9" s="4">
        <v>25000</v>
      </c>
      <c r="L9" s="4">
        <v>25000</v>
      </c>
      <c r="M9" s="4">
        <v>26000</v>
      </c>
      <c r="N9" s="4">
        <v>24000</v>
      </c>
      <c r="O9" s="4">
        <v>25000</v>
      </c>
    </row>
    <row r="10" spans="1:15" ht="15" customHeight="1">
      <c r="A10" s="3" t="s">
        <v>37</v>
      </c>
      <c r="B10" s="3" t="s">
        <v>81</v>
      </c>
      <c r="C10" s="5">
        <f>C9+C8</f>
        <v>350000</v>
      </c>
      <c r="D10" s="6">
        <f t="shared" ref="D10:M10" si="0">D9+D8</f>
        <v>28000</v>
      </c>
      <c r="E10" s="6">
        <f t="shared" si="0"/>
        <v>28000</v>
      </c>
      <c r="F10" s="6">
        <f t="shared" si="0"/>
        <v>29500</v>
      </c>
      <c r="G10" s="6">
        <f t="shared" si="0"/>
        <v>30500</v>
      </c>
      <c r="H10" s="6">
        <f t="shared" si="0"/>
        <v>29500</v>
      </c>
      <c r="I10" s="6">
        <f t="shared" si="0"/>
        <v>29500</v>
      </c>
      <c r="J10" s="6">
        <f t="shared" si="0"/>
        <v>28000</v>
      </c>
      <c r="K10" s="6">
        <f t="shared" si="0"/>
        <v>29500</v>
      </c>
      <c r="L10" s="6">
        <f t="shared" si="0"/>
        <v>29500</v>
      </c>
      <c r="M10" s="6">
        <f t="shared" si="0"/>
        <v>30000</v>
      </c>
      <c r="N10" s="6">
        <f>N9+N8</f>
        <v>28500</v>
      </c>
      <c r="O10" s="6">
        <f t="shared" ref="O10" si="1">O9+O8</f>
        <v>29500</v>
      </c>
    </row>
    <row r="11" spans="1:15" ht="5.25" customHeight="1">
      <c r="A11" s="3"/>
      <c r="B11" s="3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>
      <c r="A12" s="4" t="s">
        <v>90</v>
      </c>
      <c r="B12" s="4" t="s">
        <v>60</v>
      </c>
      <c r="C12" s="5">
        <f>D12+E12+F12+G12+H12+I12+J12+K12+L12+M12+N12+O12</f>
        <v>1000000</v>
      </c>
      <c r="D12" s="59"/>
      <c r="E12" s="59"/>
      <c r="F12" s="59"/>
      <c r="G12" s="59"/>
      <c r="H12" s="59"/>
      <c r="I12" s="59"/>
      <c r="J12" s="59"/>
      <c r="K12" s="59"/>
      <c r="L12" s="59"/>
      <c r="M12" s="4">
        <v>100000</v>
      </c>
      <c r="N12" s="4">
        <v>400000</v>
      </c>
      <c r="O12" s="4">
        <v>500000</v>
      </c>
    </row>
    <row r="13" spans="1:15" ht="3.75" customHeight="1">
      <c r="A13" s="4"/>
      <c r="B13" s="4"/>
      <c r="C13" s="6"/>
      <c r="D13" s="4"/>
      <c r="E13" s="4"/>
      <c r="F13" s="4"/>
      <c r="G13" s="4"/>
      <c r="H13" s="4"/>
      <c r="I13" s="9"/>
      <c r="J13" s="9"/>
      <c r="K13" s="9"/>
      <c r="L13" s="9"/>
      <c r="M13" s="9"/>
      <c r="N13" s="9"/>
      <c r="O13" s="9"/>
    </row>
    <row r="14" spans="1:15" ht="12.75" customHeight="1">
      <c r="A14" s="4" t="s">
        <v>75</v>
      </c>
      <c r="B14" s="4" t="s">
        <v>60</v>
      </c>
      <c r="C14" s="5">
        <f>D14+E14+F14+G14+H14+I14+J14+K14+L14+M14+N14+O14</f>
        <v>11200000</v>
      </c>
      <c r="D14" s="4">
        <v>916000</v>
      </c>
      <c r="E14" s="4">
        <v>916000</v>
      </c>
      <c r="F14" s="4">
        <v>916000</v>
      </c>
      <c r="G14" s="4">
        <v>817000</v>
      </c>
      <c r="H14" s="4">
        <v>817000</v>
      </c>
      <c r="I14" s="4">
        <v>817000</v>
      </c>
      <c r="J14" s="4">
        <v>1016000</v>
      </c>
      <c r="K14" s="4">
        <v>1016000</v>
      </c>
      <c r="L14" s="4">
        <v>1016000</v>
      </c>
      <c r="M14" s="4">
        <v>1016000</v>
      </c>
      <c r="N14" s="4">
        <v>921000</v>
      </c>
      <c r="O14" s="4">
        <v>1016000</v>
      </c>
    </row>
    <row r="15" spans="1:15" ht="6" customHeight="1">
      <c r="A15" s="4"/>
      <c r="B15" s="4"/>
      <c r="C15" s="6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ht="12.75" customHeight="1">
      <c r="A16" s="4" t="s">
        <v>84</v>
      </c>
      <c r="B16" s="4" t="s">
        <v>60</v>
      </c>
      <c r="C16" s="5">
        <f>D16+E16+F16+G16+H16+I16+J16+K16+L16+M16+N16+O16</f>
        <v>2400000</v>
      </c>
      <c r="D16" s="4">
        <v>240000</v>
      </c>
      <c r="E16" s="4">
        <v>240000</v>
      </c>
      <c r="F16" s="4">
        <v>200000</v>
      </c>
      <c r="G16" s="4">
        <v>150000</v>
      </c>
      <c r="H16" s="4">
        <v>150000</v>
      </c>
      <c r="I16" s="4">
        <v>150000</v>
      </c>
      <c r="J16" s="4">
        <v>200000</v>
      </c>
      <c r="K16" s="4">
        <v>220000</v>
      </c>
      <c r="L16" s="4">
        <v>220000</v>
      </c>
      <c r="M16" s="4">
        <v>220000</v>
      </c>
      <c r="N16" s="4">
        <v>190000</v>
      </c>
      <c r="O16" s="4">
        <v>220000</v>
      </c>
    </row>
    <row r="17" spans="1:15" ht="4.5" customHeight="1">
      <c r="A17" s="4"/>
      <c r="B17" s="4"/>
      <c r="C17" s="6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s="2" customFormat="1" ht="18.600000000000001" customHeight="1">
      <c r="A18" s="27" t="s">
        <v>1</v>
      </c>
      <c r="B18" s="27" t="s">
        <v>80</v>
      </c>
      <c r="C18" s="8">
        <f>C16+C14+C12+C10</f>
        <v>14950000</v>
      </c>
      <c r="D18" s="8">
        <f t="shared" ref="D18:O18" si="2">D16+D14+D12+D10</f>
        <v>1184000</v>
      </c>
      <c r="E18" s="8">
        <f t="shared" si="2"/>
        <v>1184000</v>
      </c>
      <c r="F18" s="8">
        <f t="shared" si="2"/>
        <v>1145500</v>
      </c>
      <c r="G18" s="8">
        <f t="shared" si="2"/>
        <v>997500</v>
      </c>
      <c r="H18" s="8">
        <f t="shared" si="2"/>
        <v>996500</v>
      </c>
      <c r="I18" s="8">
        <f t="shared" si="2"/>
        <v>996500</v>
      </c>
      <c r="J18" s="8">
        <f t="shared" si="2"/>
        <v>1244000</v>
      </c>
      <c r="K18" s="8">
        <f t="shared" si="2"/>
        <v>1265500</v>
      </c>
      <c r="L18" s="8">
        <f t="shared" si="2"/>
        <v>1265500</v>
      </c>
      <c r="M18" s="8">
        <f t="shared" si="2"/>
        <v>1366000</v>
      </c>
      <c r="N18" s="8">
        <f t="shared" si="2"/>
        <v>1539500</v>
      </c>
      <c r="O18" s="8">
        <f t="shared" si="2"/>
        <v>1765500</v>
      </c>
    </row>
    <row r="19" spans="1:15" s="2" customFormat="1" ht="4.5" customHeight="1">
      <c r="A19" s="3"/>
      <c r="B19" s="3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>
      <c r="A20" s="4" t="s">
        <v>48</v>
      </c>
      <c r="B20" s="4" t="s">
        <v>60</v>
      </c>
      <c r="C20" s="5">
        <f>D20+E20+F20+G20+H20+I20+J20+K20+L20+M20+N20+O20</f>
        <v>3000000</v>
      </c>
      <c r="D20" s="4">
        <v>260000</v>
      </c>
      <c r="E20" s="4">
        <v>260000</v>
      </c>
      <c r="F20" s="4">
        <v>215000</v>
      </c>
      <c r="G20" s="4">
        <v>213000</v>
      </c>
      <c r="H20" s="4">
        <v>213000</v>
      </c>
      <c r="I20" s="4">
        <v>212000</v>
      </c>
      <c r="J20" s="4">
        <v>250000</v>
      </c>
      <c r="K20" s="4">
        <v>250000</v>
      </c>
      <c r="L20" s="4">
        <v>280000</v>
      </c>
      <c r="M20" s="4">
        <v>280000</v>
      </c>
      <c r="N20" s="4">
        <v>267000</v>
      </c>
      <c r="O20" s="4">
        <v>300000</v>
      </c>
    </row>
    <row r="21" spans="1:15" ht="4.5" customHeight="1">
      <c r="A21" s="4"/>
      <c r="B21" s="4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>
      <c r="A22" s="9" t="s">
        <v>78</v>
      </c>
      <c r="B22" s="9" t="s">
        <v>60</v>
      </c>
      <c r="C22" s="5">
        <f>D22+E22+F22+G22+H22+I22+J22+K22+L22+M22+N22+O22</f>
        <v>630000</v>
      </c>
      <c r="D22" s="4">
        <v>62000</v>
      </c>
      <c r="E22" s="4">
        <v>62000</v>
      </c>
      <c r="F22" s="4">
        <v>62000</v>
      </c>
      <c r="G22" s="4">
        <v>46000</v>
      </c>
      <c r="H22" s="4">
        <v>46000</v>
      </c>
      <c r="I22" s="4">
        <v>46000</v>
      </c>
      <c r="J22" s="4">
        <v>62000</v>
      </c>
      <c r="K22" s="4">
        <v>52000</v>
      </c>
      <c r="L22" s="4">
        <v>52000</v>
      </c>
      <c r="M22" s="4">
        <v>50000</v>
      </c>
      <c r="N22" s="4">
        <v>45000</v>
      </c>
      <c r="O22" s="4">
        <v>45000</v>
      </c>
    </row>
    <row r="23" spans="1:15" ht="3.75" customHeight="1">
      <c r="A23" s="4"/>
      <c r="B23" s="4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ht="14.25" customHeight="1">
      <c r="A24" s="9" t="s">
        <v>91</v>
      </c>
      <c r="B24" s="9" t="s">
        <v>60</v>
      </c>
      <c r="C24" s="5">
        <f>D24+E24+F24+G24+H24+I24+J24+K24+L24+M24+N24+O24</f>
        <v>500000</v>
      </c>
      <c r="D24" s="45"/>
      <c r="E24" s="45"/>
      <c r="F24" s="45"/>
      <c r="G24" s="45"/>
      <c r="H24" s="46"/>
      <c r="I24" s="46"/>
      <c r="J24" s="46"/>
      <c r="K24" s="46"/>
      <c r="L24" s="46"/>
      <c r="M24" s="9">
        <v>100000</v>
      </c>
      <c r="N24" s="9">
        <v>200000</v>
      </c>
      <c r="O24" s="9">
        <v>200000</v>
      </c>
    </row>
    <row r="25" spans="1:15" ht="4.5" customHeight="1">
      <c r="A25" s="4"/>
      <c r="B25" s="4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s="2" customFormat="1" ht="18.600000000000001" customHeight="1">
      <c r="A26" s="7" t="s">
        <v>8</v>
      </c>
      <c r="B26" s="7" t="s">
        <v>80</v>
      </c>
      <c r="C26" s="8">
        <f>C24+C20+C22</f>
        <v>4130000</v>
      </c>
      <c r="D26" s="8">
        <f t="shared" ref="D26:O26" si="3">D24+D20+D22</f>
        <v>322000</v>
      </c>
      <c r="E26" s="8">
        <f t="shared" si="3"/>
        <v>322000</v>
      </c>
      <c r="F26" s="8">
        <f t="shared" si="3"/>
        <v>277000</v>
      </c>
      <c r="G26" s="8">
        <f t="shared" si="3"/>
        <v>259000</v>
      </c>
      <c r="H26" s="8">
        <f t="shared" si="3"/>
        <v>259000</v>
      </c>
      <c r="I26" s="8">
        <f t="shared" si="3"/>
        <v>258000</v>
      </c>
      <c r="J26" s="8">
        <f t="shared" si="3"/>
        <v>312000</v>
      </c>
      <c r="K26" s="8">
        <f t="shared" si="3"/>
        <v>302000</v>
      </c>
      <c r="L26" s="8">
        <f t="shared" si="3"/>
        <v>332000</v>
      </c>
      <c r="M26" s="8">
        <f t="shared" si="3"/>
        <v>430000</v>
      </c>
      <c r="N26" s="8">
        <f t="shared" si="3"/>
        <v>512000</v>
      </c>
      <c r="O26" s="8">
        <f t="shared" si="3"/>
        <v>545000</v>
      </c>
    </row>
    <row r="27" spans="1:15" s="2" customFormat="1" ht="6" customHeight="1">
      <c r="A27" s="3"/>
      <c r="B27" s="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>
      <c r="A28" s="4" t="s">
        <v>51</v>
      </c>
      <c r="B28" s="4" t="s">
        <v>59</v>
      </c>
      <c r="C28" s="5">
        <f>D28+E28+F28+G28+H28+I28+J28+K28+L28+M28+N28+O28</f>
        <v>210000</v>
      </c>
      <c r="D28" s="4">
        <v>16500</v>
      </c>
      <c r="E28" s="4">
        <v>18000</v>
      </c>
      <c r="F28" s="4">
        <v>16500</v>
      </c>
      <c r="G28" s="4">
        <v>18500</v>
      </c>
      <c r="H28" s="4">
        <v>18500</v>
      </c>
      <c r="I28" s="4">
        <v>16500</v>
      </c>
      <c r="J28" s="4">
        <v>16500</v>
      </c>
      <c r="K28" s="4">
        <v>18500</v>
      </c>
      <c r="L28" s="4">
        <v>18000</v>
      </c>
      <c r="M28" s="4">
        <v>18000</v>
      </c>
      <c r="N28" s="4">
        <v>16500</v>
      </c>
      <c r="O28" s="4">
        <v>18000</v>
      </c>
    </row>
    <row r="29" spans="1:15" ht="3" customHeight="1">
      <c r="A29" s="4"/>
      <c r="B29" s="4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2.75" customHeight="1">
      <c r="A30" s="4" t="s">
        <v>72</v>
      </c>
      <c r="B30" s="4" t="s">
        <v>60</v>
      </c>
      <c r="C30" s="5">
        <f>D30+E30+F30+G30+H30+I30+J30+K30+L30+M30+N30+O30</f>
        <v>6750000</v>
      </c>
      <c r="D30" s="4">
        <v>590000</v>
      </c>
      <c r="E30" s="4">
        <v>590000</v>
      </c>
      <c r="F30" s="4">
        <v>590000</v>
      </c>
      <c r="G30" s="4">
        <v>430000</v>
      </c>
      <c r="H30" s="4">
        <v>430000</v>
      </c>
      <c r="I30" s="4">
        <v>430000</v>
      </c>
      <c r="J30" s="4">
        <v>590000</v>
      </c>
      <c r="K30" s="4">
        <v>630000</v>
      </c>
      <c r="L30" s="4">
        <v>630000</v>
      </c>
      <c r="M30" s="4">
        <v>630000</v>
      </c>
      <c r="N30" s="4">
        <v>590000</v>
      </c>
      <c r="O30" s="4">
        <v>620000</v>
      </c>
    </row>
    <row r="31" spans="1:15" ht="3" customHeight="1">
      <c r="A31" s="4"/>
      <c r="B31" s="4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s="2" customFormat="1">
      <c r="A32" s="4" t="s">
        <v>73</v>
      </c>
      <c r="B32" s="4" t="s">
        <v>60</v>
      </c>
      <c r="C32" s="5">
        <f>D32+E32+F32+G32+H32+I32+J32+K32+L32+M32+N32+O32</f>
        <v>3700000</v>
      </c>
      <c r="D32" s="4">
        <v>330000</v>
      </c>
      <c r="E32" s="4">
        <v>330000</v>
      </c>
      <c r="F32" s="4">
        <v>330000</v>
      </c>
      <c r="G32" s="4">
        <v>250000</v>
      </c>
      <c r="H32" s="4">
        <v>250000</v>
      </c>
      <c r="I32" s="4">
        <v>250000</v>
      </c>
      <c r="J32" s="4">
        <v>330000</v>
      </c>
      <c r="K32" s="4">
        <v>330000</v>
      </c>
      <c r="L32" s="4">
        <v>330000</v>
      </c>
      <c r="M32" s="4">
        <v>330000</v>
      </c>
      <c r="N32" s="4">
        <v>310000</v>
      </c>
      <c r="O32" s="4">
        <v>330000</v>
      </c>
    </row>
    <row r="33" spans="1:15" s="2" customFormat="1" ht="4.5" customHeight="1">
      <c r="A33" s="3"/>
      <c r="B33" s="3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s="2" customFormat="1">
      <c r="A34" s="4" t="s">
        <v>39</v>
      </c>
      <c r="B34" s="4" t="s">
        <v>60</v>
      </c>
      <c r="C34" s="5">
        <f>D34+E34+F34+G34+H34+I34+J34+K34+L34+M34+N34+O34</f>
        <v>2100000</v>
      </c>
      <c r="D34" s="4">
        <v>200000</v>
      </c>
      <c r="E34" s="4">
        <v>200000</v>
      </c>
      <c r="F34" s="4">
        <v>180000</v>
      </c>
      <c r="G34" s="4">
        <v>100000</v>
      </c>
      <c r="H34" s="4">
        <v>100000</v>
      </c>
      <c r="I34" s="4">
        <v>180000</v>
      </c>
      <c r="J34" s="4">
        <v>180000</v>
      </c>
      <c r="K34" s="4">
        <v>180000</v>
      </c>
      <c r="L34" s="4">
        <v>180000</v>
      </c>
      <c r="M34" s="4">
        <v>200000</v>
      </c>
      <c r="N34" s="4">
        <v>200000</v>
      </c>
      <c r="O34" s="4">
        <v>200000</v>
      </c>
    </row>
    <row r="35" spans="1:15" s="2" customFormat="1" ht="3.75" customHeight="1">
      <c r="A35" s="3"/>
      <c r="B35" s="3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s="2" customFormat="1" ht="18.600000000000001" customHeight="1">
      <c r="A36" s="27" t="s">
        <v>2</v>
      </c>
      <c r="B36" s="27" t="s">
        <v>80</v>
      </c>
      <c r="C36" s="8">
        <f>C34+C32+C30+C28</f>
        <v>12760000</v>
      </c>
      <c r="D36" s="8">
        <f t="shared" ref="D36:O36" si="4">D34+D32+D30+D28</f>
        <v>1136500</v>
      </c>
      <c r="E36" s="8">
        <f t="shared" si="4"/>
        <v>1138000</v>
      </c>
      <c r="F36" s="8">
        <f t="shared" si="4"/>
        <v>1116500</v>
      </c>
      <c r="G36" s="8">
        <f t="shared" si="4"/>
        <v>798500</v>
      </c>
      <c r="H36" s="8">
        <f t="shared" si="4"/>
        <v>798500</v>
      </c>
      <c r="I36" s="8">
        <f t="shared" si="4"/>
        <v>876500</v>
      </c>
      <c r="J36" s="8">
        <f t="shared" si="4"/>
        <v>1116500</v>
      </c>
      <c r="K36" s="8">
        <f t="shared" si="4"/>
        <v>1158500</v>
      </c>
      <c r="L36" s="8">
        <f t="shared" si="4"/>
        <v>1158000</v>
      </c>
      <c r="M36" s="8">
        <f t="shared" si="4"/>
        <v>1178000</v>
      </c>
      <c r="N36" s="8">
        <f t="shared" si="4"/>
        <v>1116500</v>
      </c>
      <c r="O36" s="8">
        <f t="shared" si="4"/>
        <v>1168000</v>
      </c>
    </row>
    <row r="37" spans="1:15" s="2" customFormat="1" ht="4.5" customHeight="1">
      <c r="A37" s="28"/>
      <c r="B37" s="28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ht="12.75" customHeight="1">
      <c r="A38" s="4" t="s">
        <v>25</v>
      </c>
      <c r="B38" s="4" t="s">
        <v>59</v>
      </c>
      <c r="C38" s="5">
        <f>D38+E38+F38+G38+H38+I38+J38+K38+L38+M38+N38+O38</f>
        <v>240000</v>
      </c>
      <c r="D38" s="4">
        <v>18500</v>
      </c>
      <c r="E38" s="4">
        <v>20500</v>
      </c>
      <c r="F38" s="4">
        <v>20500</v>
      </c>
      <c r="G38" s="4">
        <v>20000</v>
      </c>
      <c r="H38" s="4">
        <v>20500</v>
      </c>
      <c r="I38" s="4">
        <v>20500</v>
      </c>
      <c r="J38" s="4">
        <v>18500</v>
      </c>
      <c r="K38" s="4">
        <v>20500</v>
      </c>
      <c r="L38" s="4">
        <v>20500</v>
      </c>
      <c r="M38" s="4">
        <v>20000</v>
      </c>
      <c r="N38" s="4">
        <v>20000</v>
      </c>
      <c r="O38" s="4">
        <v>20000</v>
      </c>
    </row>
    <row r="39" spans="1:15" ht="2.25" customHeight="1">
      <c r="A39" s="4"/>
      <c r="B39" s="4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>
      <c r="A40" s="4" t="s">
        <v>67</v>
      </c>
      <c r="B40" s="4" t="s">
        <v>59</v>
      </c>
      <c r="C40" s="5">
        <f>D40+E40+F40+G40+H40+I40+J40+K40+L40+M40+N40+O40</f>
        <v>280000</v>
      </c>
      <c r="D40" s="4">
        <v>22000</v>
      </c>
      <c r="E40" s="4">
        <v>24000</v>
      </c>
      <c r="F40" s="4">
        <v>24000</v>
      </c>
      <c r="G40" s="4">
        <v>24000</v>
      </c>
      <c r="H40" s="4">
        <v>23000</v>
      </c>
      <c r="I40" s="4">
        <v>24000</v>
      </c>
      <c r="J40" s="4">
        <v>21000</v>
      </c>
      <c r="K40" s="4">
        <v>24000</v>
      </c>
      <c r="L40" s="4">
        <v>24000</v>
      </c>
      <c r="M40" s="4">
        <v>24000</v>
      </c>
      <c r="N40" s="4">
        <v>23000</v>
      </c>
      <c r="O40" s="4">
        <v>23000</v>
      </c>
    </row>
    <row r="41" spans="1:15" ht="1.5" customHeight="1">
      <c r="A41" s="4"/>
      <c r="B41" s="4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>
      <c r="A42" s="4" t="s">
        <v>64</v>
      </c>
      <c r="B42" s="4" t="s">
        <v>59</v>
      </c>
      <c r="C42" s="29">
        <f>D42+E42+F42+G42+H42+I42+J42+K42+L42+M42+N42+O42</f>
        <v>180000</v>
      </c>
      <c r="D42" s="4">
        <v>15300</v>
      </c>
      <c r="E42" s="4">
        <v>15300</v>
      </c>
      <c r="F42" s="4">
        <v>14800</v>
      </c>
      <c r="G42" s="4">
        <v>15300</v>
      </c>
      <c r="H42" s="4">
        <v>15300</v>
      </c>
      <c r="I42" s="4">
        <v>14800</v>
      </c>
      <c r="J42" s="4">
        <v>14200</v>
      </c>
      <c r="K42" s="4">
        <v>15300</v>
      </c>
      <c r="L42" s="4">
        <v>15300</v>
      </c>
      <c r="M42" s="4">
        <v>15400</v>
      </c>
      <c r="N42" s="4">
        <v>14200</v>
      </c>
      <c r="O42" s="4">
        <v>14800</v>
      </c>
    </row>
    <row r="43" spans="1:15" s="30" customFormat="1">
      <c r="A43" s="4" t="s">
        <v>69</v>
      </c>
      <c r="B43" s="4" t="s">
        <v>59</v>
      </c>
      <c r="C43" s="29">
        <f>D43+E43+F43+G43+H43+I43+J43+K43+L43+M43+N43+O43</f>
        <v>340000</v>
      </c>
      <c r="D43" s="4">
        <v>20000</v>
      </c>
      <c r="E43" s="4">
        <v>20000</v>
      </c>
      <c r="F43" s="4">
        <v>25000</v>
      </c>
      <c r="G43" s="4">
        <v>31400</v>
      </c>
      <c r="H43" s="4">
        <v>31400</v>
      </c>
      <c r="I43" s="4">
        <v>30100</v>
      </c>
      <c r="J43" s="4">
        <v>29000</v>
      </c>
      <c r="K43" s="4">
        <v>31300</v>
      </c>
      <c r="L43" s="4">
        <v>31300</v>
      </c>
      <c r="M43" s="4">
        <v>31300</v>
      </c>
      <c r="N43" s="4">
        <v>29000</v>
      </c>
      <c r="O43" s="4">
        <v>30200</v>
      </c>
    </row>
    <row r="44" spans="1:15" s="30" customFormat="1">
      <c r="A44" s="4" t="s">
        <v>70</v>
      </c>
      <c r="B44" s="4" t="s">
        <v>59</v>
      </c>
      <c r="C44" s="29">
        <f>D44+E44+F44+G44+H44+I44+J44+K44+L44+M44+N44+O44</f>
        <v>300000</v>
      </c>
      <c r="D44" s="4">
        <v>25600</v>
      </c>
      <c r="E44" s="4">
        <v>25600</v>
      </c>
      <c r="F44" s="4">
        <v>24600</v>
      </c>
      <c r="G44" s="4">
        <v>25600</v>
      </c>
      <c r="H44" s="4">
        <v>25500</v>
      </c>
      <c r="I44" s="4">
        <v>24600</v>
      </c>
      <c r="J44" s="4">
        <v>23500</v>
      </c>
      <c r="K44" s="4">
        <v>25600</v>
      </c>
      <c r="L44" s="4">
        <v>25600</v>
      </c>
      <c r="M44" s="4">
        <v>25600</v>
      </c>
      <c r="N44" s="4">
        <v>23600</v>
      </c>
      <c r="O44" s="4">
        <v>24600</v>
      </c>
    </row>
    <row r="45" spans="1:15">
      <c r="A45" s="3" t="s">
        <v>17</v>
      </c>
      <c r="B45" s="3" t="s">
        <v>81</v>
      </c>
      <c r="C45" s="5">
        <f>C44+C43+C42</f>
        <v>820000</v>
      </c>
      <c r="D45" s="5">
        <f t="shared" ref="D45:O45" si="5">D44+D43+D42</f>
        <v>60900</v>
      </c>
      <c r="E45" s="5">
        <f t="shared" si="5"/>
        <v>60900</v>
      </c>
      <c r="F45" s="5">
        <f t="shared" si="5"/>
        <v>64400</v>
      </c>
      <c r="G45" s="5">
        <f t="shared" si="5"/>
        <v>72300</v>
      </c>
      <c r="H45" s="5">
        <f t="shared" si="5"/>
        <v>72200</v>
      </c>
      <c r="I45" s="5">
        <f t="shared" si="5"/>
        <v>69500</v>
      </c>
      <c r="J45" s="5">
        <f t="shared" si="5"/>
        <v>66700</v>
      </c>
      <c r="K45" s="5">
        <f t="shared" si="5"/>
        <v>72200</v>
      </c>
      <c r="L45" s="5">
        <f t="shared" si="5"/>
        <v>72200</v>
      </c>
      <c r="M45" s="5">
        <f t="shared" si="5"/>
        <v>72300</v>
      </c>
      <c r="N45" s="5">
        <f t="shared" si="5"/>
        <v>66800</v>
      </c>
      <c r="O45" s="5">
        <f t="shared" si="5"/>
        <v>69600</v>
      </c>
    </row>
    <row r="46" spans="1:15" ht="5.25" customHeight="1">
      <c r="A46" s="4"/>
      <c r="B46" s="4"/>
      <c r="C46" s="31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>
      <c r="A47" s="32" t="s">
        <v>87</v>
      </c>
      <c r="B47" s="32" t="s">
        <v>60</v>
      </c>
      <c r="C47" s="5">
        <f>D47+E47+F47+G47+H47+I47+J47+K47+L47+M47+N47+O47</f>
        <v>3600000</v>
      </c>
      <c r="D47" s="33">
        <v>325000</v>
      </c>
      <c r="E47" s="33">
        <v>325000</v>
      </c>
      <c r="F47" s="33">
        <v>250000</v>
      </c>
      <c r="G47" s="4">
        <v>250000</v>
      </c>
      <c r="H47" s="4">
        <v>250000</v>
      </c>
      <c r="I47" s="4">
        <v>250000</v>
      </c>
      <c r="J47" s="4">
        <v>335000</v>
      </c>
      <c r="K47" s="4">
        <v>335000</v>
      </c>
      <c r="L47" s="4">
        <v>335000</v>
      </c>
      <c r="M47" s="4">
        <v>335000</v>
      </c>
      <c r="N47" s="4">
        <v>275000</v>
      </c>
      <c r="O47" s="4">
        <v>335000</v>
      </c>
    </row>
    <row r="48" spans="1:15" s="10" customFormat="1" ht="17.45" customHeight="1">
      <c r="A48" s="7" t="s">
        <v>5</v>
      </c>
      <c r="B48" s="7" t="s">
        <v>80</v>
      </c>
      <c r="C48" s="8">
        <f>C47+C45+C40+C38</f>
        <v>4940000</v>
      </c>
      <c r="D48" s="8">
        <f t="shared" ref="D48:O48" si="6">D47+D45+D40+D38</f>
        <v>426400</v>
      </c>
      <c r="E48" s="8">
        <f t="shared" si="6"/>
        <v>430400</v>
      </c>
      <c r="F48" s="8">
        <f t="shared" si="6"/>
        <v>358900</v>
      </c>
      <c r="G48" s="8">
        <f t="shared" si="6"/>
        <v>366300</v>
      </c>
      <c r="H48" s="8">
        <f t="shared" si="6"/>
        <v>365700</v>
      </c>
      <c r="I48" s="8">
        <f t="shared" si="6"/>
        <v>364000</v>
      </c>
      <c r="J48" s="8">
        <f t="shared" si="6"/>
        <v>441200</v>
      </c>
      <c r="K48" s="8">
        <f t="shared" si="6"/>
        <v>451700</v>
      </c>
      <c r="L48" s="8">
        <f t="shared" si="6"/>
        <v>451700</v>
      </c>
      <c r="M48" s="8">
        <f t="shared" si="6"/>
        <v>451300</v>
      </c>
      <c r="N48" s="8">
        <f t="shared" si="6"/>
        <v>384800</v>
      </c>
      <c r="O48" s="8">
        <f t="shared" si="6"/>
        <v>447600</v>
      </c>
    </row>
    <row r="49" spans="1:15" s="2" customFormat="1" ht="4.5" customHeight="1">
      <c r="A49" s="3"/>
      <c r="B49" s="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 s="42" customFormat="1" ht="12.75" customHeight="1">
      <c r="A50" s="41" t="s">
        <v>71</v>
      </c>
      <c r="B50" s="41" t="s">
        <v>59</v>
      </c>
      <c r="C50" s="5">
        <f>D50+E50+F50+G50+H50+I50+J50+K50+L50+M50+N50+O50</f>
        <v>150000</v>
      </c>
      <c r="D50" s="4">
        <v>12000</v>
      </c>
      <c r="E50" s="4">
        <v>12000</v>
      </c>
      <c r="F50" s="4">
        <v>13000</v>
      </c>
      <c r="G50" s="4">
        <v>13500</v>
      </c>
      <c r="H50" s="4">
        <v>12000</v>
      </c>
      <c r="I50" s="4">
        <v>13000</v>
      </c>
      <c r="J50" s="4">
        <v>12000</v>
      </c>
      <c r="K50" s="4">
        <v>12000</v>
      </c>
      <c r="L50" s="4">
        <v>13500</v>
      </c>
      <c r="M50" s="4">
        <v>12000</v>
      </c>
      <c r="N50" s="4">
        <v>12000</v>
      </c>
      <c r="O50" s="4">
        <v>13000</v>
      </c>
    </row>
    <row r="51" spans="1:15" s="42" customFormat="1" ht="12.75" customHeight="1">
      <c r="A51" s="41" t="s">
        <v>68</v>
      </c>
      <c r="B51" s="41" t="s">
        <v>59</v>
      </c>
      <c r="C51" s="5">
        <f>D51+E51+F51+G51+H51+I51+J51+K51+L51+M51+N51+O51</f>
        <v>200000</v>
      </c>
      <c r="D51" s="4">
        <v>16400</v>
      </c>
      <c r="E51" s="4">
        <v>17000</v>
      </c>
      <c r="F51" s="4">
        <v>17000</v>
      </c>
      <c r="G51" s="4">
        <v>17000</v>
      </c>
      <c r="H51" s="4">
        <v>16400</v>
      </c>
      <c r="I51" s="4">
        <v>17000</v>
      </c>
      <c r="J51" s="4">
        <v>15700</v>
      </c>
      <c r="K51" s="4">
        <v>17000</v>
      </c>
      <c r="L51" s="4">
        <v>18100</v>
      </c>
      <c r="M51" s="4">
        <v>15700</v>
      </c>
      <c r="N51" s="4">
        <v>15700</v>
      </c>
      <c r="O51" s="4">
        <v>17000</v>
      </c>
    </row>
    <row r="52" spans="1:15" s="42" customFormat="1" ht="12.75" customHeight="1">
      <c r="A52" s="43" t="s">
        <v>34</v>
      </c>
      <c r="B52" s="43" t="s">
        <v>81</v>
      </c>
      <c r="C52" s="5">
        <f>C51+C50</f>
        <v>350000</v>
      </c>
      <c r="D52" s="5">
        <f t="shared" ref="D52:O52" si="7">D51+D50</f>
        <v>28400</v>
      </c>
      <c r="E52" s="5">
        <f t="shared" si="7"/>
        <v>29000</v>
      </c>
      <c r="F52" s="5">
        <f t="shared" si="7"/>
        <v>30000</v>
      </c>
      <c r="G52" s="5">
        <f t="shared" si="7"/>
        <v>30500</v>
      </c>
      <c r="H52" s="5">
        <f t="shared" si="7"/>
        <v>28400</v>
      </c>
      <c r="I52" s="5">
        <f t="shared" si="7"/>
        <v>30000</v>
      </c>
      <c r="J52" s="5">
        <f t="shared" si="7"/>
        <v>27700</v>
      </c>
      <c r="K52" s="5">
        <f t="shared" si="7"/>
        <v>29000</v>
      </c>
      <c r="L52" s="5">
        <f t="shared" si="7"/>
        <v>31600</v>
      </c>
      <c r="M52" s="5">
        <f t="shared" si="7"/>
        <v>27700</v>
      </c>
      <c r="N52" s="5">
        <f t="shared" si="7"/>
        <v>27700</v>
      </c>
      <c r="O52" s="5">
        <f t="shared" si="7"/>
        <v>30000</v>
      </c>
    </row>
    <row r="53" spans="1:15" ht="5.25" customHeight="1">
      <c r="A53" s="32"/>
      <c r="B53" s="32"/>
      <c r="C53" s="5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1:15">
      <c r="A54" s="32" t="s">
        <v>85</v>
      </c>
      <c r="B54" s="32" t="s">
        <v>60</v>
      </c>
      <c r="C54" s="5">
        <f>D54+E54+F54+G54+H54+I54+J54+K54+L54+M54+N54+O54</f>
        <v>6820000</v>
      </c>
      <c r="D54" s="4">
        <v>400000</v>
      </c>
      <c r="E54" s="4">
        <v>400000</v>
      </c>
      <c r="F54" s="4">
        <v>250000</v>
      </c>
      <c r="G54" s="4">
        <v>295000</v>
      </c>
      <c r="H54" s="4">
        <v>310000</v>
      </c>
      <c r="I54" s="4">
        <v>600000</v>
      </c>
      <c r="J54" s="4">
        <v>645000</v>
      </c>
      <c r="K54" s="4">
        <v>760000</v>
      </c>
      <c r="L54" s="4">
        <v>800000</v>
      </c>
      <c r="M54" s="4">
        <v>810000</v>
      </c>
      <c r="N54" s="4">
        <v>770000</v>
      </c>
      <c r="O54" s="4">
        <v>780000</v>
      </c>
    </row>
    <row r="55" spans="1:15" ht="3" customHeight="1">
      <c r="A55" s="32"/>
      <c r="B55" s="32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ht="15" customHeight="1">
      <c r="A56" s="32" t="s">
        <v>28</v>
      </c>
      <c r="B56" s="32" t="s">
        <v>60</v>
      </c>
      <c r="C56" s="5">
        <f>D56+E56+F56+G56+H56+I56+J56+K56+L56+M56+N56+O56</f>
        <v>2700000</v>
      </c>
      <c r="D56" s="4">
        <v>210000</v>
      </c>
      <c r="E56" s="4">
        <v>200000</v>
      </c>
      <c r="F56" s="4">
        <v>205000</v>
      </c>
      <c r="G56" s="4">
        <v>155000</v>
      </c>
      <c r="H56" s="4">
        <v>140000</v>
      </c>
      <c r="I56" s="4">
        <v>270000</v>
      </c>
      <c r="J56" s="4">
        <v>245000</v>
      </c>
      <c r="K56" s="4">
        <v>250000</v>
      </c>
      <c r="L56" s="4">
        <v>250000</v>
      </c>
      <c r="M56" s="4">
        <v>245000</v>
      </c>
      <c r="N56" s="4">
        <v>250000</v>
      </c>
      <c r="O56" s="4">
        <v>280000</v>
      </c>
    </row>
    <row r="57" spans="1:15" s="2" customFormat="1" ht="15.6" customHeight="1">
      <c r="A57" s="27" t="s">
        <v>6</v>
      </c>
      <c r="B57" s="27" t="s">
        <v>80</v>
      </c>
      <c r="C57" s="8">
        <f>C56+C54+C52</f>
        <v>9870000</v>
      </c>
      <c r="D57" s="8">
        <f t="shared" ref="D57:O57" si="8">D56+D54+D52</f>
        <v>638400</v>
      </c>
      <c r="E57" s="8">
        <f t="shared" si="8"/>
        <v>629000</v>
      </c>
      <c r="F57" s="8">
        <f t="shared" si="8"/>
        <v>485000</v>
      </c>
      <c r="G57" s="8">
        <f t="shared" si="8"/>
        <v>480500</v>
      </c>
      <c r="H57" s="8">
        <f t="shared" si="8"/>
        <v>478400</v>
      </c>
      <c r="I57" s="8">
        <f t="shared" si="8"/>
        <v>900000</v>
      </c>
      <c r="J57" s="8">
        <f t="shared" si="8"/>
        <v>917700</v>
      </c>
      <c r="K57" s="8">
        <f t="shared" si="8"/>
        <v>1039000</v>
      </c>
      <c r="L57" s="8">
        <f t="shared" si="8"/>
        <v>1081600</v>
      </c>
      <c r="M57" s="8">
        <f t="shared" si="8"/>
        <v>1082700</v>
      </c>
      <c r="N57" s="8">
        <f t="shared" si="8"/>
        <v>1047700</v>
      </c>
      <c r="O57" s="8">
        <f t="shared" si="8"/>
        <v>1090000</v>
      </c>
    </row>
    <row r="58" spans="1:15" ht="3.75" customHeight="1">
      <c r="A58" s="55"/>
      <c r="B58" s="55"/>
      <c r="C58" s="56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</row>
    <row r="59" spans="1:15">
      <c r="A59" s="4" t="s">
        <v>30</v>
      </c>
      <c r="B59" s="4" t="s">
        <v>60</v>
      </c>
      <c r="C59" s="5">
        <f>D59+E59+F59+G59+H59+I59+J59+K59+L59+M59+N59+O59</f>
        <v>3500000</v>
      </c>
      <c r="D59" s="4">
        <v>328000</v>
      </c>
      <c r="E59" s="4">
        <v>328000</v>
      </c>
      <c r="F59" s="4">
        <v>328000</v>
      </c>
      <c r="G59" s="4">
        <v>219000</v>
      </c>
      <c r="H59" s="4">
        <v>219000</v>
      </c>
      <c r="I59" s="4">
        <v>273500.00000000006</v>
      </c>
      <c r="J59" s="4">
        <v>219000</v>
      </c>
      <c r="K59" s="4">
        <v>328000</v>
      </c>
      <c r="L59" s="4">
        <v>328000</v>
      </c>
      <c r="M59" s="4">
        <v>328000</v>
      </c>
      <c r="N59" s="4">
        <v>273500.00000000006</v>
      </c>
      <c r="O59" s="4">
        <v>328000</v>
      </c>
    </row>
    <row r="60" spans="1:15" ht="3" customHeight="1">
      <c r="A60" s="4"/>
      <c r="B60" s="4"/>
      <c r="C60" s="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>
      <c r="A61" s="4" t="s">
        <v>16</v>
      </c>
      <c r="B61" s="4" t="s">
        <v>60</v>
      </c>
      <c r="C61" s="5">
        <f>D61+E61+F61+G61+H61+I61+J61+K61+L61+M61+N61+O61</f>
        <v>2750000</v>
      </c>
      <c r="D61" s="4">
        <v>210000</v>
      </c>
      <c r="E61" s="4">
        <v>220000</v>
      </c>
      <c r="F61" s="4">
        <v>200000</v>
      </c>
      <c r="G61" s="4">
        <v>200000</v>
      </c>
      <c r="H61" s="4">
        <v>200000</v>
      </c>
      <c r="I61" s="4">
        <v>200000</v>
      </c>
      <c r="J61" s="4">
        <v>220000</v>
      </c>
      <c r="K61" s="4">
        <v>240000</v>
      </c>
      <c r="L61" s="4">
        <v>250000</v>
      </c>
      <c r="M61" s="4">
        <v>260000</v>
      </c>
      <c r="N61" s="4">
        <v>270000</v>
      </c>
      <c r="O61" s="4">
        <v>280000</v>
      </c>
    </row>
    <row r="62" spans="1:15" ht="3.75" customHeight="1">
      <c r="A62" s="4"/>
      <c r="B62" s="4"/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ht="15.75" customHeight="1">
      <c r="A63" s="7" t="s">
        <v>19</v>
      </c>
      <c r="B63" s="7"/>
      <c r="C63" s="8">
        <f>C61+C59</f>
        <v>6250000</v>
      </c>
      <c r="D63" s="8">
        <f t="shared" ref="D63:O63" si="9">D61+D59</f>
        <v>538000</v>
      </c>
      <c r="E63" s="8">
        <f t="shared" si="9"/>
        <v>548000</v>
      </c>
      <c r="F63" s="8">
        <f t="shared" si="9"/>
        <v>528000</v>
      </c>
      <c r="G63" s="8">
        <f t="shared" si="9"/>
        <v>419000</v>
      </c>
      <c r="H63" s="8">
        <f t="shared" si="9"/>
        <v>419000</v>
      </c>
      <c r="I63" s="8">
        <f t="shared" si="9"/>
        <v>473500.00000000006</v>
      </c>
      <c r="J63" s="8">
        <f t="shared" si="9"/>
        <v>439000</v>
      </c>
      <c r="K63" s="8">
        <f t="shared" si="9"/>
        <v>568000</v>
      </c>
      <c r="L63" s="8">
        <f t="shared" si="9"/>
        <v>578000</v>
      </c>
      <c r="M63" s="8">
        <f t="shared" si="9"/>
        <v>588000</v>
      </c>
      <c r="N63" s="8">
        <f t="shared" si="9"/>
        <v>543500</v>
      </c>
      <c r="O63" s="8">
        <f t="shared" si="9"/>
        <v>608000</v>
      </c>
    </row>
    <row r="64" spans="1:15" ht="5.25" customHeight="1">
      <c r="A64" s="55"/>
      <c r="B64" s="55"/>
      <c r="C64" s="56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</row>
    <row r="65" spans="1:15">
      <c r="A65" s="40" t="s">
        <v>32</v>
      </c>
      <c r="B65" s="40" t="s">
        <v>59</v>
      </c>
      <c r="C65" s="5">
        <f t="shared" ref="C65:C70" si="10">D65+E65+F65+G65+H65+I65+J65+K65+L65+M65+N65+O65</f>
        <v>30000</v>
      </c>
      <c r="D65" s="4">
        <v>2500</v>
      </c>
      <c r="E65" s="4">
        <v>2500</v>
      </c>
      <c r="F65" s="4">
        <v>2500</v>
      </c>
      <c r="G65" s="4">
        <v>2500</v>
      </c>
      <c r="H65" s="4">
        <v>2600</v>
      </c>
      <c r="I65" s="4">
        <v>2500</v>
      </c>
      <c r="J65" s="4">
        <v>2400</v>
      </c>
      <c r="K65" s="4">
        <v>2600</v>
      </c>
      <c r="L65" s="4">
        <v>2600</v>
      </c>
      <c r="M65" s="4">
        <v>2500</v>
      </c>
      <c r="N65" s="4">
        <v>2300</v>
      </c>
      <c r="O65" s="4">
        <v>2500</v>
      </c>
    </row>
    <row r="66" spans="1:15">
      <c r="A66" s="40" t="s">
        <v>36</v>
      </c>
      <c r="B66" s="40" t="s">
        <v>59</v>
      </c>
      <c r="C66" s="5">
        <f t="shared" si="10"/>
        <v>70000</v>
      </c>
      <c r="D66" s="4">
        <v>5800</v>
      </c>
      <c r="E66" s="4">
        <v>5800</v>
      </c>
      <c r="F66" s="4">
        <v>5800</v>
      </c>
      <c r="G66" s="4">
        <v>5800</v>
      </c>
      <c r="H66" s="4">
        <v>5800</v>
      </c>
      <c r="I66" s="4">
        <v>5800</v>
      </c>
      <c r="J66" s="4">
        <v>5800</v>
      </c>
      <c r="K66" s="4">
        <v>5800</v>
      </c>
      <c r="L66" s="4">
        <v>6200</v>
      </c>
      <c r="M66" s="4">
        <v>5800</v>
      </c>
      <c r="N66" s="4">
        <v>5800</v>
      </c>
      <c r="O66" s="4">
        <v>5800</v>
      </c>
    </row>
    <row r="67" spans="1:15">
      <c r="A67" s="40" t="s">
        <v>33</v>
      </c>
      <c r="B67" s="40" t="s">
        <v>59</v>
      </c>
      <c r="C67" s="5">
        <f t="shared" si="10"/>
        <v>30000</v>
      </c>
      <c r="D67" s="59"/>
      <c r="E67" s="59"/>
      <c r="F67" s="59"/>
      <c r="G67" s="59"/>
      <c r="H67" s="59"/>
      <c r="I67" s="59"/>
      <c r="J67" s="59"/>
      <c r="K67" s="59"/>
      <c r="L67" s="59"/>
      <c r="M67" s="4">
        <v>10000</v>
      </c>
      <c r="N67" s="4">
        <v>10000</v>
      </c>
      <c r="O67" s="4">
        <v>10000</v>
      </c>
    </row>
    <row r="68" spans="1:15">
      <c r="A68" s="40" t="s">
        <v>43</v>
      </c>
      <c r="B68" s="40" t="s">
        <v>59</v>
      </c>
      <c r="C68" s="5">
        <f t="shared" si="10"/>
        <v>56000</v>
      </c>
      <c r="D68" s="33">
        <v>9500</v>
      </c>
      <c r="E68" s="33">
        <v>9500</v>
      </c>
      <c r="F68" s="33">
        <v>9500</v>
      </c>
      <c r="G68" s="33">
        <v>9500</v>
      </c>
      <c r="H68" s="33">
        <v>9000</v>
      </c>
      <c r="I68" s="33">
        <v>9000</v>
      </c>
      <c r="J68" s="61"/>
      <c r="K68" s="61"/>
      <c r="L68" s="61"/>
      <c r="M68" s="61"/>
      <c r="N68" s="61"/>
      <c r="O68" s="61"/>
    </row>
    <row r="69" spans="1:15">
      <c r="A69" s="40" t="s">
        <v>79</v>
      </c>
      <c r="B69" s="40" t="s">
        <v>59</v>
      </c>
      <c r="C69" s="5">
        <f t="shared" si="10"/>
        <v>70000</v>
      </c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33">
        <v>70000</v>
      </c>
    </row>
    <row r="70" spans="1:15">
      <c r="A70" s="40" t="s">
        <v>31</v>
      </c>
      <c r="B70" s="40" t="s">
        <v>59</v>
      </c>
      <c r="C70" s="5">
        <f t="shared" si="10"/>
        <v>264000</v>
      </c>
      <c r="D70" s="33">
        <v>150000</v>
      </c>
      <c r="E70" s="33">
        <f>224000-D70</f>
        <v>74000</v>
      </c>
      <c r="F70" s="60"/>
      <c r="G70" s="60"/>
      <c r="H70" s="60"/>
      <c r="I70" s="60"/>
      <c r="J70" s="60"/>
      <c r="K70" s="60"/>
      <c r="L70" s="60"/>
      <c r="M70" s="60"/>
      <c r="N70" s="60"/>
      <c r="O70" s="33">
        <v>40000</v>
      </c>
    </row>
    <row r="71" spans="1:15" s="2" customFormat="1" ht="16.149999999999999" customHeight="1">
      <c r="A71" s="7" t="s">
        <v>18</v>
      </c>
      <c r="B71" s="7" t="s">
        <v>80</v>
      </c>
      <c r="C71" s="8">
        <f>C70+C68+C67+C66+C65+C69</f>
        <v>520000</v>
      </c>
      <c r="D71" s="8">
        <f t="shared" ref="D71:O71" si="11">D70+D68+D67+D66+D65</f>
        <v>167800</v>
      </c>
      <c r="E71" s="8">
        <f t="shared" si="11"/>
        <v>91800</v>
      </c>
      <c r="F71" s="8">
        <f t="shared" si="11"/>
        <v>17800</v>
      </c>
      <c r="G71" s="8">
        <f t="shared" si="11"/>
        <v>17800</v>
      </c>
      <c r="H71" s="8">
        <f t="shared" si="11"/>
        <v>17400</v>
      </c>
      <c r="I71" s="8">
        <f t="shared" si="11"/>
        <v>17300</v>
      </c>
      <c r="J71" s="8">
        <f t="shared" si="11"/>
        <v>8200</v>
      </c>
      <c r="K71" s="8">
        <f t="shared" si="11"/>
        <v>8400</v>
      </c>
      <c r="L71" s="8">
        <f t="shared" si="11"/>
        <v>8800</v>
      </c>
      <c r="M71" s="8">
        <f t="shared" si="11"/>
        <v>18300</v>
      </c>
      <c r="N71" s="8">
        <f t="shared" si="11"/>
        <v>18100</v>
      </c>
      <c r="O71" s="8">
        <f t="shared" si="11"/>
        <v>58300</v>
      </c>
    </row>
    <row r="72" spans="1:15" ht="5.25" customHeight="1">
      <c r="A72" s="4"/>
      <c r="B72" s="4"/>
      <c r="C72" s="31"/>
      <c r="D72" s="4"/>
      <c r="E72" s="4"/>
      <c r="F72" s="4"/>
      <c r="G72" s="4"/>
      <c r="H72" s="4"/>
      <c r="I72" s="9"/>
      <c r="J72" s="9"/>
      <c r="K72" s="9"/>
      <c r="L72" s="9"/>
      <c r="M72" s="9"/>
      <c r="N72" s="9"/>
      <c r="O72" s="9"/>
    </row>
    <row r="73" spans="1:15">
      <c r="A73" s="4" t="s">
        <v>86</v>
      </c>
      <c r="B73" s="4" t="s">
        <v>60</v>
      </c>
      <c r="C73" s="5">
        <f>D73+E73+F73+G73+H73+I73+J73+K73+L73+M73+N73+O73</f>
        <v>3750000</v>
      </c>
      <c r="D73" s="4">
        <v>300000</v>
      </c>
      <c r="E73" s="4">
        <v>370000</v>
      </c>
      <c r="F73" s="4">
        <v>300000</v>
      </c>
      <c r="G73" s="4">
        <v>240000</v>
      </c>
      <c r="H73" s="4">
        <v>240000</v>
      </c>
      <c r="I73" s="4">
        <v>240000</v>
      </c>
      <c r="J73" s="4">
        <v>240000</v>
      </c>
      <c r="K73" s="4">
        <v>250000</v>
      </c>
      <c r="L73" s="4">
        <v>420000</v>
      </c>
      <c r="M73" s="4">
        <v>420000</v>
      </c>
      <c r="N73" s="4">
        <v>310000</v>
      </c>
      <c r="O73" s="4">
        <v>420000</v>
      </c>
    </row>
    <row r="74" spans="1:15" ht="3.75" customHeight="1">
      <c r="A74" s="4"/>
      <c r="B74" s="4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>
      <c r="A75" s="4" t="s">
        <v>92</v>
      </c>
      <c r="B75" s="4" t="s">
        <v>60</v>
      </c>
      <c r="C75" s="5">
        <f>D75+E75+F75+G75+H75+I75+J75+K75+L75+M75+N75+O75</f>
        <v>100000</v>
      </c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4">
        <v>50000</v>
      </c>
      <c r="O75" s="4">
        <v>50000</v>
      </c>
    </row>
    <row r="76" spans="1:15" ht="4.5" customHeight="1">
      <c r="A76" s="4"/>
      <c r="B76" s="4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s="2" customFormat="1" ht="17.45" customHeight="1">
      <c r="A77" s="7" t="s">
        <v>3</v>
      </c>
      <c r="B77" s="7" t="s">
        <v>80</v>
      </c>
      <c r="C77" s="8">
        <f>C75+C73</f>
        <v>3850000</v>
      </c>
      <c r="D77" s="8">
        <f t="shared" ref="D77:O77" si="12">D75+D73</f>
        <v>300000</v>
      </c>
      <c r="E77" s="8">
        <f t="shared" si="12"/>
        <v>370000</v>
      </c>
      <c r="F77" s="8">
        <f t="shared" si="12"/>
        <v>300000</v>
      </c>
      <c r="G77" s="8">
        <f t="shared" si="12"/>
        <v>240000</v>
      </c>
      <c r="H77" s="8">
        <f t="shared" si="12"/>
        <v>240000</v>
      </c>
      <c r="I77" s="8">
        <f t="shared" si="12"/>
        <v>240000</v>
      </c>
      <c r="J77" s="8">
        <f t="shared" si="12"/>
        <v>240000</v>
      </c>
      <c r="K77" s="8">
        <f t="shared" si="12"/>
        <v>250000</v>
      </c>
      <c r="L77" s="8">
        <f t="shared" si="12"/>
        <v>420000</v>
      </c>
      <c r="M77" s="8">
        <f t="shared" si="12"/>
        <v>420000</v>
      </c>
      <c r="N77" s="8">
        <f t="shared" si="12"/>
        <v>360000</v>
      </c>
      <c r="O77" s="8">
        <f t="shared" si="12"/>
        <v>470000</v>
      </c>
    </row>
    <row r="78" spans="1:15" ht="4.5" customHeight="1">
      <c r="A78" s="4"/>
      <c r="B78" s="4"/>
      <c r="C78" s="31"/>
      <c r="D78" s="4"/>
      <c r="E78" s="4"/>
      <c r="F78" s="4"/>
      <c r="G78" s="4"/>
      <c r="H78" s="4"/>
      <c r="I78" s="9"/>
      <c r="J78" s="9"/>
      <c r="K78" s="9"/>
      <c r="L78" s="9"/>
      <c r="M78" s="9"/>
      <c r="N78" s="9"/>
      <c r="O78" s="9"/>
    </row>
    <row r="79" spans="1:15">
      <c r="A79" s="4" t="s">
        <v>58</v>
      </c>
      <c r="B79" s="4" t="s">
        <v>59</v>
      </c>
      <c r="C79" s="5">
        <f>D79+E79+F79+G79+H79+I79+J79+K79+L79+M79+N79+O79</f>
        <v>240000</v>
      </c>
      <c r="D79" s="4">
        <v>19000</v>
      </c>
      <c r="E79" s="4">
        <v>20500</v>
      </c>
      <c r="F79" s="4">
        <v>20500</v>
      </c>
      <c r="G79" s="4">
        <v>20000</v>
      </c>
      <c r="H79" s="4">
        <v>20500</v>
      </c>
      <c r="I79" s="4">
        <v>20500</v>
      </c>
      <c r="J79" s="4">
        <v>19000</v>
      </c>
      <c r="K79" s="4">
        <v>20500</v>
      </c>
      <c r="L79" s="4">
        <v>20500</v>
      </c>
      <c r="M79" s="4">
        <v>20000</v>
      </c>
      <c r="N79" s="4">
        <v>19000</v>
      </c>
      <c r="O79" s="4">
        <v>20000</v>
      </c>
    </row>
    <row r="80" spans="1:15" ht="5.25" customHeight="1">
      <c r="A80" s="4"/>
      <c r="B80" s="4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ht="13.5" customHeight="1">
      <c r="A81" s="4" t="s">
        <v>44</v>
      </c>
      <c r="B81" s="4" t="s">
        <v>59</v>
      </c>
      <c r="C81" s="5">
        <f>D81+E81+F81+G81+H81+I81+J81+K81+L81+M81+N81+O81</f>
        <v>200000</v>
      </c>
      <c r="D81" s="4">
        <v>16000</v>
      </c>
      <c r="E81" s="4">
        <v>17000</v>
      </c>
      <c r="F81" s="4">
        <v>17000</v>
      </c>
      <c r="G81" s="4">
        <v>16500</v>
      </c>
      <c r="H81" s="4">
        <v>17000</v>
      </c>
      <c r="I81" s="4">
        <v>17000</v>
      </c>
      <c r="J81" s="4">
        <v>16500</v>
      </c>
      <c r="K81" s="4">
        <v>17000</v>
      </c>
      <c r="L81" s="4">
        <v>17000</v>
      </c>
      <c r="M81" s="4">
        <v>16000</v>
      </c>
      <c r="N81" s="4">
        <v>16000</v>
      </c>
      <c r="O81" s="4">
        <v>17000</v>
      </c>
    </row>
    <row r="82" spans="1:15" ht="6" customHeight="1">
      <c r="A82" s="3"/>
      <c r="B82" s="3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>
      <c r="A83" s="4" t="s">
        <v>65</v>
      </c>
      <c r="B83" s="4" t="s">
        <v>59</v>
      </c>
      <c r="C83" s="5">
        <f>D83+E83+F83+G83+H83+I83+J83+K83+L83+M83+N83+O83</f>
        <v>120000</v>
      </c>
      <c r="D83" s="4">
        <v>10000</v>
      </c>
      <c r="E83" s="4">
        <v>10000</v>
      </c>
      <c r="F83" s="4">
        <v>10000</v>
      </c>
      <c r="G83" s="4">
        <v>10000</v>
      </c>
      <c r="H83" s="4">
        <v>10000</v>
      </c>
      <c r="I83" s="4">
        <v>10000</v>
      </c>
      <c r="J83" s="4">
        <v>10000</v>
      </c>
      <c r="K83" s="4">
        <v>10000</v>
      </c>
      <c r="L83" s="4">
        <v>10000</v>
      </c>
      <c r="M83" s="4">
        <v>10000</v>
      </c>
      <c r="N83" s="4">
        <v>10000</v>
      </c>
      <c r="O83" s="4">
        <v>10000</v>
      </c>
    </row>
    <row r="84" spans="1:15" ht="6.75" customHeight="1">
      <c r="A84" s="3"/>
      <c r="B84" s="3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>
      <c r="A85" s="3" t="s">
        <v>20</v>
      </c>
      <c r="B85" s="4" t="s">
        <v>59</v>
      </c>
      <c r="C85" s="5">
        <f>D85+E85+F85+G85+H85+I85+J85+K85+L85+M85+N85+O85</f>
        <v>200000</v>
      </c>
      <c r="D85" s="4">
        <v>16500</v>
      </c>
      <c r="E85" s="4">
        <v>16500</v>
      </c>
      <c r="F85" s="4">
        <v>16500</v>
      </c>
      <c r="G85" s="4">
        <v>16500</v>
      </c>
      <c r="H85" s="4">
        <v>17000</v>
      </c>
      <c r="I85" s="4">
        <v>17000</v>
      </c>
      <c r="J85" s="4">
        <v>16000</v>
      </c>
      <c r="K85" s="4">
        <v>17000</v>
      </c>
      <c r="L85" s="4">
        <v>17000</v>
      </c>
      <c r="M85" s="4">
        <v>17000</v>
      </c>
      <c r="N85" s="4">
        <v>16000</v>
      </c>
      <c r="O85" s="4">
        <v>17000</v>
      </c>
    </row>
    <row r="86" spans="1:15" ht="6.75" customHeight="1">
      <c r="A86" s="4"/>
      <c r="B86" s="4"/>
      <c r="C86" s="31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>
      <c r="A87" s="4" t="s">
        <v>40</v>
      </c>
      <c r="B87" s="4" t="s">
        <v>60</v>
      </c>
      <c r="C87" s="5">
        <f>D87+E87+F87+G87+H87+I87+J87+K87+L87+M87+N87+O87</f>
        <v>700000</v>
      </c>
      <c r="D87" s="4">
        <v>140000</v>
      </c>
      <c r="E87" s="4">
        <v>140000</v>
      </c>
      <c r="F87" s="4">
        <v>70000</v>
      </c>
      <c r="G87" s="4">
        <v>47000</v>
      </c>
      <c r="H87" s="4">
        <v>47000</v>
      </c>
      <c r="I87" s="4">
        <v>58000</v>
      </c>
      <c r="J87" s="4">
        <v>58000</v>
      </c>
      <c r="K87" s="4">
        <v>58000</v>
      </c>
      <c r="L87" s="4">
        <v>47000</v>
      </c>
      <c r="M87" s="4">
        <v>35000</v>
      </c>
      <c r="N87" s="4"/>
      <c r="O87" s="4"/>
    </row>
    <row r="88" spans="1:15" ht="7.5" customHeight="1">
      <c r="A88" s="4"/>
      <c r="B88" s="4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>
      <c r="A89" s="4" t="s">
        <v>41</v>
      </c>
      <c r="B89" s="4" t="s">
        <v>60</v>
      </c>
      <c r="C89" s="5">
        <f>D89+E89+F89+G89+H89+I89+J89+K89+L89+M89+N89+O89</f>
        <v>2000000</v>
      </c>
      <c r="D89" s="5">
        <v>160000</v>
      </c>
      <c r="E89" s="5">
        <v>160000</v>
      </c>
      <c r="F89" s="5">
        <v>160000</v>
      </c>
      <c r="G89" s="4">
        <v>140000</v>
      </c>
      <c r="H89" s="4">
        <v>140000</v>
      </c>
      <c r="I89" s="4">
        <v>140000</v>
      </c>
      <c r="J89" s="4">
        <v>180000</v>
      </c>
      <c r="K89" s="4">
        <v>190000</v>
      </c>
      <c r="L89" s="4">
        <v>190000</v>
      </c>
      <c r="M89" s="4">
        <v>190000</v>
      </c>
      <c r="N89" s="4">
        <v>160000</v>
      </c>
      <c r="O89" s="4">
        <v>190000</v>
      </c>
    </row>
    <row r="90" spans="1:15" ht="6" customHeight="1">
      <c r="A90" s="4"/>
      <c r="B90" s="4"/>
      <c r="C90" s="31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1:15" s="10" customFormat="1" ht="18" customHeight="1">
      <c r="A91" s="7" t="s">
        <v>4</v>
      </c>
      <c r="B91" s="7" t="s">
        <v>80</v>
      </c>
      <c r="C91" s="8">
        <f>C89+C87+C85+C83+C81+C79</f>
        <v>3460000</v>
      </c>
      <c r="D91" s="8">
        <f t="shared" ref="D91:O91" si="13">D89+D87+D85+D83+D81+D79</f>
        <v>361500</v>
      </c>
      <c r="E91" s="8">
        <f t="shared" si="13"/>
        <v>364000</v>
      </c>
      <c r="F91" s="8">
        <f t="shared" si="13"/>
        <v>294000</v>
      </c>
      <c r="G91" s="8">
        <f t="shared" si="13"/>
        <v>250000</v>
      </c>
      <c r="H91" s="8">
        <f t="shared" si="13"/>
        <v>251500</v>
      </c>
      <c r="I91" s="8">
        <f t="shared" si="13"/>
        <v>262500</v>
      </c>
      <c r="J91" s="8">
        <f t="shared" si="13"/>
        <v>299500</v>
      </c>
      <c r="K91" s="8">
        <f t="shared" si="13"/>
        <v>312500</v>
      </c>
      <c r="L91" s="8">
        <f t="shared" si="13"/>
        <v>301500</v>
      </c>
      <c r="M91" s="8">
        <f t="shared" si="13"/>
        <v>288000</v>
      </c>
      <c r="N91" s="8">
        <f t="shared" si="13"/>
        <v>221000</v>
      </c>
      <c r="O91" s="8">
        <f t="shared" si="13"/>
        <v>254000</v>
      </c>
    </row>
    <row r="92" spans="1:15" s="2" customFormat="1" ht="7.5" customHeight="1">
      <c r="A92" s="3"/>
      <c r="B92" s="3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  <row r="93" spans="1:15" s="2" customFormat="1" ht="5.25" customHeight="1">
      <c r="A93" s="3"/>
      <c r="B93" s="3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1:15">
      <c r="A94" s="4" t="s">
        <v>23</v>
      </c>
      <c r="B94" s="4" t="s">
        <v>59</v>
      </c>
      <c r="C94" s="5">
        <f>D94+E94+F94+G94+H94+I94+J94+K94+L94+M94+N94+O94</f>
        <v>270000</v>
      </c>
      <c r="D94" s="4">
        <v>23000</v>
      </c>
      <c r="E94" s="4">
        <v>23000</v>
      </c>
      <c r="F94" s="4">
        <v>22000</v>
      </c>
      <c r="G94" s="4">
        <v>23000</v>
      </c>
      <c r="H94" s="4">
        <v>23000</v>
      </c>
      <c r="I94" s="4">
        <v>22000</v>
      </c>
      <c r="J94" s="4">
        <v>22000</v>
      </c>
      <c r="K94" s="4">
        <v>23000</v>
      </c>
      <c r="L94" s="4">
        <v>23000</v>
      </c>
      <c r="M94" s="4">
        <v>23000</v>
      </c>
      <c r="N94" s="4">
        <v>21000</v>
      </c>
      <c r="O94" s="4">
        <v>22000</v>
      </c>
    </row>
    <row r="95" spans="1:15" ht="6" customHeight="1">
      <c r="A95" s="3"/>
      <c r="B95" s="3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pans="1:15" s="34" customFormat="1">
      <c r="A96" s="4" t="s">
        <v>24</v>
      </c>
      <c r="B96" s="4" t="s">
        <v>59</v>
      </c>
      <c r="C96" s="5">
        <f>D96+E96+F96+G96+H96+I96+J96+K96+L96+M96+N96+O96</f>
        <v>180000</v>
      </c>
      <c r="D96" s="4">
        <v>15000</v>
      </c>
      <c r="E96" s="4">
        <v>15000</v>
      </c>
      <c r="F96" s="4">
        <v>15000</v>
      </c>
      <c r="G96" s="4">
        <v>16000</v>
      </c>
      <c r="H96" s="4">
        <v>15000</v>
      </c>
      <c r="I96" s="4">
        <v>14000</v>
      </c>
      <c r="J96" s="4">
        <v>15000</v>
      </c>
      <c r="K96" s="4">
        <v>15000</v>
      </c>
      <c r="L96" s="4">
        <v>15000</v>
      </c>
      <c r="M96" s="4">
        <v>15000</v>
      </c>
      <c r="N96" s="4">
        <v>15000</v>
      </c>
      <c r="O96" s="4">
        <v>15000</v>
      </c>
    </row>
    <row r="97" spans="1:15" s="34" customFormat="1" ht="6.75" customHeight="1">
      <c r="A97" s="3"/>
      <c r="B97" s="3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1:15" s="34" customFormat="1" ht="11.25" customHeight="1">
      <c r="A98" s="3" t="s">
        <v>21</v>
      </c>
      <c r="B98" s="4" t="s">
        <v>59</v>
      </c>
      <c r="C98" s="5">
        <f>D98+E98+F98+G98+H98+I98+J98+K98+L98+M98+N98+O98</f>
        <v>360000</v>
      </c>
      <c r="D98" s="4">
        <v>30000</v>
      </c>
      <c r="E98" s="4">
        <v>30000</v>
      </c>
      <c r="F98" s="4">
        <v>30000</v>
      </c>
      <c r="G98" s="4">
        <v>30000</v>
      </c>
      <c r="H98" s="4">
        <v>30000</v>
      </c>
      <c r="I98" s="4">
        <v>30000</v>
      </c>
      <c r="J98" s="4">
        <v>28000</v>
      </c>
      <c r="K98" s="4">
        <v>30000</v>
      </c>
      <c r="L98" s="4">
        <v>32000</v>
      </c>
      <c r="M98" s="4">
        <v>30000</v>
      </c>
      <c r="N98" s="4">
        <v>30000</v>
      </c>
      <c r="O98" s="4">
        <v>30000</v>
      </c>
    </row>
    <row r="99" spans="1:15" ht="5.25" customHeight="1">
      <c r="A99" s="4"/>
      <c r="B99" s="4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1:15" s="34" customFormat="1">
      <c r="A100" s="3" t="s">
        <v>47</v>
      </c>
      <c r="B100" s="4" t="s">
        <v>59</v>
      </c>
      <c r="C100" s="5">
        <f>D100+E100+F100+G100+H100+I100+J100+K100+L100+M100+N100+O100</f>
        <v>160000</v>
      </c>
      <c r="D100" s="4">
        <v>13500</v>
      </c>
      <c r="E100" s="4">
        <v>13500</v>
      </c>
      <c r="F100" s="4">
        <v>13500</v>
      </c>
      <c r="G100" s="4">
        <v>13500</v>
      </c>
      <c r="H100" s="4">
        <v>13500</v>
      </c>
      <c r="I100" s="4">
        <v>13500</v>
      </c>
      <c r="J100" s="4">
        <v>12500</v>
      </c>
      <c r="K100" s="4">
        <v>13000</v>
      </c>
      <c r="L100" s="4">
        <v>14000</v>
      </c>
      <c r="M100" s="4">
        <v>13000</v>
      </c>
      <c r="N100" s="4">
        <v>13000</v>
      </c>
      <c r="O100" s="4">
        <v>13500</v>
      </c>
    </row>
    <row r="101" spans="1:15" s="34" customFormat="1" ht="3" customHeight="1">
      <c r="A101" s="4"/>
      <c r="B101" s="4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1:15" ht="13.5" customHeight="1">
      <c r="A102" s="4" t="s">
        <v>45</v>
      </c>
      <c r="B102" s="4" t="s">
        <v>59</v>
      </c>
      <c r="C102" s="5">
        <f>D102+E102+F102+G102+H102+I102+J102+K102+L102+M102+N102+O102</f>
        <v>95000</v>
      </c>
      <c r="D102" s="4">
        <f>10200-D103</f>
        <v>7600</v>
      </c>
      <c r="E102" s="4">
        <f>10200-E103</f>
        <v>7600</v>
      </c>
      <c r="F102" s="4">
        <f>10000-F103</f>
        <v>7400</v>
      </c>
      <c r="G102" s="4">
        <f>10200-G103</f>
        <v>7600</v>
      </c>
      <c r="H102" s="4">
        <f>10400-H103</f>
        <v>7800</v>
      </c>
      <c r="I102" s="4">
        <f t="shared" ref="I102" si="14">10000-I103</f>
        <v>7500</v>
      </c>
      <c r="J102" s="4">
        <f>9000-J103</f>
        <v>7000</v>
      </c>
      <c r="K102" s="4">
        <f>10200-K103</f>
        <v>7700</v>
      </c>
      <c r="L102" s="4">
        <f>10200-L103</f>
        <v>7700</v>
      </c>
      <c r="M102" s="4">
        <f>10200-M103</f>
        <v>7700</v>
      </c>
      <c r="N102" s="4">
        <f>9000-N103</f>
        <v>9000</v>
      </c>
      <c r="O102" s="4">
        <f>10400-O103</f>
        <v>10400</v>
      </c>
    </row>
    <row r="103" spans="1:15" ht="13.5" customHeight="1">
      <c r="A103" s="4" t="s">
        <v>62</v>
      </c>
      <c r="B103" s="4" t="s">
        <v>59</v>
      </c>
      <c r="C103" s="5">
        <f>D103+E103+F103+G103+H103+I103+J103+K103+L103+M103+N103+O103</f>
        <v>25000</v>
      </c>
      <c r="D103" s="4">
        <v>2600</v>
      </c>
      <c r="E103" s="4">
        <v>2600</v>
      </c>
      <c r="F103" s="4">
        <v>2600</v>
      </c>
      <c r="G103" s="4">
        <v>2600</v>
      </c>
      <c r="H103" s="4">
        <v>2600</v>
      </c>
      <c r="I103" s="4">
        <v>2500</v>
      </c>
      <c r="J103" s="4">
        <v>2000</v>
      </c>
      <c r="K103" s="4">
        <v>2500</v>
      </c>
      <c r="L103" s="4">
        <v>2500</v>
      </c>
      <c r="M103" s="4">
        <v>2500</v>
      </c>
      <c r="N103" s="44"/>
      <c r="O103" s="44"/>
    </row>
    <row r="104" spans="1:15" ht="14.25" customHeight="1">
      <c r="A104" s="3" t="s">
        <v>61</v>
      </c>
      <c r="B104" s="3" t="s">
        <v>81</v>
      </c>
      <c r="C104" s="5">
        <f>C103+C102</f>
        <v>120000</v>
      </c>
      <c r="D104" s="5">
        <f t="shared" ref="D104:O104" si="15">D103+D102</f>
        <v>10200</v>
      </c>
      <c r="E104" s="5">
        <f t="shared" si="15"/>
        <v>10200</v>
      </c>
      <c r="F104" s="5">
        <f t="shared" si="15"/>
        <v>10000</v>
      </c>
      <c r="G104" s="5">
        <f t="shared" si="15"/>
        <v>10200</v>
      </c>
      <c r="H104" s="5">
        <f t="shared" si="15"/>
        <v>10400</v>
      </c>
      <c r="I104" s="5">
        <f t="shared" si="15"/>
        <v>10000</v>
      </c>
      <c r="J104" s="5">
        <f t="shared" si="15"/>
        <v>9000</v>
      </c>
      <c r="K104" s="5">
        <f t="shared" si="15"/>
        <v>10200</v>
      </c>
      <c r="L104" s="5">
        <f t="shared" si="15"/>
        <v>10200</v>
      </c>
      <c r="M104" s="5">
        <f t="shared" si="15"/>
        <v>10200</v>
      </c>
      <c r="N104" s="5">
        <f t="shared" si="15"/>
        <v>9000</v>
      </c>
      <c r="O104" s="5">
        <f t="shared" si="15"/>
        <v>10400</v>
      </c>
    </row>
    <row r="105" spans="1:15" s="34" customFormat="1" ht="5.25" customHeight="1">
      <c r="A105" s="3"/>
      <c r="B105" s="3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1:15" s="34" customFormat="1">
      <c r="A106" s="3" t="s">
        <v>46</v>
      </c>
      <c r="B106" s="4" t="s">
        <v>59</v>
      </c>
      <c r="C106" s="5">
        <f>D106+E106+F106+G106+H106+I106+J106+K106+L106+M106+N106+O106</f>
        <v>280000</v>
      </c>
      <c r="D106" s="4">
        <v>23000</v>
      </c>
      <c r="E106" s="4">
        <v>23000</v>
      </c>
      <c r="F106" s="4">
        <v>24000</v>
      </c>
      <c r="G106" s="4">
        <v>24000</v>
      </c>
      <c r="H106" s="4">
        <v>23000</v>
      </c>
      <c r="I106" s="4">
        <v>23000</v>
      </c>
      <c r="J106" s="4">
        <v>23000</v>
      </c>
      <c r="K106" s="4">
        <v>24000</v>
      </c>
      <c r="L106" s="4">
        <v>23000</v>
      </c>
      <c r="M106" s="4">
        <v>24000</v>
      </c>
      <c r="N106" s="4">
        <v>23000</v>
      </c>
      <c r="O106" s="4">
        <v>23000</v>
      </c>
    </row>
    <row r="107" spans="1:15" s="34" customFormat="1" ht="4.5" customHeight="1">
      <c r="A107" s="4"/>
      <c r="B107" s="4"/>
      <c r="C107" s="31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pans="1:15" s="34" customFormat="1" ht="12.75" customHeight="1">
      <c r="A108" s="4" t="s">
        <v>22</v>
      </c>
      <c r="B108" s="4" t="s">
        <v>59</v>
      </c>
      <c r="C108" s="5">
        <f>D108+E108+F108+G108+H108+I108+J108+K108+L108+M108+N108+O108</f>
        <v>240000</v>
      </c>
      <c r="D108" s="4">
        <v>20000</v>
      </c>
      <c r="E108" s="4">
        <v>20000</v>
      </c>
      <c r="F108" s="4">
        <v>20000</v>
      </c>
      <c r="G108" s="4">
        <v>20000</v>
      </c>
      <c r="H108" s="4">
        <v>20000</v>
      </c>
      <c r="I108" s="4">
        <v>20000</v>
      </c>
      <c r="J108" s="4">
        <v>19000</v>
      </c>
      <c r="K108" s="4">
        <v>20000</v>
      </c>
      <c r="L108" s="4">
        <v>21000</v>
      </c>
      <c r="M108" s="4">
        <v>19500</v>
      </c>
      <c r="N108" s="4">
        <v>19500</v>
      </c>
      <c r="O108" s="4">
        <v>21000</v>
      </c>
    </row>
    <row r="109" spans="1:15" s="34" customFormat="1" ht="4.5" customHeight="1">
      <c r="A109" s="4"/>
      <c r="B109" s="4"/>
      <c r="C109" s="31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34" customFormat="1">
      <c r="A110" s="4" t="s">
        <v>63</v>
      </c>
      <c r="B110" s="4" t="s">
        <v>60</v>
      </c>
      <c r="C110" s="5">
        <f>D110+E110+F110+G110+H110+I110+J110+K110+L110+M110+N110+O110</f>
        <v>3200000</v>
      </c>
      <c r="D110" s="4">
        <v>260000</v>
      </c>
      <c r="E110" s="4">
        <v>260000</v>
      </c>
      <c r="F110" s="4">
        <v>260000</v>
      </c>
      <c r="G110" s="4">
        <v>230000</v>
      </c>
      <c r="H110" s="4">
        <v>230000</v>
      </c>
      <c r="I110" s="4">
        <v>230000</v>
      </c>
      <c r="J110" s="4">
        <v>260000</v>
      </c>
      <c r="K110" s="4">
        <v>300000</v>
      </c>
      <c r="L110" s="4">
        <v>300000</v>
      </c>
      <c r="M110" s="4">
        <v>300000</v>
      </c>
      <c r="N110" s="4">
        <v>270000</v>
      </c>
      <c r="O110" s="4">
        <v>300000</v>
      </c>
    </row>
    <row r="111" spans="1:15" s="34" customFormat="1" ht="4.5" customHeight="1">
      <c r="A111" s="4"/>
      <c r="B111" s="4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34" customFormat="1">
      <c r="A112" s="4" t="s">
        <v>50</v>
      </c>
      <c r="B112" s="4" t="s">
        <v>60</v>
      </c>
      <c r="C112" s="5">
        <f>D112+E112+F112+G112+H112+I112+J112+K112+L112+M112+N112+O112</f>
        <v>1500000</v>
      </c>
      <c r="D112" s="4">
        <v>140000</v>
      </c>
      <c r="E112" s="4">
        <v>140000</v>
      </c>
      <c r="F112" s="4">
        <v>140000</v>
      </c>
      <c r="G112" s="4">
        <v>90000</v>
      </c>
      <c r="H112" s="4">
        <v>90000</v>
      </c>
      <c r="I112" s="4">
        <v>90000</v>
      </c>
      <c r="J112" s="4">
        <v>140000</v>
      </c>
      <c r="K112" s="4">
        <v>140000</v>
      </c>
      <c r="L112" s="4">
        <v>140000</v>
      </c>
      <c r="M112" s="4">
        <v>130000</v>
      </c>
      <c r="N112" s="4">
        <v>130000</v>
      </c>
      <c r="O112" s="4">
        <v>130000</v>
      </c>
    </row>
    <row r="113" spans="1:15" s="2" customFormat="1" ht="17.45" customHeight="1">
      <c r="A113" s="7" t="s">
        <v>66</v>
      </c>
      <c r="B113" s="7" t="s">
        <v>80</v>
      </c>
      <c r="C113" s="8">
        <f>C94+C96+C98+C100+C104+C106+C108+C110+C112</f>
        <v>6310000</v>
      </c>
      <c r="D113" s="8">
        <f t="shared" ref="D113:O113" si="16">D94+D96+D98+D100+D104+D106+D108+D110+D112</f>
        <v>534700</v>
      </c>
      <c r="E113" s="8">
        <f t="shared" si="16"/>
        <v>534700</v>
      </c>
      <c r="F113" s="8">
        <f t="shared" si="16"/>
        <v>534500</v>
      </c>
      <c r="G113" s="8">
        <f t="shared" si="16"/>
        <v>456700</v>
      </c>
      <c r="H113" s="8">
        <f t="shared" si="16"/>
        <v>454900</v>
      </c>
      <c r="I113" s="8">
        <f t="shared" si="16"/>
        <v>452500</v>
      </c>
      <c r="J113" s="8">
        <f t="shared" si="16"/>
        <v>528500</v>
      </c>
      <c r="K113" s="8">
        <f t="shared" si="16"/>
        <v>575200</v>
      </c>
      <c r="L113" s="8">
        <f t="shared" si="16"/>
        <v>578200</v>
      </c>
      <c r="M113" s="8">
        <f t="shared" si="16"/>
        <v>564700</v>
      </c>
      <c r="N113" s="8">
        <f t="shared" si="16"/>
        <v>530500</v>
      </c>
      <c r="O113" s="8">
        <f t="shared" si="16"/>
        <v>564900</v>
      </c>
    </row>
    <row r="114" spans="1:15" ht="3.75" customHeight="1">
      <c r="A114" s="4"/>
      <c r="B114" s="4"/>
      <c r="C114" s="31"/>
      <c r="D114" s="4"/>
      <c r="E114" s="4"/>
      <c r="F114" s="4"/>
      <c r="G114" s="4"/>
      <c r="H114" s="4"/>
      <c r="I114" s="9"/>
      <c r="J114" s="9"/>
      <c r="K114" s="9"/>
      <c r="L114" s="9"/>
      <c r="M114" s="9"/>
      <c r="N114" s="9"/>
      <c r="O114" s="9"/>
    </row>
    <row r="115" spans="1:15">
      <c r="A115" s="4" t="s">
        <v>26</v>
      </c>
      <c r="B115" s="4" t="s">
        <v>59</v>
      </c>
      <c r="C115" s="5">
        <f>D115+E115+F115+G115+H115+I115+J115+K115+L115+M115+N115+O115</f>
        <v>250000</v>
      </c>
      <c r="D115" s="4">
        <v>21000</v>
      </c>
      <c r="E115" s="4">
        <v>20500</v>
      </c>
      <c r="F115" s="4">
        <v>20500</v>
      </c>
      <c r="G115" s="4">
        <v>21000</v>
      </c>
      <c r="H115" s="4">
        <v>21000</v>
      </c>
      <c r="I115" s="4">
        <v>20500</v>
      </c>
      <c r="J115" s="4">
        <v>20000</v>
      </c>
      <c r="K115" s="4">
        <v>21500</v>
      </c>
      <c r="L115" s="4">
        <v>21500</v>
      </c>
      <c r="M115" s="4">
        <v>21500</v>
      </c>
      <c r="N115" s="4">
        <v>20000</v>
      </c>
      <c r="O115" s="4">
        <v>21000</v>
      </c>
    </row>
    <row r="116" spans="1:15" ht="3.75" customHeight="1">
      <c r="A116" s="4"/>
      <c r="B116" s="4"/>
      <c r="C116" s="31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1:15">
      <c r="A117" s="4" t="s">
        <v>29</v>
      </c>
      <c r="B117" s="4" t="s">
        <v>59</v>
      </c>
      <c r="C117" s="5">
        <f>D117+E117+F117+G117+H117+I117+J117+K117+L117+M117+N117+O117</f>
        <v>250000</v>
      </c>
      <c r="D117" s="4">
        <v>21400</v>
      </c>
      <c r="E117" s="4">
        <v>21400</v>
      </c>
      <c r="F117" s="4">
        <v>20500</v>
      </c>
      <c r="G117" s="4">
        <v>21400</v>
      </c>
      <c r="H117" s="4">
        <v>21400</v>
      </c>
      <c r="I117" s="4">
        <v>20500</v>
      </c>
      <c r="J117" s="4">
        <v>20000</v>
      </c>
      <c r="K117" s="4">
        <v>21000</v>
      </c>
      <c r="L117" s="4">
        <v>21400</v>
      </c>
      <c r="M117" s="4">
        <v>20500</v>
      </c>
      <c r="N117" s="4">
        <v>20000</v>
      </c>
      <c r="O117" s="4">
        <v>20500</v>
      </c>
    </row>
    <row r="118" spans="1:15" ht="5.25" customHeight="1">
      <c r="A118" s="4"/>
      <c r="B118" s="4"/>
      <c r="C118" s="31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5" ht="14.25" customHeight="1">
      <c r="A119" s="4" t="s">
        <v>27</v>
      </c>
      <c r="B119" s="4" t="s">
        <v>59</v>
      </c>
      <c r="C119" s="5">
        <f>D119+E119+F119+G119+H119+I119+J119+K119+L119+M119+N119+O119</f>
        <v>180000</v>
      </c>
      <c r="D119" s="4">
        <v>15400</v>
      </c>
      <c r="E119" s="4">
        <v>15400</v>
      </c>
      <c r="F119" s="4">
        <v>14800</v>
      </c>
      <c r="G119" s="4">
        <v>15400</v>
      </c>
      <c r="H119" s="4">
        <v>15400</v>
      </c>
      <c r="I119" s="4">
        <v>14800</v>
      </c>
      <c r="J119" s="4">
        <v>13600</v>
      </c>
      <c r="K119" s="4">
        <v>15400</v>
      </c>
      <c r="L119" s="4">
        <v>15400</v>
      </c>
      <c r="M119" s="4">
        <v>15400</v>
      </c>
      <c r="N119" s="4">
        <v>14200</v>
      </c>
      <c r="O119" s="4">
        <v>14800</v>
      </c>
    </row>
    <row r="120" spans="1:15" ht="5.25" customHeight="1">
      <c r="A120" s="4"/>
      <c r="B120" s="4"/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15" ht="11.25" customHeight="1">
      <c r="A121" s="4" t="s">
        <v>74</v>
      </c>
      <c r="B121" s="4" t="s">
        <v>59</v>
      </c>
      <c r="C121" s="5">
        <f>D121+E121+F121+G121+H121+I121+J121+K121+L121+M121+N121+O121</f>
        <v>280000</v>
      </c>
      <c r="D121" s="4">
        <v>22900</v>
      </c>
      <c r="E121" s="4">
        <v>23900</v>
      </c>
      <c r="F121" s="4">
        <v>22900</v>
      </c>
      <c r="G121" s="4">
        <v>23900</v>
      </c>
      <c r="H121" s="4">
        <v>23900</v>
      </c>
      <c r="I121" s="4">
        <v>22900</v>
      </c>
      <c r="J121" s="4">
        <v>22000</v>
      </c>
      <c r="K121" s="4">
        <v>23800</v>
      </c>
      <c r="L121" s="4">
        <v>23900</v>
      </c>
      <c r="M121" s="4">
        <v>25000</v>
      </c>
      <c r="N121" s="4">
        <v>22000</v>
      </c>
      <c r="O121" s="4">
        <v>22900</v>
      </c>
    </row>
    <row r="122" spans="1:15" ht="6" customHeight="1">
      <c r="A122" s="4"/>
      <c r="B122" s="4"/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>
      <c r="A123" s="4" t="s">
        <v>42</v>
      </c>
      <c r="B123" s="4" t="s">
        <v>60</v>
      </c>
      <c r="C123" s="5">
        <f>D123+E123+F123+G123+H123+I123+J123+K123+L123+M123+N123+O123</f>
        <v>1500000</v>
      </c>
      <c r="D123" s="4">
        <v>100000</v>
      </c>
      <c r="E123" s="4">
        <v>100000</v>
      </c>
      <c r="F123" s="4">
        <v>70000</v>
      </c>
      <c r="G123" s="4">
        <v>60000</v>
      </c>
      <c r="H123" s="4">
        <v>50000</v>
      </c>
      <c r="I123" s="4">
        <v>130000</v>
      </c>
      <c r="J123" s="4">
        <v>160000</v>
      </c>
      <c r="K123" s="4">
        <v>160000</v>
      </c>
      <c r="L123" s="4">
        <v>160000</v>
      </c>
      <c r="M123" s="4">
        <v>180000</v>
      </c>
      <c r="N123" s="4">
        <v>150000</v>
      </c>
      <c r="O123" s="4">
        <v>180000</v>
      </c>
    </row>
    <row r="124" spans="1:15" ht="3.75" customHeight="1">
      <c r="A124" s="4"/>
      <c r="B124" s="4"/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>
      <c r="A125" s="4" t="s">
        <v>49</v>
      </c>
      <c r="B125" s="4" t="s">
        <v>60</v>
      </c>
      <c r="C125" s="5">
        <f>D125+E125+F125+G125+H125+I125+J125+K125+L125+M125+N125+O125</f>
        <v>2500000</v>
      </c>
      <c r="D125" s="4">
        <v>150000</v>
      </c>
      <c r="E125" s="4">
        <v>175000</v>
      </c>
      <c r="F125" s="4">
        <v>200000</v>
      </c>
      <c r="G125" s="4">
        <v>106000</v>
      </c>
      <c r="H125" s="4">
        <v>130000</v>
      </c>
      <c r="I125" s="4">
        <v>150000</v>
      </c>
      <c r="J125" s="4">
        <v>150000</v>
      </c>
      <c r="K125" s="4">
        <v>200000</v>
      </c>
      <c r="L125" s="4">
        <v>300000</v>
      </c>
      <c r="M125" s="4">
        <v>330000</v>
      </c>
      <c r="N125" s="4">
        <v>229000</v>
      </c>
      <c r="O125" s="4">
        <v>380000</v>
      </c>
    </row>
    <row r="126" spans="1:15" ht="3.75" customHeight="1">
      <c r="A126" s="4"/>
      <c r="B126" s="4"/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 s="2" customFormat="1">
      <c r="A127" s="7" t="s">
        <v>7</v>
      </c>
      <c r="B127" s="7" t="s">
        <v>80</v>
      </c>
      <c r="C127" s="8">
        <f>C115+C117+C119+C121+C123+C125</f>
        <v>4960000</v>
      </c>
      <c r="D127" s="8">
        <f t="shared" ref="D127:O127" si="17">D115+D117+D119+D121+D123+D125</f>
        <v>330700</v>
      </c>
      <c r="E127" s="8">
        <f t="shared" si="17"/>
        <v>356200</v>
      </c>
      <c r="F127" s="8">
        <f t="shared" si="17"/>
        <v>348700</v>
      </c>
      <c r="G127" s="8">
        <f t="shared" si="17"/>
        <v>247700</v>
      </c>
      <c r="H127" s="8">
        <f t="shared" si="17"/>
        <v>261700</v>
      </c>
      <c r="I127" s="8">
        <f t="shared" si="17"/>
        <v>358700</v>
      </c>
      <c r="J127" s="8">
        <f t="shared" si="17"/>
        <v>385600</v>
      </c>
      <c r="K127" s="8">
        <f t="shared" si="17"/>
        <v>441700</v>
      </c>
      <c r="L127" s="8">
        <f t="shared" si="17"/>
        <v>542200</v>
      </c>
      <c r="M127" s="8">
        <f t="shared" si="17"/>
        <v>592400</v>
      </c>
      <c r="N127" s="8">
        <f t="shared" si="17"/>
        <v>455200</v>
      </c>
      <c r="O127" s="8">
        <f t="shared" si="17"/>
        <v>639200</v>
      </c>
    </row>
    <row r="128" spans="1:15" s="2" customFormat="1" ht="4.5" customHeight="1">
      <c r="A128" s="3"/>
      <c r="B128" s="3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</row>
    <row r="129" spans="1:15" s="2" customFormat="1" ht="13.5" customHeight="1">
      <c r="A129" s="35" t="s">
        <v>76</v>
      </c>
      <c r="B129" s="35" t="s">
        <v>82</v>
      </c>
      <c r="C129" s="36">
        <f t="shared" ref="C129:O129" si="18">C127+C113+C91+C77+C71+C63+C57+C48+C36+C26+C18</f>
        <v>72000000</v>
      </c>
      <c r="D129" s="36">
        <f t="shared" si="18"/>
        <v>5940000</v>
      </c>
      <c r="E129" s="36">
        <f t="shared" si="18"/>
        <v>5968100</v>
      </c>
      <c r="F129" s="36">
        <f t="shared" si="18"/>
        <v>5405900</v>
      </c>
      <c r="G129" s="36">
        <f t="shared" si="18"/>
        <v>4533000</v>
      </c>
      <c r="H129" s="36">
        <f t="shared" si="18"/>
        <v>4542600</v>
      </c>
      <c r="I129" s="36">
        <f t="shared" si="18"/>
        <v>5199500</v>
      </c>
      <c r="J129" s="36">
        <f t="shared" si="18"/>
        <v>5932200</v>
      </c>
      <c r="K129" s="36">
        <f t="shared" si="18"/>
        <v>6372500</v>
      </c>
      <c r="L129" s="36">
        <f t="shared" si="18"/>
        <v>6717500</v>
      </c>
      <c r="M129" s="36">
        <f t="shared" si="18"/>
        <v>6979400</v>
      </c>
      <c r="N129" s="36">
        <f t="shared" si="18"/>
        <v>6728800</v>
      </c>
      <c r="O129" s="36">
        <f t="shared" si="18"/>
        <v>7610500</v>
      </c>
    </row>
    <row r="130" spans="1:15" s="39" customFormat="1" ht="3" customHeight="1">
      <c r="A130" s="37"/>
      <c r="B130" s="37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</row>
    <row r="131" spans="1:15" s="49" customFormat="1" ht="12">
      <c r="A131" s="47" t="s">
        <v>59</v>
      </c>
      <c r="B131" s="47"/>
      <c r="C131" s="48">
        <f t="shared" ref="C131:O132" si="19">SUMIF($B$8:$B$129,$A131,C$8:C$129)</f>
        <v>6100000</v>
      </c>
      <c r="D131" s="48">
        <f t="shared" si="19"/>
        <v>619000</v>
      </c>
      <c r="E131" s="48">
        <f t="shared" si="19"/>
        <v>552100</v>
      </c>
      <c r="F131" s="48">
        <f t="shared" si="19"/>
        <v>479900</v>
      </c>
      <c r="G131" s="48">
        <f t="shared" si="19"/>
        <v>495000</v>
      </c>
      <c r="H131" s="48">
        <f t="shared" si="19"/>
        <v>490600</v>
      </c>
      <c r="I131" s="48">
        <f t="shared" si="19"/>
        <v>483000</v>
      </c>
      <c r="J131" s="48">
        <f t="shared" si="19"/>
        <v>452200</v>
      </c>
      <c r="K131" s="48">
        <f t="shared" si="19"/>
        <v>483500</v>
      </c>
      <c r="L131" s="48">
        <f t="shared" si="19"/>
        <v>489500</v>
      </c>
      <c r="M131" s="48">
        <f t="shared" si="19"/>
        <v>490400</v>
      </c>
      <c r="N131" s="48">
        <f t="shared" si="19"/>
        <v>468300</v>
      </c>
      <c r="O131" s="48">
        <f t="shared" si="19"/>
        <v>596500</v>
      </c>
    </row>
    <row r="132" spans="1:15" s="49" customFormat="1" ht="12">
      <c r="A132" s="47" t="s">
        <v>60</v>
      </c>
      <c r="B132" s="47"/>
      <c r="C132" s="48">
        <f t="shared" si="19"/>
        <v>65900000</v>
      </c>
      <c r="D132" s="48">
        <f t="shared" si="19"/>
        <v>5321000</v>
      </c>
      <c r="E132" s="48">
        <f t="shared" si="19"/>
        <v>5416000</v>
      </c>
      <c r="F132" s="48">
        <f t="shared" si="19"/>
        <v>4926000</v>
      </c>
      <c r="G132" s="48">
        <f t="shared" si="19"/>
        <v>4038000</v>
      </c>
      <c r="H132" s="48">
        <f t="shared" si="19"/>
        <v>4052000</v>
      </c>
      <c r="I132" s="48">
        <f t="shared" si="19"/>
        <v>4716500</v>
      </c>
      <c r="J132" s="48">
        <f t="shared" si="19"/>
        <v>5480000</v>
      </c>
      <c r="K132" s="48">
        <f t="shared" si="19"/>
        <v>5889000</v>
      </c>
      <c r="L132" s="48">
        <f t="shared" si="19"/>
        <v>6228000</v>
      </c>
      <c r="M132" s="48">
        <f t="shared" si="19"/>
        <v>6489000</v>
      </c>
      <c r="N132" s="48">
        <f t="shared" si="19"/>
        <v>6260500</v>
      </c>
      <c r="O132" s="48">
        <f t="shared" si="19"/>
        <v>7084000</v>
      </c>
    </row>
    <row r="133" spans="1:15" hidden="1">
      <c r="A133" s="25"/>
      <c r="B133" s="25"/>
      <c r="C133" s="26"/>
      <c r="D133" s="25">
        <v>30</v>
      </c>
      <c r="E133" s="25">
        <v>31</v>
      </c>
      <c r="F133" s="25">
        <v>30</v>
      </c>
      <c r="G133" s="25">
        <v>31</v>
      </c>
      <c r="H133" s="25">
        <v>30</v>
      </c>
      <c r="I133" s="25">
        <v>31</v>
      </c>
      <c r="J133" s="25">
        <v>30</v>
      </c>
      <c r="K133" s="25">
        <v>31</v>
      </c>
      <c r="L133" s="25">
        <v>30</v>
      </c>
      <c r="M133" s="25">
        <v>31</v>
      </c>
      <c r="N133" s="25">
        <v>28</v>
      </c>
      <c r="O133" s="25">
        <v>31</v>
      </c>
    </row>
    <row r="134" spans="1:15" s="63" customFormat="1">
      <c r="A134" s="1"/>
      <c r="C134" s="64" t="s">
        <v>89</v>
      </c>
      <c r="D134" s="65">
        <f>D129/D133</f>
        <v>198000</v>
      </c>
      <c r="E134" s="65">
        <f t="shared" ref="E134:O134" si="20">E129/E133</f>
        <v>192519.35483870967</v>
      </c>
      <c r="F134" s="65">
        <f t="shared" si="20"/>
        <v>180196.66666666666</v>
      </c>
      <c r="G134" s="65">
        <f t="shared" si="20"/>
        <v>146225.80645161291</v>
      </c>
      <c r="H134" s="65">
        <f t="shared" si="20"/>
        <v>151420</v>
      </c>
      <c r="I134" s="65">
        <f t="shared" si="20"/>
        <v>167725.80645161291</v>
      </c>
      <c r="J134" s="65">
        <f t="shared" si="20"/>
        <v>197740</v>
      </c>
      <c r="K134" s="65">
        <f t="shared" si="20"/>
        <v>205564.51612903227</v>
      </c>
      <c r="L134" s="65">
        <f t="shared" si="20"/>
        <v>223916.66666666666</v>
      </c>
      <c r="M134" s="65">
        <f t="shared" si="20"/>
        <v>225141.93548387097</v>
      </c>
      <c r="N134" s="65">
        <f t="shared" si="20"/>
        <v>240314.28571428571</v>
      </c>
      <c r="O134" s="65">
        <f t="shared" si="20"/>
        <v>245500</v>
      </c>
    </row>
  </sheetData>
  <mergeCells count="3">
    <mergeCell ref="A3:O3"/>
    <mergeCell ref="A5:A6"/>
    <mergeCell ref="N2:O2"/>
  </mergeCells>
  <phoneticPr fontId="0" type="noConversion"/>
  <printOptions horizontalCentered="1" verticalCentered="1"/>
  <pageMargins left="0" right="0" top="0" bottom="0" header="0" footer="0"/>
  <pageSetup paperSize="9" scale="85" firstPageNumber="5" fitToHeight="2" orientation="landscape" useFirstPageNumber="1" copies="2" r:id="rId1"/>
  <headerFooter alignWithMargins="0">
    <oddFooter>&amp;L&amp;"Arial,Italic"&amp;8Corporate Planning and Projects</oddFooter>
  </headerFooter>
  <rowBreaks count="1" manualBreakCount="1">
    <brk id="6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MINE-WISE 2024-25</vt:lpstr>
      <vt:lpstr>' MINE-WISE 2024-25'!Print_Area</vt:lpstr>
      <vt:lpstr>' MINE-WISE 2024-25'!Print_Titles</vt:lpstr>
    </vt:vector>
  </TitlesOfParts>
  <Company>SCCL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 TO C&amp;MD</dc:creator>
  <cp:lastModifiedBy>Windows User</cp:lastModifiedBy>
  <cp:lastPrinted>2024-03-30T08:16:22Z</cp:lastPrinted>
  <dcterms:created xsi:type="dcterms:W3CDTF">1999-04-07T06:00:20Z</dcterms:created>
  <dcterms:modified xsi:type="dcterms:W3CDTF">2024-03-30T08:17:21Z</dcterms:modified>
</cp:coreProperties>
</file>