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20" yWindow="-120" windowWidth="21840" windowHeight="13740" tabRatio="828" firstSheet="2" activeTab="2"/>
  </bookViews>
  <sheets>
    <sheet name="Title" sheetId="112" r:id="rId1"/>
    <sheet name="Checklist" sheetId="57" r:id="rId2"/>
    <sheet name="F1" sheetId="58" r:id="rId3"/>
    <sheet name="F2" sheetId="66" r:id="rId4"/>
    <sheet name="F2.1" sheetId="67" r:id="rId5"/>
    <sheet name="F2.2" sheetId="68" r:id="rId6"/>
    <sheet name="F2.3" sheetId="69" r:id="rId7"/>
    <sheet name="F3" sheetId="93" r:id="rId8"/>
    <sheet name="F3.1" sheetId="101" r:id="rId9"/>
    <sheet name="F3.2" sheetId="109" r:id="rId10"/>
    <sheet name="F4" sheetId="102" r:id="rId11"/>
    <sheet name="F4.1" sheetId="125" r:id="rId12"/>
    <sheet name="F5" sheetId="115" r:id="rId13"/>
    <sheet name="F6" sheetId="104" r:id="rId14"/>
    <sheet name="F7" sheetId="105" r:id="rId15"/>
    <sheet name="F8" sheetId="106" r:id="rId16"/>
    <sheet name="F9" sheetId="64" r:id="rId17"/>
    <sheet name="F10" sheetId="81" r:id="rId18"/>
    <sheet name="F11" sheetId="124" r:id="rId19"/>
    <sheet name="F11.1" sheetId="116" r:id="rId20"/>
    <sheet name="F12" sheetId="117" r:id="rId21"/>
    <sheet name="F13" sheetId="118" r:id="rId22"/>
    <sheet name="F14 " sheetId="119" r:id="rId23"/>
    <sheet name="F15" sheetId="120" r:id="rId24"/>
    <sheet name="F16 " sheetId="121" r:id="rId25"/>
    <sheet name="F16.1" sheetId="122" r:id="rId26"/>
    <sheet name="F16.2" sheetId="126"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8" hidden="1">[1]CE!#REF!</definedName>
    <definedName name="__123Graph_A" localSheetId="19" hidden="1">[1]CE!#REF!</definedName>
    <definedName name="__123Graph_A" localSheetId="7" hidden="1">[1]CE!#REF!</definedName>
    <definedName name="__123Graph_A" localSheetId="8" hidden="1">[1]CE!#REF!</definedName>
    <definedName name="__123Graph_A" localSheetId="10" hidden="1">[1]CE!#REF!</definedName>
    <definedName name="__123Graph_A" localSheetId="11" hidden="1">[1]CE!#REF!</definedName>
    <definedName name="__123Graph_A" localSheetId="12" hidden="1">[1]CE!#REF!</definedName>
    <definedName name="__123Graph_A" localSheetId="13" hidden="1">[1]CE!#REF!</definedName>
    <definedName name="__123Graph_A" localSheetId="14" hidden="1">[1]CE!#REF!</definedName>
    <definedName name="__123Graph_A" localSheetId="15" hidden="1">[1]CE!#REF!</definedName>
    <definedName name="__123Graph_A" hidden="1">[1]CE!#REF!</definedName>
    <definedName name="__123Graph_ASTNPLF" localSheetId="18" hidden="1">[1]CE!#REF!</definedName>
    <definedName name="__123Graph_ASTNPLF" localSheetId="19" hidden="1">[1]CE!#REF!</definedName>
    <definedName name="__123Graph_ASTNPLF" localSheetId="7" hidden="1">[1]CE!#REF!</definedName>
    <definedName name="__123Graph_ASTNPLF" localSheetId="8" hidden="1">[1]CE!#REF!</definedName>
    <definedName name="__123Graph_ASTNPLF" localSheetId="10" hidden="1">[1]CE!#REF!</definedName>
    <definedName name="__123Graph_ASTNPLF" localSheetId="11" hidden="1">[1]CE!#REF!</definedName>
    <definedName name="__123Graph_ASTNPLF" localSheetId="12" hidden="1">[1]CE!#REF!</definedName>
    <definedName name="__123Graph_ASTNPLF" localSheetId="13" hidden="1">[1]CE!#REF!</definedName>
    <definedName name="__123Graph_ASTNPLF" localSheetId="14" hidden="1">[1]CE!#REF!</definedName>
    <definedName name="__123Graph_ASTNPLF" localSheetId="15" hidden="1">[1]CE!#REF!</definedName>
    <definedName name="__123Graph_ASTNPLF" hidden="1">[1]CE!#REF!</definedName>
    <definedName name="__123Graph_B" localSheetId="18" hidden="1">[1]CE!#REF!</definedName>
    <definedName name="__123Graph_B" localSheetId="19" hidden="1">[1]CE!#REF!</definedName>
    <definedName name="__123Graph_B" localSheetId="7" hidden="1">[1]CE!#REF!</definedName>
    <definedName name="__123Graph_B" localSheetId="8" hidden="1">[1]CE!#REF!</definedName>
    <definedName name="__123Graph_B" localSheetId="10" hidden="1">[1]CE!#REF!</definedName>
    <definedName name="__123Graph_B" localSheetId="11" hidden="1">[1]CE!#REF!</definedName>
    <definedName name="__123Graph_B" localSheetId="12" hidden="1">[1]CE!#REF!</definedName>
    <definedName name="__123Graph_B" localSheetId="13" hidden="1">[1]CE!#REF!</definedName>
    <definedName name="__123Graph_B" localSheetId="14" hidden="1">[1]CE!#REF!</definedName>
    <definedName name="__123Graph_B" localSheetId="15" hidden="1">[1]CE!#REF!</definedName>
    <definedName name="__123Graph_B" hidden="1">[1]CE!#REF!</definedName>
    <definedName name="__123Graph_BSTNPLF" localSheetId="18" hidden="1">[1]CE!#REF!</definedName>
    <definedName name="__123Graph_BSTNPLF" localSheetId="19" hidden="1">[1]CE!#REF!</definedName>
    <definedName name="__123Graph_BSTNPLF" localSheetId="7" hidden="1">[1]CE!#REF!</definedName>
    <definedName name="__123Graph_BSTNPLF" localSheetId="8" hidden="1">[1]CE!#REF!</definedName>
    <definedName name="__123Graph_BSTNPLF" localSheetId="10" hidden="1">[1]CE!#REF!</definedName>
    <definedName name="__123Graph_BSTNPLF" localSheetId="11" hidden="1">[1]CE!#REF!</definedName>
    <definedName name="__123Graph_BSTNPLF" localSheetId="12" hidden="1">[1]CE!#REF!</definedName>
    <definedName name="__123Graph_BSTNPLF" localSheetId="13" hidden="1">[1]CE!#REF!</definedName>
    <definedName name="__123Graph_BSTNPLF" localSheetId="14" hidden="1">[1]CE!#REF!</definedName>
    <definedName name="__123Graph_BSTNPLF" localSheetId="15" hidden="1">[1]CE!#REF!</definedName>
    <definedName name="__123Graph_BSTNPLF" hidden="1">[1]CE!#REF!</definedName>
    <definedName name="__123Graph_C" localSheetId="18" hidden="1">[1]CE!#REF!</definedName>
    <definedName name="__123Graph_C" localSheetId="19" hidden="1">[1]CE!#REF!</definedName>
    <definedName name="__123Graph_C" localSheetId="7" hidden="1">[1]CE!#REF!</definedName>
    <definedName name="__123Graph_C" localSheetId="8" hidden="1">[1]CE!#REF!</definedName>
    <definedName name="__123Graph_C" localSheetId="10" hidden="1">[1]CE!#REF!</definedName>
    <definedName name="__123Graph_C" localSheetId="11" hidden="1">[1]CE!#REF!</definedName>
    <definedName name="__123Graph_C" localSheetId="12" hidden="1">[1]CE!#REF!</definedName>
    <definedName name="__123Graph_C" localSheetId="13" hidden="1">[1]CE!#REF!</definedName>
    <definedName name="__123Graph_C" localSheetId="14" hidden="1">[1]CE!#REF!</definedName>
    <definedName name="__123Graph_C" localSheetId="15" hidden="1">[1]CE!#REF!</definedName>
    <definedName name="__123Graph_C" hidden="1">[1]CE!#REF!</definedName>
    <definedName name="__123Graph_CSTNPLF" localSheetId="18" hidden="1">[1]CE!#REF!</definedName>
    <definedName name="__123Graph_CSTNPLF" localSheetId="19" hidden="1">[1]CE!#REF!</definedName>
    <definedName name="__123Graph_CSTNPLF" localSheetId="7" hidden="1">[1]CE!#REF!</definedName>
    <definedName name="__123Graph_CSTNPLF" localSheetId="8" hidden="1">[1]CE!#REF!</definedName>
    <definedName name="__123Graph_CSTNPLF" localSheetId="10" hidden="1">[1]CE!#REF!</definedName>
    <definedName name="__123Graph_CSTNPLF" localSheetId="11" hidden="1">[1]CE!#REF!</definedName>
    <definedName name="__123Graph_CSTNPLF" localSheetId="12" hidden="1">[1]CE!#REF!</definedName>
    <definedName name="__123Graph_CSTNPLF" localSheetId="13" hidden="1">[1]CE!#REF!</definedName>
    <definedName name="__123Graph_CSTNPLF" localSheetId="14" hidden="1">[1]CE!#REF!</definedName>
    <definedName name="__123Graph_CSTNPLF" localSheetId="15" hidden="1">[1]CE!#REF!</definedName>
    <definedName name="__123Graph_CSTNPLF" hidden="1">[1]CE!#REF!</definedName>
    <definedName name="__123Graph_X" localSheetId="18" hidden="1">[1]CE!#REF!</definedName>
    <definedName name="__123Graph_X" localSheetId="19" hidden="1">[1]CE!#REF!</definedName>
    <definedName name="__123Graph_X" localSheetId="7" hidden="1">[1]CE!#REF!</definedName>
    <definedName name="__123Graph_X" localSheetId="8" hidden="1">[1]CE!#REF!</definedName>
    <definedName name="__123Graph_X" localSheetId="10" hidden="1">[1]CE!#REF!</definedName>
    <definedName name="__123Graph_X" localSheetId="11" hidden="1">[1]CE!#REF!</definedName>
    <definedName name="__123Graph_X" localSheetId="12" hidden="1">[1]CE!#REF!</definedName>
    <definedName name="__123Graph_X" localSheetId="13" hidden="1">[1]CE!#REF!</definedName>
    <definedName name="__123Graph_X" localSheetId="14" hidden="1">[1]CE!#REF!</definedName>
    <definedName name="__123Graph_X" localSheetId="15" hidden="1">[1]CE!#REF!</definedName>
    <definedName name="__123Graph_X" hidden="1">[1]CE!#REF!</definedName>
    <definedName name="__123Graph_XSTNPLF" localSheetId="18" hidden="1">[1]CE!#REF!</definedName>
    <definedName name="__123Graph_XSTNPLF" localSheetId="19" hidden="1">[1]CE!#REF!</definedName>
    <definedName name="__123Graph_XSTNPLF" localSheetId="7" hidden="1">[1]CE!#REF!</definedName>
    <definedName name="__123Graph_XSTNPLF" localSheetId="8" hidden="1">[1]CE!#REF!</definedName>
    <definedName name="__123Graph_XSTNPLF" localSheetId="10" hidden="1">[1]CE!#REF!</definedName>
    <definedName name="__123Graph_XSTNPLF" localSheetId="11" hidden="1">[1]CE!#REF!</definedName>
    <definedName name="__123Graph_XSTNPLF" localSheetId="12" hidden="1">[1]CE!#REF!</definedName>
    <definedName name="__123Graph_XSTNPLF" localSheetId="13" hidden="1">[1]CE!#REF!</definedName>
    <definedName name="__123Graph_XSTNPLF" localSheetId="14" hidden="1">[1]CE!#REF!</definedName>
    <definedName name="__123Graph_XSTNPLF" localSheetId="15" hidden="1">[1]CE!#REF!</definedName>
    <definedName name="__123Graph_XSTNPLF" hidden="1">[1]CE!#REF!</definedName>
    <definedName name="_Fill" localSheetId="7" hidden="1">#REF!</definedName>
    <definedName name="_Fill" localSheetId="8" hidden="1">#REF!</definedName>
    <definedName name="_Fill" localSheetId="10"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Order1" hidden="1">255</definedName>
    <definedName name="ADFADFADFADSFASDF" localSheetId="18" hidden="1">[1]CE!#REF!</definedName>
    <definedName name="ADFADFADFADSFASDF" localSheetId="26" hidden="1">[1]CE!#REF!</definedName>
    <definedName name="ADFADFADFADSFASDF" localSheetId="11" hidden="1">[1]CE!#REF!</definedName>
    <definedName name="ADFADFADFADSFASDF" hidden="1">[1]CE!#REF!</definedName>
    <definedName name="Currency" localSheetId="18">[2]Inputs!#REF!</definedName>
    <definedName name="Currency" localSheetId="26">[2]Inputs!#REF!</definedName>
    <definedName name="Currency" localSheetId="11">[2]Inputs!#REF!</definedName>
    <definedName name="Currency">[3]Inputs!#REF!</definedName>
    <definedName name="Header1" localSheetId="18" hidden="1">IF(COUNTA(#REF!)=0,0,INDEX(#REF!,MATCH(ROW(#REF!),#REF!,TRUE)))+1</definedName>
    <definedName name="Header1" localSheetId="26" hidden="1">IF(COUNTA(#REF!)=0,0,INDEX(#REF!,MATCH(ROW(#REF!),#REF!,TRUE)))+1</definedName>
    <definedName name="Header1" localSheetId="11" hidden="1">IF(COUNTA(#REF!)=0,0,INDEX(#REF!,MATCH(ROW(#REF!),#REF!,TRUE)))+1</definedName>
    <definedName name="Header1" hidden="1">IF(COUNTA(#REF!)=0,0,INDEX(#REF!,MATCH(ROW(#REF!),#REF!,TRUE)))+1</definedName>
    <definedName name="Header2" localSheetId="18" hidden="1">[4]!Header1-1 &amp; "." &amp; MAX(1,COUNTA(INDEX(#REF!,MATCH([4]!Header1-1,#REF!,FALSE)):#REF!))</definedName>
    <definedName name="Header2" localSheetId="26" hidden="1">[4]!Header1-1 &amp; "." &amp; MAX(1,COUNTA(INDEX(#REF!,MATCH([4]!Header1-1,#REF!,FALSE)):#REF!))</definedName>
    <definedName name="Header2" localSheetId="11" hidden="1">[4]!Header1-1 &amp; "." &amp; MAX(1,COUNTA(INDEX(#REF!,MATCH([4]!Header1-1,#REF!,FALSE)):#REF!))</definedName>
    <definedName name="Header2" hidden="1">[5]!Header1-1 &amp; "." &amp; MAX(1,COUNTA(INDEX(#REF!,MATCH([5]!Header1-1,#REF!,FALSE)):#REF!))</definedName>
    <definedName name="hhhhh" localSheetId="18" hidden="1">[1]CE!#REF!</definedName>
    <definedName name="hhhhh" localSheetId="26" hidden="1">[1]CE!#REF!</definedName>
    <definedName name="hhhhh" localSheetId="11" hidden="1">[1]CE!#REF!</definedName>
    <definedName name="hhhhh" hidden="1">[1]CE!#REF!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DUSTRY_REC_NO" hidden="1">"c4454"</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OLD" hidden="1">"c1761"</definedName>
    <definedName name="IQ_EST_NUM_HOLD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39520.4343865741</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Months_in_year" localSheetId="18">[2]Inputs!$G$26</definedName>
    <definedName name="Months_in_year" localSheetId="26">[2]Inputs!$G$26</definedName>
    <definedName name="Months_in_year" localSheetId="11">[2]Inputs!$G$26</definedName>
    <definedName name="Months_in_year">[3]Inputs!$G$26</definedName>
    <definedName name="new" localSheetId="7" hidden="1">[6]CE!#REF!</definedName>
    <definedName name="new" localSheetId="8" hidden="1">[6]CE!#REF!</definedName>
    <definedName name="new" localSheetId="10" hidden="1">[6]CE!#REF!</definedName>
    <definedName name="new" localSheetId="12" hidden="1">[6]CE!#REF!</definedName>
    <definedName name="new" localSheetId="13" hidden="1">[6]CE!#REF!</definedName>
    <definedName name="new" localSheetId="14" hidden="1">[6]CE!#REF!</definedName>
    <definedName name="new" localSheetId="15" hidden="1">[6]CE!#REF!</definedName>
    <definedName name="new" hidden="1">[6]CE!#REF!</definedName>
    <definedName name="_xlnm.Print_Area" localSheetId="1">Checklist!$A$1:$E$41</definedName>
    <definedName name="_xlnm.Print_Area" localSheetId="20">'F12'!$B$1:$K$22</definedName>
    <definedName name="_xlnm.Print_Area" localSheetId="21">'F13'!$B$1:$O$35</definedName>
    <definedName name="_xlnm.Print_Area" localSheetId="23">'F15'!$B$2:$Q$37</definedName>
    <definedName name="_xlnm.Print_Area" localSheetId="25">F16.1!$B$3:$G$19</definedName>
    <definedName name="_xlnm.Print_Area" localSheetId="4">F2.1!$A$1:$K$40</definedName>
    <definedName name="_xlnm.Print_Area" localSheetId="5">F2.2!$B$1:$J$42</definedName>
    <definedName name="_xlnm.Print_Area" localSheetId="6">F2.3!$B$2:$J$27</definedName>
    <definedName name="_xlnm.Print_Area" localSheetId="9">F3.2!$B$2:$J$20</definedName>
    <definedName name="_xlnm.Print_Area" localSheetId="10">'F4'!$B$2:$O$134</definedName>
    <definedName name="_xlnm.Print_Area" localSheetId="11">F4.1!$A$4:$M$36</definedName>
    <definedName name="_xlnm.Print_Area" localSheetId="12">'F5'!$C$2:$J$28</definedName>
    <definedName name="_xlnm.Print_Area" localSheetId="13">'F6'!$B$2:$J$21</definedName>
    <definedName name="_xlnm.Print_Area" localSheetId="15">'F8'!$B$2:$J$25</definedName>
    <definedName name="_xlnm.Print_Area" localSheetId="16">'F9'!$B$2:$F$33</definedName>
    <definedName name="_xlnm.Print_Titles" localSheetId="18">'F11'!$B:$D,'F11'!$1:$5</definedName>
    <definedName name="_xlnm.Print_Titles" localSheetId="19">F11.1!$B:$D,F11.1!$1:$5</definedName>
    <definedName name="_xlnm.Print_Titles" localSheetId="10">'F4'!$2:$4</definedName>
    <definedName name="ttt" localSheetId="18" hidden="1">[6]CE!#REF!</definedName>
    <definedName name="ttt" localSheetId="26" hidden="1">[6]CE!#REF!</definedName>
    <definedName name="ttt" localSheetId="11" hidden="1">[6]CE!#REF!</definedName>
    <definedName name="ttt" hidden="1">[6]CE!#REF!</definedName>
    <definedName name="tttt" localSheetId="18" hidden="1">[1]CE!#REF!</definedName>
    <definedName name="tttt" localSheetId="26" hidden="1">[1]CE!#REF!</definedName>
    <definedName name="tttt" localSheetId="11" hidden="1">[1]CE!#REF!</definedName>
    <definedName name="tttt" hidden="1">[1]CE!#REF!</definedName>
    <definedName name="ttyyh" hidden="1">[1]CE!#REF!</definedName>
    <definedName name="uuuuu" localSheetId="18" hidden="1">[4]!Header1-1 &amp; "." &amp; MAX(1,COUNTA(INDEX(#REF!,MATCH([4]!Header1-1,#REF!,FALSE)):#REF!))</definedName>
    <definedName name="uuuuu" localSheetId="26" hidden="1">[4]!Header1-1 &amp; "." &amp; MAX(1,COUNTA(INDEX(#REF!,MATCH([4]!Header1-1,#REF!,FALSE)):#REF!))</definedName>
    <definedName name="uuuuu" localSheetId="11" hidden="1">[4]!Header1-1 &amp; "." &amp; MAX(1,COUNTA(INDEX(#REF!,MATCH([4]!Header1-1,#REF!,FALSE)):#REF!))</definedName>
    <definedName name="uuuuu" hidden="1">[5]!Header1-1 &amp; "." &amp; MAX(1,COUNTA(INDEX(#REF!,MATCH([5]!Header1-1,#REF!,FALSE)):#REF!))</definedName>
    <definedName name="xxxx" localSheetId="19" hidden="1">[7]CE!#REF!</definedName>
    <definedName name="xxxx" localSheetId="7" hidden="1">[7]CE!#REF!</definedName>
    <definedName name="xxxx" localSheetId="8" hidden="1">[7]CE!#REF!</definedName>
    <definedName name="xxxx" localSheetId="10" hidden="1">[7]CE!#REF!</definedName>
    <definedName name="xxxx" localSheetId="12" hidden="1">[7]CE!#REF!</definedName>
    <definedName name="xxxx" localSheetId="13" hidden="1">[7]CE!#REF!</definedName>
    <definedName name="xxxx" localSheetId="14" hidden="1">[7]CE!#REF!</definedName>
    <definedName name="xxxx" localSheetId="15" hidden="1">[7]CE!#REF!</definedName>
    <definedName name="xxxx" hidden="1">[7]CE!#REF!</definedName>
    <definedName name="yes" hidden="1">[1]CE!#REF!</definedName>
    <definedName name="yes1" hidden="1">[1]CE!#REF!</definedName>
  </definedNames>
  <calcPr calcId="12451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6" i="67"/>
  <c r="H36"/>
  <c r="E36"/>
  <c r="J26"/>
  <c r="H26"/>
  <c r="F26"/>
  <c r="E26"/>
  <c r="E37" i="68" l="1"/>
  <c r="E10" i="69"/>
  <c r="E13" i="68" l="1"/>
  <c r="E26"/>
  <c r="E12" i="69"/>
  <c r="E19" i="104"/>
  <c r="F10" i="117"/>
  <c r="J24" i="101" l="1"/>
  <c r="H24"/>
  <c r="G24"/>
  <c r="F13" i="122"/>
  <c r="F40" i="115"/>
  <c r="F41" s="1"/>
  <c r="F39"/>
  <c r="E39"/>
  <c r="E37"/>
  <c r="E40" s="1"/>
  <c r="E41" s="1"/>
  <c r="F16" i="122" l="1"/>
  <c r="J24" i="58" s="1"/>
  <c r="G13" i="122"/>
  <c r="G16" s="1"/>
  <c r="L24" i="58" s="1"/>
  <c r="F19"/>
  <c r="Q18" i="120"/>
  <c r="F14" i="101"/>
  <c r="J22" i="69"/>
  <c r="H22"/>
  <c r="I21"/>
  <c r="F21"/>
  <c r="E22"/>
  <c r="F22" l="1"/>
  <c r="J11" i="106" l="1"/>
  <c r="J12"/>
  <c r="J13"/>
  <c r="J14"/>
  <c r="J15"/>
  <c r="J16"/>
  <c r="J17"/>
  <c r="J18"/>
  <c r="J19"/>
  <c r="J20"/>
  <c r="J21"/>
  <c r="J22"/>
  <c r="J23"/>
  <c r="J24"/>
  <c r="J10"/>
  <c r="H11"/>
  <c r="H12"/>
  <c r="H13"/>
  <c r="H14"/>
  <c r="H15"/>
  <c r="H16"/>
  <c r="H17"/>
  <c r="H18"/>
  <c r="H19"/>
  <c r="H20"/>
  <c r="H21"/>
  <c r="H22"/>
  <c r="H23"/>
  <c r="H24"/>
  <c r="H10"/>
  <c r="I40" i="102" l="1"/>
  <c r="I41"/>
  <c r="I42"/>
  <c r="I43"/>
  <c r="I44"/>
  <c r="I45"/>
  <c r="I46"/>
  <c r="I47"/>
  <c r="I48"/>
  <c r="I49"/>
  <c r="I50"/>
  <c r="I51"/>
  <c r="I52"/>
  <c r="I53"/>
  <c r="I54"/>
  <c r="I55"/>
  <c r="I56"/>
  <c r="I57"/>
  <c r="I58"/>
  <c r="I59"/>
  <c r="I60"/>
  <c r="I61"/>
  <c r="I39"/>
  <c r="E27" i="64"/>
  <c r="E22"/>
  <c r="E16"/>
  <c r="J19" i="104" l="1"/>
  <c r="H19"/>
  <c r="G45"/>
  <c r="F10" i="93" l="1"/>
  <c r="F21" i="115"/>
  <c r="E57" l="1"/>
  <c r="E58"/>
  <c r="E59"/>
  <c r="E60"/>
  <c r="E61"/>
  <c r="E63"/>
  <c r="E64"/>
  <c r="E65"/>
  <c r="E62" s="1"/>
  <c r="H19" s="1"/>
  <c r="E51"/>
  <c r="E52"/>
  <c r="E42"/>
  <c r="E55"/>
  <c r="E50"/>
  <c r="E47"/>
  <c r="E45"/>
  <c r="H14" i="109" l="1"/>
  <c r="J25" i="101"/>
  <c r="J26"/>
  <c r="J27"/>
  <c r="J28"/>
  <c r="J29"/>
  <c r="J30"/>
  <c r="J31"/>
  <c r="J23"/>
  <c r="I25"/>
  <c r="I26"/>
  <c r="I27"/>
  <c r="I28"/>
  <c r="I29"/>
  <c r="I30"/>
  <c r="I31"/>
  <c r="I23"/>
  <c r="F31"/>
  <c r="G31" s="1"/>
  <c r="H31" s="1"/>
  <c r="F30"/>
  <c r="G30" s="1"/>
  <c r="H30" s="1"/>
  <c r="F29"/>
  <c r="G29" s="1"/>
  <c r="H29" s="1"/>
  <c r="F28"/>
  <c r="G28" s="1"/>
  <c r="H28" s="1"/>
  <c r="F27"/>
  <c r="G27" s="1"/>
  <c r="H27" s="1"/>
  <c r="F26"/>
  <c r="G26" s="1"/>
  <c r="H26" s="1"/>
  <c r="F25"/>
  <c r="G25" s="1"/>
  <c r="H25" s="1"/>
  <c r="F23"/>
  <c r="F32" l="1"/>
  <c r="G23"/>
  <c r="G32" l="1"/>
  <c r="H23"/>
  <c r="H32" s="1"/>
  <c r="J11" i="67" l="1"/>
  <c r="J12"/>
  <c r="J13"/>
  <c r="J14"/>
  <c r="J15"/>
  <c r="J16"/>
  <c r="J17"/>
  <c r="J18"/>
  <c r="J19"/>
  <c r="J20"/>
  <c r="J21"/>
  <c r="J22"/>
  <c r="J23"/>
  <c r="J24"/>
  <c r="J25"/>
  <c r="J27"/>
  <c r="J28"/>
  <c r="J29"/>
  <c r="J30"/>
  <c r="J31"/>
  <c r="J32"/>
  <c r="J10"/>
  <c r="H11"/>
  <c r="H12"/>
  <c r="H13"/>
  <c r="H14"/>
  <c r="H15"/>
  <c r="H16"/>
  <c r="H17"/>
  <c r="H18"/>
  <c r="H19"/>
  <c r="H20"/>
  <c r="H21"/>
  <c r="H22"/>
  <c r="H23"/>
  <c r="H24"/>
  <c r="H25"/>
  <c r="H27"/>
  <c r="H28"/>
  <c r="H29"/>
  <c r="H30"/>
  <c r="H31"/>
  <c r="H32"/>
  <c r="H10"/>
  <c r="H37"/>
  <c r="H35"/>
  <c r="H34"/>
  <c r="I18" i="69"/>
  <c r="G10" i="68"/>
  <c r="G38" s="1"/>
  <c r="G40" s="1"/>
  <c r="G10" i="67"/>
  <c r="G36" s="1"/>
  <c r="G38" s="1"/>
  <c r="J11" i="69"/>
  <c r="J13"/>
  <c r="J14"/>
  <c r="J15"/>
  <c r="J16"/>
  <c r="J17"/>
  <c r="H11"/>
  <c r="H13"/>
  <c r="H14"/>
  <c r="H15"/>
  <c r="H16"/>
  <c r="H17"/>
  <c r="G20"/>
  <c r="G37" i="67"/>
  <c r="G25" i="106"/>
  <c r="F15" i="126"/>
  <c r="F14"/>
  <c r="BF61" i="116"/>
  <c r="BE61"/>
  <c r="BD61"/>
  <c r="BC61"/>
  <c r="BH35"/>
  <c r="BG35"/>
  <c r="BF35"/>
  <c r="BE35"/>
  <c r="BD35"/>
  <c r="BC35"/>
  <c r="BB35"/>
  <c r="BA35"/>
  <c r="BH24"/>
  <c r="BH36" s="1"/>
  <c r="BG24"/>
  <c r="BG36" s="1"/>
  <c r="BF24"/>
  <c r="BF36" s="1"/>
  <c r="BE24"/>
  <c r="BE36" s="1"/>
  <c r="BD24"/>
  <c r="BD36" s="1"/>
  <c r="BC24"/>
  <c r="BC36" s="1"/>
  <c r="BB24"/>
  <c r="BB36" s="1"/>
  <c r="BA24"/>
  <c r="BA36" s="1"/>
  <c r="BH16"/>
  <c r="BH18" s="1"/>
  <c r="BG16"/>
  <c r="BG18" s="1"/>
  <c r="BF16"/>
  <c r="BF18" s="1"/>
  <c r="BE16"/>
  <c r="BE18" s="1"/>
  <c r="BD16"/>
  <c r="BD18" s="1"/>
  <c r="BC16"/>
  <c r="BC18" s="1"/>
  <c r="BB16"/>
  <c r="BB18" s="1"/>
  <c r="BA16"/>
  <c r="BA18" s="1"/>
  <c r="BC10" s="1"/>
  <c r="BB11"/>
  <c r="BB39" s="1"/>
  <c r="BB60" s="1"/>
  <c r="BB10"/>
  <c r="BD10" s="1"/>
  <c r="BA10"/>
  <c r="AC42" i="124"/>
  <c r="AC37"/>
  <c r="AC35"/>
  <c r="AF23"/>
  <c r="AF30" s="1"/>
  <c r="AE23"/>
  <c r="AE30" s="1"/>
  <c r="AD23"/>
  <c r="AD30" s="1"/>
  <c r="AC23"/>
  <c r="AC30" s="1"/>
  <c r="AF21"/>
  <c r="AE21"/>
  <c r="AE31" s="1"/>
  <c r="AD21"/>
  <c r="AD31" s="1"/>
  <c r="AC21"/>
  <c r="AC15"/>
  <c r="AC49" s="1"/>
  <c r="AF14"/>
  <c r="AE14"/>
  <c r="AD14"/>
  <c r="AC14"/>
  <c r="AC16" s="1"/>
  <c r="AC9"/>
  <c r="G10" i="69" l="1"/>
  <c r="G18" s="1"/>
  <c r="G23" s="1"/>
  <c r="F16" i="126"/>
  <c r="F18" s="1"/>
  <c r="BE10" i="116"/>
  <c r="BC48"/>
  <c r="BD48"/>
  <c r="BD53" s="1"/>
  <c r="BD11"/>
  <c r="BD39" s="1"/>
  <c r="BD60" s="1"/>
  <c r="BF10"/>
  <c r="BA48"/>
  <c r="BA53" s="1"/>
  <c r="BB48"/>
  <c r="BB53" s="1"/>
  <c r="BA11"/>
  <c r="BA39" s="1"/>
  <c r="BA60" s="1"/>
  <c r="AF31" i="124"/>
  <c r="AD9"/>
  <c r="AF16"/>
  <c r="AC46"/>
  <c r="AD42" s="1"/>
  <c r="AC31"/>
  <c r="AD35" s="1"/>
  <c r="AE16"/>
  <c r="AC41"/>
  <c r="AD37" s="1"/>
  <c r="AC10"/>
  <c r="AC33" s="1"/>
  <c r="AF15"/>
  <c r="AF49" s="1"/>
  <c r="AE15"/>
  <c r="AE49" s="1"/>
  <c r="AD15"/>
  <c r="AD49" s="1"/>
  <c r="BH10" i="116" l="1"/>
  <c r="BF48"/>
  <c r="BF53" s="1"/>
  <c r="BF11"/>
  <c r="BF39" s="1"/>
  <c r="BF60" s="1"/>
  <c r="BE48"/>
  <c r="BG10"/>
  <c r="BC63"/>
  <c r="BC53"/>
  <c r="BC11"/>
  <c r="BC39" s="1"/>
  <c r="BC60" s="1"/>
  <c r="BC62" s="1"/>
  <c r="AD10" i="124"/>
  <c r="AE35" s="1"/>
  <c r="AD16"/>
  <c r="AD46" s="1"/>
  <c r="AE42" s="1"/>
  <c r="BE63" i="116" l="1"/>
  <c r="BE53"/>
  <c r="BH48"/>
  <c r="BH53" s="1"/>
  <c r="BH11"/>
  <c r="BH39" s="1"/>
  <c r="BH60" s="1"/>
  <c r="BG48"/>
  <c r="BG53" s="1"/>
  <c r="BG11"/>
  <c r="BG39" s="1"/>
  <c r="BG60" s="1"/>
  <c r="BE11"/>
  <c r="BE39" s="1"/>
  <c r="BE60" s="1"/>
  <c r="BE62" s="1"/>
  <c r="AD33" i="124"/>
  <c r="AE9"/>
  <c r="AD41"/>
  <c r="AE37" s="1"/>
  <c r="AE41" l="1"/>
  <c r="AF37" s="1"/>
  <c r="AF41" s="1"/>
  <c r="AE10"/>
  <c r="AF9"/>
  <c r="AE46"/>
  <c r="AF42" s="1"/>
  <c r="AF46" s="1"/>
  <c r="AE33" l="1"/>
  <c r="AF10" s="1"/>
  <c r="AF33" s="1"/>
  <c r="AF35"/>
  <c r="G18" i="104" l="1"/>
  <c r="G20" s="1"/>
  <c r="G17"/>
  <c r="G14"/>
  <c r="I23" i="81"/>
  <c r="I10" i="117"/>
  <c r="I11"/>
  <c r="I12"/>
  <c r="I13"/>
  <c r="I14"/>
  <c r="I15"/>
  <c r="I16"/>
  <c r="H17"/>
  <c r="H18" s="1"/>
  <c r="H19"/>
  <c r="K11"/>
  <c r="K12"/>
  <c r="K13"/>
  <c r="K14"/>
  <c r="K15"/>
  <c r="K16"/>
  <c r="K10"/>
  <c r="O24" i="118"/>
  <c r="O22"/>
  <c r="O20"/>
  <c r="I19" i="117" l="1"/>
  <c r="H12" i="104" s="1"/>
  <c r="I17" i="117"/>
  <c r="H20"/>
  <c r="I18" l="1"/>
  <c r="I20"/>
  <c r="H10" i="104" l="1"/>
  <c r="H11"/>
  <c r="H17" s="1"/>
  <c r="H23" i="81"/>
  <c r="I30"/>
  <c r="I24" s="1"/>
  <c r="I29" s="1"/>
  <c r="H30"/>
  <c r="I20" i="58" s="1"/>
  <c r="H17" i="105"/>
  <c r="H18" s="1"/>
  <c r="G10"/>
  <c r="G11"/>
  <c r="G12"/>
  <c r="G21" s="1"/>
  <c r="G18"/>
  <c r="G10" i="115"/>
  <c r="G14"/>
  <c r="G24"/>
  <c r="H24"/>
  <c r="I12" i="58"/>
  <c r="I14"/>
  <c r="I16"/>
  <c r="I19"/>
  <c r="J19"/>
  <c r="I25"/>
  <c r="H11" i="66"/>
  <c r="H12"/>
  <c r="H13"/>
  <c r="G14" i="109"/>
  <c r="G16"/>
  <c r="G20" s="1"/>
  <c r="G13" i="93"/>
  <c r="N20" i="118"/>
  <c r="M20"/>
  <c r="L22"/>
  <c r="J20"/>
  <c r="I20"/>
  <c r="H22"/>
  <c r="F20"/>
  <c r="E20"/>
  <c r="D22"/>
  <c r="K22"/>
  <c r="G22"/>
  <c r="C22"/>
  <c r="L20"/>
  <c r="K20"/>
  <c r="G20"/>
  <c r="D20"/>
  <c r="C20"/>
  <c r="G20" i="105" l="1"/>
  <c r="G22" s="1"/>
  <c r="I15" i="58" s="1"/>
  <c r="G14" i="105"/>
  <c r="G17" i="115"/>
  <c r="H14" i="66"/>
  <c r="I11" i="58" s="1"/>
  <c r="H24" i="81"/>
  <c r="H29" s="1"/>
  <c r="J20" i="58"/>
  <c r="J21" s="1"/>
  <c r="I21"/>
  <c r="H20" i="118"/>
  <c r="F22"/>
  <c r="J22"/>
  <c r="N22"/>
  <c r="E22"/>
  <c r="I22"/>
  <c r="M22"/>
  <c r="I10" i="67" l="1"/>
  <c r="F11" i="69" l="1"/>
  <c r="F12"/>
  <c r="H12" s="1"/>
  <c r="F13"/>
  <c r="F14"/>
  <c r="F15"/>
  <c r="F16"/>
  <c r="F17"/>
  <c r="F10"/>
  <c r="H10" s="1"/>
  <c r="J10" s="1"/>
  <c r="F11" i="68"/>
  <c r="F12"/>
  <c r="F13"/>
  <c r="F14"/>
  <c r="F15"/>
  <c r="F16"/>
  <c r="F17"/>
  <c r="F18"/>
  <c r="F19"/>
  <c r="F20"/>
  <c r="F21"/>
  <c r="F22"/>
  <c r="F23"/>
  <c r="F24"/>
  <c r="F25"/>
  <c r="F26"/>
  <c r="F27"/>
  <c r="F28"/>
  <c r="F29"/>
  <c r="F30"/>
  <c r="F31"/>
  <c r="F32"/>
  <c r="F33"/>
  <c r="F34"/>
  <c r="F35"/>
  <c r="F36"/>
  <c r="F37"/>
  <c r="F39"/>
  <c r="F10"/>
  <c r="F11" i="67"/>
  <c r="F12"/>
  <c r="F13"/>
  <c r="F14"/>
  <c r="F15"/>
  <c r="F16"/>
  <c r="F17"/>
  <c r="F18"/>
  <c r="F19"/>
  <c r="F20"/>
  <c r="F21"/>
  <c r="F22"/>
  <c r="F23"/>
  <c r="F24"/>
  <c r="F25"/>
  <c r="F28"/>
  <c r="F29"/>
  <c r="F30"/>
  <c r="F31"/>
  <c r="F32"/>
  <c r="F33"/>
  <c r="H33" s="1"/>
  <c r="F34"/>
  <c r="F35"/>
  <c r="F37"/>
  <c r="F10"/>
  <c r="J12" i="69" l="1"/>
  <c r="H18"/>
  <c r="I13" i="66" s="1"/>
  <c r="J33" i="67"/>
  <c r="H38"/>
  <c r="I11" i="66" s="1"/>
  <c r="F35" i="69"/>
  <c r="F34"/>
  <c r="F33"/>
  <c r="F32"/>
  <c r="F36" s="1"/>
  <c r="F31"/>
  <c r="J34" i="67"/>
  <c r="E22" i="121"/>
  <c r="E23" s="1"/>
  <c r="F23" s="1"/>
  <c r="F22" l="1"/>
  <c r="G19"/>
  <c r="I25" i="106"/>
  <c r="D25"/>
  <c r="I38" i="68"/>
  <c r="I10"/>
  <c r="I36" i="67"/>
  <c r="I14" i="104"/>
  <c r="D43"/>
  <c r="F43"/>
  <c r="G43" s="1"/>
  <c r="E43"/>
  <c r="E45" s="1"/>
  <c r="J17" i="105"/>
  <c r="F17"/>
  <c r="I11" l="1"/>
  <c r="I12"/>
  <c r="I21" s="1"/>
  <c r="E18"/>
  <c r="F18"/>
  <c r="I18"/>
  <c r="J18"/>
  <c r="E10"/>
  <c r="I10"/>
  <c r="D18"/>
  <c r="I14" l="1"/>
  <c r="E20"/>
  <c r="I20"/>
  <c r="I22" s="1"/>
  <c r="E25" i="106" l="1"/>
  <c r="F24"/>
  <c r="F23"/>
  <c r="F22"/>
  <c r="F21"/>
  <c r="F20"/>
  <c r="F19"/>
  <c r="F18"/>
  <c r="F17"/>
  <c r="F16"/>
  <c r="F15"/>
  <c r="F14"/>
  <c r="F13"/>
  <c r="F12"/>
  <c r="F11"/>
  <c r="J17" i="117"/>
  <c r="J19"/>
  <c r="K19"/>
  <c r="J12" i="104" s="1"/>
  <c r="K25" i="58"/>
  <c r="F25"/>
  <c r="D17" i="121" s="1"/>
  <c r="G17" i="126"/>
  <c r="G14"/>
  <c r="E14"/>
  <c r="B24" i="58"/>
  <c r="B25" s="1"/>
  <c r="K16"/>
  <c r="F16"/>
  <c r="D14" i="121" s="1"/>
  <c r="K15" i="58"/>
  <c r="F14"/>
  <c r="D12" i="121" s="1"/>
  <c r="F19" i="104"/>
  <c r="D11" i="105"/>
  <c r="D12"/>
  <c r="D21" s="1"/>
  <c r="D10"/>
  <c r="K12" i="58"/>
  <c r="F12"/>
  <c r="D10" i="121" s="1"/>
  <c r="J35" i="67"/>
  <c r="G51"/>
  <c r="G50"/>
  <c r="G49"/>
  <c r="G48"/>
  <c r="G47"/>
  <c r="J13" i="66"/>
  <c r="E14"/>
  <c r="E20" i="69"/>
  <c r="E23" s="1"/>
  <c r="I20"/>
  <c r="J18"/>
  <c r="K13" i="66" s="1"/>
  <c r="E18" i="69"/>
  <c r="I40" i="68"/>
  <c r="J12" i="66" s="1"/>
  <c r="E38" i="68"/>
  <c r="I37" i="67"/>
  <c r="J37" s="1"/>
  <c r="E27"/>
  <c r="I10" i="115"/>
  <c r="I24"/>
  <c r="I14"/>
  <c r="F13"/>
  <c r="E10"/>
  <c r="F10" s="1"/>
  <c r="D14"/>
  <c r="D10"/>
  <c r="I23" i="69" l="1"/>
  <c r="J18" i="117"/>
  <c r="K17"/>
  <c r="D20" i="105"/>
  <c r="D22" s="1"/>
  <c r="F15" i="58" s="1"/>
  <c r="D13" i="121" s="1"/>
  <c r="D14" i="105"/>
  <c r="F13" i="66"/>
  <c r="F18" i="69"/>
  <c r="G13" i="66" s="1"/>
  <c r="E40" i="68"/>
  <c r="F38"/>
  <c r="F27" i="67"/>
  <c r="G52"/>
  <c r="I17" i="104"/>
  <c r="F25" i="106"/>
  <c r="J20" i="117"/>
  <c r="K19" i="58" s="1"/>
  <c r="I38" i="67"/>
  <c r="J11" i="66" s="1"/>
  <c r="J14" s="1"/>
  <c r="I17" i="115"/>
  <c r="J25" i="106" l="1"/>
  <c r="H25"/>
  <c r="J16" i="58" s="1"/>
  <c r="F40" i="68"/>
  <c r="G12" i="66" s="1"/>
  <c r="F12"/>
  <c r="E38" i="67"/>
  <c r="F36"/>
  <c r="F15" i="125"/>
  <c r="F16" s="1"/>
  <c r="F14"/>
  <c r="C16"/>
  <c r="D16"/>
  <c r="E16"/>
  <c r="B16"/>
  <c r="C30"/>
  <c r="B30"/>
  <c r="C29"/>
  <c r="B29"/>
  <c r="B23"/>
  <c r="C20" s="1"/>
  <c r="C23" s="1"/>
  <c r="D20" s="1"/>
  <c r="B18"/>
  <c r="C18" s="1"/>
  <c r="D18" s="1"/>
  <c r="E18" s="1"/>
  <c r="F18" s="1"/>
  <c r="G18" s="1"/>
  <c r="H18" s="1"/>
  <c r="I18" s="1"/>
  <c r="J18" s="1"/>
  <c r="E10"/>
  <c r="D10"/>
  <c r="C10"/>
  <c r="B10"/>
  <c r="D24" i="115"/>
  <c r="F64"/>
  <c r="D64"/>
  <c r="F63"/>
  <c r="D63"/>
  <c r="D58"/>
  <c r="F58"/>
  <c r="D59"/>
  <c r="F57"/>
  <c r="D57"/>
  <c r="F55"/>
  <c r="D55"/>
  <c r="D50"/>
  <c r="D51" s="1"/>
  <c r="F49"/>
  <c r="F50" s="1"/>
  <c r="F51" s="1"/>
  <c r="F45"/>
  <c r="D45"/>
  <c r="D40"/>
  <c r="D41" s="1"/>
  <c r="D61" s="1"/>
  <c r="F59"/>
  <c r="J16" i="109"/>
  <c r="I16"/>
  <c r="I20" s="1"/>
  <c r="I14"/>
  <c r="J14"/>
  <c r="E14"/>
  <c r="F14"/>
  <c r="D14"/>
  <c r="D9"/>
  <c r="D16" s="1"/>
  <c r="D20" s="1"/>
  <c r="I13" i="93"/>
  <c r="G9" i="101"/>
  <c r="H9" s="1"/>
  <c r="G14"/>
  <c r="H14" s="1"/>
  <c r="G8"/>
  <c r="H8" s="1"/>
  <c r="F19"/>
  <c r="G19" s="1"/>
  <c r="H19" s="1"/>
  <c r="J18"/>
  <c r="F18"/>
  <c r="G18" s="1"/>
  <c r="H18" s="1"/>
  <c r="J17"/>
  <c r="F17"/>
  <c r="G17" s="1"/>
  <c r="H17" s="1"/>
  <c r="F16"/>
  <c r="G16" s="1"/>
  <c r="H16" s="1"/>
  <c r="F15"/>
  <c r="G15" s="1"/>
  <c r="H15" s="1"/>
  <c r="G13"/>
  <c r="H13" s="1"/>
  <c r="G12"/>
  <c r="H12" s="1"/>
  <c r="J11"/>
  <c r="G11"/>
  <c r="H11" s="1"/>
  <c r="D13" i="93"/>
  <c r="E16" i="122"/>
  <c r="G24" i="58" s="1"/>
  <c r="J20" i="109" l="1"/>
  <c r="F20" i="101"/>
  <c r="E11" i="93" s="1"/>
  <c r="F11" s="1"/>
  <c r="F10" i="105"/>
  <c r="F20" s="1"/>
  <c r="F20" i="69"/>
  <c r="J38" i="67"/>
  <c r="K11" i="66" s="1"/>
  <c r="F38" i="67"/>
  <c r="G11" i="66" s="1"/>
  <c r="G14" s="1"/>
  <c r="F13" i="104" s="1"/>
  <c r="F14" s="1"/>
  <c r="F11" i="66"/>
  <c r="F14" s="1"/>
  <c r="G10" i="101"/>
  <c r="H24" i="58"/>
  <c r="B31" i="125"/>
  <c r="C31"/>
  <c r="G14"/>
  <c r="C19"/>
  <c r="C21"/>
  <c r="B19"/>
  <c r="B21"/>
  <c r="F19"/>
  <c r="E19"/>
  <c r="D21"/>
  <c r="D22" s="1"/>
  <c r="D19"/>
  <c r="D17" i="115"/>
  <c r="F52"/>
  <c r="D42"/>
  <c r="D60"/>
  <c r="D52"/>
  <c r="F65"/>
  <c r="D65"/>
  <c r="E14" i="104" l="1"/>
  <c r="E13"/>
  <c r="F23" i="69"/>
  <c r="H23" s="1"/>
  <c r="E12" i="93"/>
  <c r="H10" i="101"/>
  <c r="H20" s="1"/>
  <c r="G20"/>
  <c r="G15" i="125"/>
  <c r="H14" s="1"/>
  <c r="D29"/>
  <c r="D31" s="1"/>
  <c r="D23"/>
  <c r="E20" s="1"/>
  <c r="F60" i="115"/>
  <c r="D62"/>
  <c r="E19" s="1"/>
  <c r="E13" i="93" l="1"/>
  <c r="E14" i="115"/>
  <c r="E17" s="1"/>
  <c r="F17" s="1"/>
  <c r="E9" i="109"/>
  <c r="E16" s="1"/>
  <c r="E20" s="1"/>
  <c r="E11" i="105"/>
  <c r="E12" s="1"/>
  <c r="E14" s="1"/>
  <c r="F12" i="93"/>
  <c r="F11" i="105" s="1"/>
  <c r="H15" i="125"/>
  <c r="I14" s="1"/>
  <c r="G16"/>
  <c r="G19" s="1"/>
  <c r="F19" i="115"/>
  <c r="F24" s="1"/>
  <c r="E24"/>
  <c r="E21" i="125"/>
  <c r="E22" s="1"/>
  <c r="E29" s="1"/>
  <c r="E31" s="1"/>
  <c r="F61" i="115"/>
  <c r="F62" s="1"/>
  <c r="J19" s="1"/>
  <c r="F42"/>
  <c r="F14" l="1"/>
  <c r="F9" i="109"/>
  <c r="F16" s="1"/>
  <c r="F20" s="1"/>
  <c r="F13" i="93"/>
  <c r="H10" s="1"/>
  <c r="H10" i="105" s="1"/>
  <c r="H16" i="125"/>
  <c r="H19" s="1"/>
  <c r="E21" i="105"/>
  <c r="E22" s="1"/>
  <c r="G15" i="58" s="1"/>
  <c r="E13" i="121" s="1"/>
  <c r="F12" i="105"/>
  <c r="F21" s="1"/>
  <c r="F22" s="1"/>
  <c r="H15" i="58" s="1"/>
  <c r="F13" i="121" s="1"/>
  <c r="G13" s="1"/>
  <c r="J13" s="1"/>
  <c r="K13" s="1"/>
  <c r="I15" i="125"/>
  <c r="J14" s="1"/>
  <c r="J24" i="115"/>
  <c r="E23" i="125"/>
  <c r="F20" s="1"/>
  <c r="H20" i="69" l="1"/>
  <c r="H21" s="1"/>
  <c r="J21" s="1"/>
  <c r="H10" i="115"/>
  <c r="J15" i="125"/>
  <c r="K14" s="1"/>
  <c r="H14" i="104"/>
  <c r="I16" i="125"/>
  <c r="I19" s="1"/>
  <c r="F14" i="105"/>
  <c r="H20"/>
  <c r="F21" i="125"/>
  <c r="F22" s="1"/>
  <c r="F29" s="1"/>
  <c r="F31" s="1"/>
  <c r="J16" l="1"/>
  <c r="J19" s="1"/>
  <c r="F23"/>
  <c r="G20" s="1"/>
  <c r="G21" s="1"/>
  <c r="G22" s="1"/>
  <c r="G29" s="1"/>
  <c r="G31" s="1"/>
  <c r="G23" l="1"/>
  <c r="H20" s="1"/>
  <c r="H21" s="1"/>
  <c r="H22" s="1"/>
  <c r="H29" s="1"/>
  <c r="H31" s="1"/>
  <c r="H23" l="1"/>
  <c r="I20" s="1"/>
  <c r="I21" s="1"/>
  <c r="I22" s="1"/>
  <c r="I29" s="1"/>
  <c r="I31" s="1"/>
  <c r="I23" l="1"/>
  <c r="D11" i="115" l="1"/>
  <c r="G11" s="1"/>
  <c r="E11"/>
  <c r="F11" s="1"/>
  <c r="J20" i="125"/>
  <c r="J21" s="1"/>
  <c r="I11" i="115" l="1"/>
  <c r="G12"/>
  <c r="G16" s="1"/>
  <c r="G18" s="1"/>
  <c r="D12"/>
  <c r="D16" s="1"/>
  <c r="D18" s="1"/>
  <c r="D20" s="1"/>
  <c r="D22" s="1"/>
  <c r="E12"/>
  <c r="F12" s="1"/>
  <c r="G25" l="1"/>
  <c r="G26" s="1"/>
  <c r="G20"/>
  <c r="G22" s="1"/>
  <c r="D25"/>
  <c r="D26" s="1"/>
  <c r="D27" s="1"/>
  <c r="F13" i="58" s="1"/>
  <c r="D11" i="121" s="1"/>
  <c r="I12" i="115"/>
  <c r="I16" s="1"/>
  <c r="I18" s="1"/>
  <c r="G27" l="1"/>
  <c r="I13" i="58" s="1"/>
  <c r="I17" s="1"/>
  <c r="I26" s="1"/>
  <c r="I25" i="115"/>
  <c r="I26" s="1"/>
  <c r="I20"/>
  <c r="I22" s="1"/>
  <c r="I27" l="1"/>
  <c r="K13" i="58" s="1"/>
  <c r="AZ61" i="116" l="1"/>
  <c r="AY61"/>
  <c r="AV61"/>
  <c r="AU61"/>
  <c r="AT61"/>
  <c r="AS61"/>
  <c r="AR61"/>
  <c r="AQ61"/>
  <c r="AY36"/>
  <c r="AX36"/>
  <c r="AU36"/>
  <c r="AT36"/>
  <c r="AZ35"/>
  <c r="AY35"/>
  <c r="AX35"/>
  <c r="AW35"/>
  <c r="AV35"/>
  <c r="AU35"/>
  <c r="AT35"/>
  <c r="AS35"/>
  <c r="AR35"/>
  <c r="AR27"/>
  <c r="AQ27"/>
  <c r="AQ35" s="1"/>
  <c r="AQ36" s="1"/>
  <c r="AZ24"/>
  <c r="AZ36" s="1"/>
  <c r="AY24"/>
  <c r="AX24"/>
  <c r="AW24"/>
  <c r="AW36" s="1"/>
  <c r="AV24"/>
  <c r="AV36" s="1"/>
  <c r="AU24"/>
  <c r="AT24"/>
  <c r="AS24"/>
  <c r="AS36" s="1"/>
  <c r="AR24"/>
  <c r="AR36" s="1"/>
  <c r="AQ24"/>
  <c r="AY18"/>
  <c r="AX18"/>
  <c r="AU18"/>
  <c r="AT18"/>
  <c r="AQ18"/>
  <c r="AQ48" s="1"/>
  <c r="AZ16"/>
  <c r="AZ18" s="1"/>
  <c r="AY16"/>
  <c r="AX16"/>
  <c r="AW16"/>
  <c r="AW18" s="1"/>
  <c r="AV16"/>
  <c r="AV18" s="1"/>
  <c r="AU16"/>
  <c r="AT16"/>
  <c r="AS16"/>
  <c r="AS18" s="1"/>
  <c r="AR16"/>
  <c r="AR18" s="1"/>
  <c r="AQ16"/>
  <c r="AQ11"/>
  <c r="AS10"/>
  <c r="AS48" s="1"/>
  <c r="AR10"/>
  <c r="AR48" s="1"/>
  <c r="AR53" s="1"/>
  <c r="AQ10"/>
  <c r="Y42" i="124"/>
  <c r="Y37"/>
  <c r="Y35"/>
  <c r="AB23"/>
  <c r="AB30" s="1"/>
  <c r="AA23"/>
  <c r="AA30" s="1"/>
  <c r="Z23"/>
  <c r="Z30" s="1"/>
  <c r="Y23"/>
  <c r="Y30" s="1"/>
  <c r="AB21"/>
  <c r="AB31" s="1"/>
  <c r="AA21"/>
  <c r="AA31" s="1"/>
  <c r="Z21"/>
  <c r="Y21"/>
  <c r="Y31" s="1"/>
  <c r="AB14"/>
  <c r="AA14"/>
  <c r="Z14"/>
  <c r="Y14"/>
  <c r="Y9"/>
  <c r="Y10" s="1"/>
  <c r="AS53" i="116" l="1"/>
  <c r="AQ63"/>
  <c r="AQ53"/>
  <c r="AQ39"/>
  <c r="AQ60" s="1"/>
  <c r="AU10"/>
  <c r="AS11"/>
  <c r="AS39" s="1"/>
  <c r="AS60" s="1"/>
  <c r="AT10"/>
  <c r="AR11"/>
  <c r="AR39" s="1"/>
  <c r="AR60" s="1"/>
  <c r="Z31" i="124"/>
  <c r="Y16"/>
  <c r="Z9" s="1"/>
  <c r="AA15"/>
  <c r="AA49" s="1"/>
  <c r="Z15"/>
  <c r="Z49" s="1"/>
  <c r="Y15"/>
  <c r="Y49" s="1"/>
  <c r="AB15"/>
  <c r="AB49" s="1"/>
  <c r="AU48" i="116" l="1"/>
  <c r="AU11"/>
  <c r="AU39" s="1"/>
  <c r="AU60" s="1"/>
  <c r="AW10"/>
  <c r="AQ62"/>
  <c r="AT48"/>
  <c r="AT11"/>
  <c r="AT39" s="1"/>
  <c r="AT60" s="1"/>
  <c r="AS62" s="1"/>
  <c r="AV10"/>
  <c r="AA9" i="124"/>
  <c r="AB16"/>
  <c r="AA16"/>
  <c r="Y41"/>
  <c r="Z37" s="1"/>
  <c r="Z41" s="1"/>
  <c r="AA37" s="1"/>
  <c r="AA41" s="1"/>
  <c r="AB37" s="1"/>
  <c r="Z35"/>
  <c r="Y46"/>
  <c r="Z42" s="1"/>
  <c r="Y33"/>
  <c r="Z10" s="1"/>
  <c r="Z16"/>
  <c r="AV48" i="116" l="1"/>
  <c r="AV53" s="1"/>
  <c r="AV11"/>
  <c r="AV39" s="1"/>
  <c r="AV60" s="1"/>
  <c r="AU62" s="1"/>
  <c r="AX10"/>
  <c r="AW48"/>
  <c r="AW53" s="1"/>
  <c r="AW11"/>
  <c r="AW39" s="1"/>
  <c r="AW60" s="1"/>
  <c r="AY10"/>
  <c r="AT53"/>
  <c r="AS63"/>
  <c r="AU53"/>
  <c r="AU63"/>
  <c r="Z33" i="124"/>
  <c r="AA35"/>
  <c r="AB35"/>
  <c r="Z46"/>
  <c r="AA42" s="1"/>
  <c r="AA46" s="1"/>
  <c r="AB42" s="1"/>
  <c r="AB9"/>
  <c r="AB10" s="1"/>
  <c r="AB33" s="1"/>
  <c r="AA10"/>
  <c r="AA33" s="1"/>
  <c r="AY48" i="116" l="1"/>
  <c r="AY11"/>
  <c r="AY39" s="1"/>
  <c r="AY60" s="1"/>
  <c r="AZ10"/>
  <c r="AX48"/>
  <c r="AX53" s="1"/>
  <c r="AX11"/>
  <c r="AX39" s="1"/>
  <c r="AX60" s="1"/>
  <c r="AB46" i="124"/>
  <c r="AB41"/>
  <c r="AY63" i="116" l="1"/>
  <c r="AY53"/>
  <c r="AZ48"/>
  <c r="AZ53" s="1"/>
  <c r="AZ11"/>
  <c r="AZ39" s="1"/>
  <c r="AZ60" s="1"/>
  <c r="AY62"/>
  <c r="X30" i="124" l="1"/>
  <c r="J23" i="81"/>
  <c r="J30" s="1"/>
  <c r="E29"/>
  <c r="E16" i="117"/>
  <c r="F27" i="64"/>
  <c r="D27"/>
  <c r="F16"/>
  <c r="D16"/>
  <c r="D11"/>
  <c r="J24" i="81" l="1"/>
  <c r="J29" s="1"/>
  <c r="K20" i="58"/>
  <c r="K21" s="1"/>
  <c r="E16" i="81"/>
  <c r="F16" s="1"/>
  <c r="G16" s="1"/>
  <c r="E20"/>
  <c r="F20" s="1"/>
  <c r="G20" s="1"/>
  <c r="E38"/>
  <c r="F38" s="1"/>
  <c r="G38" s="1"/>
  <c r="E34"/>
  <c r="F34" s="1"/>
  <c r="G34" s="1"/>
  <c r="F51" i="68" l="1"/>
  <c r="F50"/>
  <c r="F49"/>
  <c r="F48"/>
  <c r="F47"/>
  <c r="F52" s="1"/>
  <c r="H15" l="1"/>
  <c r="J15" s="1"/>
  <c r="H16"/>
  <c r="J16" s="1"/>
  <c r="H37"/>
  <c r="J37" s="1"/>
  <c r="H27"/>
  <c r="J27" s="1"/>
  <c r="H33"/>
  <c r="J33" s="1"/>
  <c r="H30"/>
  <c r="J30" s="1"/>
  <c r="H14"/>
  <c r="J14" s="1"/>
  <c r="H19"/>
  <c r="J19" s="1"/>
  <c r="H32"/>
  <c r="J32" s="1"/>
  <c r="H13"/>
  <c r="J13" s="1"/>
  <c r="H20"/>
  <c r="J20" s="1"/>
  <c r="H18"/>
  <c r="J18" s="1"/>
  <c r="H23"/>
  <c r="J23" s="1"/>
  <c r="H31"/>
  <c r="J31" s="1"/>
  <c r="H28"/>
  <c r="J28" s="1"/>
  <c r="H22"/>
  <c r="J22" s="1"/>
  <c r="H11"/>
  <c r="J11" s="1"/>
  <c r="H29"/>
  <c r="J29" s="1"/>
  <c r="H25"/>
  <c r="J25" s="1"/>
  <c r="H24"/>
  <c r="J24" s="1"/>
  <c r="H34"/>
  <c r="J34" s="1"/>
  <c r="H35"/>
  <c r="J35" s="1"/>
  <c r="H17"/>
  <c r="J17" s="1"/>
  <c r="H21"/>
  <c r="J21" s="1"/>
  <c r="H10"/>
  <c r="H12"/>
  <c r="J12" s="1"/>
  <c r="H36"/>
  <c r="J36" s="1"/>
  <c r="H26"/>
  <c r="J26" s="1"/>
  <c r="B54" i="124"/>
  <c r="B55" s="1"/>
  <c r="B53"/>
  <c r="F42"/>
  <c r="F37"/>
  <c r="Q30"/>
  <c r="Q31" s="1"/>
  <c r="J24"/>
  <c r="J23" s="1"/>
  <c r="J30" s="1"/>
  <c r="X23"/>
  <c r="X31" s="1"/>
  <c r="W23"/>
  <c r="W30" s="1"/>
  <c r="W31" s="1"/>
  <c r="V23"/>
  <c r="V30" s="1"/>
  <c r="U23"/>
  <c r="U30" s="1"/>
  <c r="U31" s="1"/>
  <c r="T23"/>
  <c r="T30" s="1"/>
  <c r="T31" s="1"/>
  <c r="S23"/>
  <c r="S30" s="1"/>
  <c r="S31" s="1"/>
  <c r="R23"/>
  <c r="R30" s="1"/>
  <c r="Q23"/>
  <c r="P23"/>
  <c r="P30" s="1"/>
  <c r="P31" s="1"/>
  <c r="O23"/>
  <c r="O30" s="1"/>
  <c r="O31" s="1"/>
  <c r="N23"/>
  <c r="N30" s="1"/>
  <c r="M23"/>
  <c r="M30" s="1"/>
  <c r="M31" s="1"/>
  <c r="L23"/>
  <c r="L30" s="1"/>
  <c r="L31" s="1"/>
  <c r="K23"/>
  <c r="K30" s="1"/>
  <c r="K31" s="1"/>
  <c r="I23"/>
  <c r="I30" s="1"/>
  <c r="I31" s="1"/>
  <c r="H23"/>
  <c r="H30" s="1"/>
  <c r="H31" s="1"/>
  <c r="G23"/>
  <c r="G30" s="1"/>
  <c r="G31" s="1"/>
  <c r="F23"/>
  <c r="F30" s="1"/>
  <c r="E23"/>
  <c r="X21"/>
  <c r="W21"/>
  <c r="V21"/>
  <c r="U21"/>
  <c r="T21"/>
  <c r="S21"/>
  <c r="R21"/>
  <c r="Q21"/>
  <c r="P21"/>
  <c r="O21"/>
  <c r="M21"/>
  <c r="L21"/>
  <c r="K21"/>
  <c r="J21"/>
  <c r="I21"/>
  <c r="H21"/>
  <c r="G21"/>
  <c r="F21"/>
  <c r="F31" s="1"/>
  <c r="N18"/>
  <c r="N21" s="1"/>
  <c r="V15"/>
  <c r="V49" s="1"/>
  <c r="X14"/>
  <c r="W14"/>
  <c r="V14"/>
  <c r="V16" s="1"/>
  <c r="U14"/>
  <c r="T14"/>
  <c r="S14"/>
  <c r="R14"/>
  <c r="R15" s="1"/>
  <c r="R49" s="1"/>
  <c r="Q14"/>
  <c r="Q15" s="1"/>
  <c r="Q49" s="1"/>
  <c r="P14"/>
  <c r="O14"/>
  <c r="N14"/>
  <c r="M14"/>
  <c r="L14"/>
  <c r="K14"/>
  <c r="J14"/>
  <c r="I14"/>
  <c r="I15" s="1"/>
  <c r="I49" s="1"/>
  <c r="H14"/>
  <c r="G14"/>
  <c r="F14"/>
  <c r="B10"/>
  <c r="B12" s="1"/>
  <c r="B13" s="1"/>
  <c r="B14" s="1"/>
  <c r="B15" s="1"/>
  <c r="B16" s="1"/>
  <c r="B18" s="1"/>
  <c r="B19" s="1"/>
  <c r="B20" s="1"/>
  <c r="B21" s="1"/>
  <c r="B23" s="1"/>
  <c r="B27" s="1"/>
  <c r="B28" s="1"/>
  <c r="B29" s="1"/>
  <c r="B30" s="1"/>
  <c r="B31" s="1"/>
  <c r="B33" s="1"/>
  <c r="B34" s="1"/>
  <c r="B35" s="1"/>
  <c r="B37" s="1"/>
  <c r="B38" s="1"/>
  <c r="B39" s="1"/>
  <c r="B40" s="1"/>
  <c r="B41" s="1"/>
  <c r="B42" s="1"/>
  <c r="B43" s="1"/>
  <c r="B44" s="1"/>
  <c r="B45" s="1"/>
  <c r="B46" s="1"/>
  <c r="F9"/>
  <c r="F10" s="1"/>
  <c r="J10" i="68" l="1"/>
  <c r="J38" s="1"/>
  <c r="J40" s="1"/>
  <c r="K12" i="66" s="1"/>
  <c r="K14" s="1"/>
  <c r="H38" i="68"/>
  <c r="H40" s="1"/>
  <c r="I12" i="66" s="1"/>
  <c r="I14" s="1"/>
  <c r="M16" i="124"/>
  <c r="H16"/>
  <c r="T16"/>
  <c r="X16"/>
  <c r="S16"/>
  <c r="J31"/>
  <c r="F16"/>
  <c r="G9" s="1"/>
  <c r="J16"/>
  <c r="N31"/>
  <c r="R31"/>
  <c r="V31"/>
  <c r="M15"/>
  <c r="M49" s="1"/>
  <c r="U15"/>
  <c r="U49" s="1"/>
  <c r="I16"/>
  <c r="Q16"/>
  <c r="H15"/>
  <c r="H49" s="1"/>
  <c r="L15"/>
  <c r="L49" s="1"/>
  <c r="P15"/>
  <c r="P49" s="1"/>
  <c r="T15"/>
  <c r="T49" s="1"/>
  <c r="X15"/>
  <c r="X49" s="1"/>
  <c r="G15"/>
  <c r="G49" s="1"/>
  <c r="K15"/>
  <c r="K49" s="1"/>
  <c r="O15"/>
  <c r="O49" s="1"/>
  <c r="S15"/>
  <c r="S49" s="1"/>
  <c r="W15"/>
  <c r="W49" s="1"/>
  <c r="R16"/>
  <c r="F15"/>
  <c r="F49" s="1"/>
  <c r="J15"/>
  <c r="J49" s="1"/>
  <c r="N15"/>
  <c r="N49" s="1"/>
  <c r="O34" i="118"/>
  <c r="J11" i="58" l="1"/>
  <c r="H13" i="104"/>
  <c r="G15" i="126"/>
  <c r="G16" s="1"/>
  <c r="G18" s="1"/>
  <c r="L23" i="58" s="1"/>
  <c r="L25" s="1"/>
  <c r="K23" i="81"/>
  <c r="K30" s="1"/>
  <c r="L11" i="58"/>
  <c r="J13" i="104"/>
  <c r="G10" i="124"/>
  <c r="G16"/>
  <c r="G46" s="1"/>
  <c r="H42" s="1"/>
  <c r="F41"/>
  <c r="G37" s="1"/>
  <c r="N16"/>
  <c r="K16"/>
  <c r="L16"/>
  <c r="F33"/>
  <c r="W16"/>
  <c r="U16"/>
  <c r="F46"/>
  <c r="O16"/>
  <c r="P16"/>
  <c r="L20" i="58" l="1"/>
  <c r="K24" i="81"/>
  <c r="K29" s="1"/>
  <c r="H46" i="124"/>
  <c r="I42" s="1"/>
  <c r="G33"/>
  <c r="H35"/>
  <c r="H9"/>
  <c r="G41"/>
  <c r="H37" s="1"/>
  <c r="H41" s="1"/>
  <c r="I37" s="1"/>
  <c r="H10" l="1"/>
  <c r="I9"/>
  <c r="I46"/>
  <c r="J42" s="1"/>
  <c r="H33" l="1"/>
  <c r="I35"/>
  <c r="I10"/>
  <c r="J9"/>
  <c r="I41"/>
  <c r="J37" s="1"/>
  <c r="J41" s="1"/>
  <c r="K37" s="1"/>
  <c r="I33" l="1"/>
  <c r="K9"/>
  <c r="J10"/>
  <c r="K41"/>
  <c r="L37" s="1"/>
  <c r="J46"/>
  <c r="K42" s="1"/>
  <c r="K46" s="1"/>
  <c r="L42" s="1"/>
  <c r="J35"/>
  <c r="J33" l="1"/>
  <c r="K10" s="1"/>
  <c r="L9"/>
  <c r="L41"/>
  <c r="M37" s="1"/>
  <c r="K35"/>
  <c r="L46"/>
  <c r="M42" s="1"/>
  <c r="K33" l="1"/>
  <c r="L10" s="1"/>
  <c r="L35"/>
  <c r="M41"/>
  <c r="N37" s="1"/>
  <c r="M9"/>
  <c r="L33" l="1"/>
  <c r="M10" s="1"/>
  <c r="M35"/>
  <c r="N9"/>
  <c r="N41" s="1"/>
  <c r="O37" s="1"/>
  <c r="M46"/>
  <c r="N42" s="1"/>
  <c r="M33" l="1"/>
  <c r="N10" s="1"/>
  <c r="N35"/>
  <c r="O41"/>
  <c r="P37" s="1"/>
  <c r="O9"/>
  <c r="N46"/>
  <c r="O42" s="1"/>
  <c r="O46" s="1"/>
  <c r="P42" s="1"/>
  <c r="N33" l="1"/>
  <c r="O10" s="1"/>
  <c r="O35"/>
  <c r="P9"/>
  <c r="P41" s="1"/>
  <c r="Q37" s="1"/>
  <c r="O33" l="1"/>
  <c r="P10" s="1"/>
  <c r="P35"/>
  <c r="Q41"/>
  <c r="R37" s="1"/>
  <c r="Q9"/>
  <c r="P46"/>
  <c r="Q42" s="1"/>
  <c r="P33" l="1"/>
  <c r="Q35"/>
  <c r="Q10"/>
  <c r="R9"/>
  <c r="Q46"/>
  <c r="R42" s="1"/>
  <c r="Q33" l="1"/>
  <c r="R10" s="1"/>
  <c r="S9"/>
  <c r="R41"/>
  <c r="S37" s="1"/>
  <c r="S41" s="1"/>
  <c r="T37" s="1"/>
  <c r="R46"/>
  <c r="S42" s="1"/>
  <c r="R35"/>
  <c r="R33" l="1"/>
  <c r="S10" s="1"/>
  <c r="S35"/>
  <c r="T41"/>
  <c r="U37" s="1"/>
  <c r="S46"/>
  <c r="T42" s="1"/>
  <c r="T46" s="1"/>
  <c r="U42" s="1"/>
  <c r="T9"/>
  <c r="S33" l="1"/>
  <c r="T10" s="1"/>
  <c r="T35"/>
  <c r="U9"/>
  <c r="T33" l="1"/>
  <c r="U10" s="1"/>
  <c r="U35"/>
  <c r="V9"/>
  <c r="U41"/>
  <c r="V37" s="1"/>
  <c r="U46"/>
  <c r="V42" s="1"/>
  <c r="U33" l="1"/>
  <c r="V35"/>
  <c r="W35"/>
  <c r="V10"/>
  <c r="V33" s="1"/>
  <c r="W9"/>
  <c r="V41"/>
  <c r="W37" s="1"/>
  <c r="W41" s="1"/>
  <c r="X37" s="1"/>
  <c r="V46"/>
  <c r="W42" s="1"/>
  <c r="W46" s="1"/>
  <c r="X42" s="1"/>
  <c r="X9" l="1"/>
  <c r="X10" s="1"/>
  <c r="X33" s="1"/>
  <c r="W10"/>
  <c r="W33" s="1"/>
  <c r="X46"/>
  <c r="X35"/>
  <c r="X41" l="1"/>
  <c r="F14" i="117" l="1"/>
  <c r="G14"/>
  <c r="F15"/>
  <c r="G15"/>
  <c r="F16"/>
  <c r="G16"/>
  <c r="G13"/>
  <c r="F13"/>
  <c r="E19"/>
  <c r="E17"/>
  <c r="G12"/>
  <c r="G11"/>
  <c r="D13" i="118"/>
  <c r="E13"/>
  <c r="F13"/>
  <c r="G13"/>
  <c r="H13"/>
  <c r="I13"/>
  <c r="J13"/>
  <c r="K13"/>
  <c r="L13"/>
  <c r="M13"/>
  <c r="N13"/>
  <c r="C13"/>
  <c r="K14" i="119"/>
  <c r="G14"/>
  <c r="E14"/>
  <c r="D14"/>
  <c r="D10" s="1"/>
  <c r="C14"/>
  <c r="Q27" i="120"/>
  <c r="F27"/>
  <c r="G27"/>
  <c r="H27"/>
  <c r="I27"/>
  <c r="J27"/>
  <c r="K27"/>
  <c r="L27"/>
  <c r="M27"/>
  <c r="N27"/>
  <c r="O27"/>
  <c r="P27"/>
  <c r="E27"/>
  <c r="Q26"/>
  <c r="F19"/>
  <c r="G19"/>
  <c r="H19"/>
  <c r="I19"/>
  <c r="J19"/>
  <c r="K19"/>
  <c r="L19"/>
  <c r="M19"/>
  <c r="N19"/>
  <c r="O19"/>
  <c r="P19"/>
  <c r="E19"/>
  <c r="D12" i="119" l="1"/>
  <c r="O13" i="118"/>
  <c r="K18" i="117"/>
  <c r="K20"/>
  <c r="L19" i="58" s="1"/>
  <c r="L21" s="1"/>
  <c r="E18" i="117"/>
  <c r="E20"/>
  <c r="F17"/>
  <c r="O11" i="118" l="1"/>
  <c r="O9"/>
  <c r="E15" i="126"/>
  <c r="E16" s="1"/>
  <c r="E18" s="1"/>
  <c r="J10" i="104"/>
  <c r="J11"/>
  <c r="J17" s="1"/>
  <c r="G17" i="117"/>
  <c r="P22" i="120"/>
  <c r="P25" s="1"/>
  <c r="P28" s="1"/>
  <c r="O22"/>
  <c r="O25" s="1"/>
  <c r="O28" s="1"/>
  <c r="N22"/>
  <c r="N25" s="1"/>
  <c r="N28" s="1"/>
  <c r="M22"/>
  <c r="M25" s="1"/>
  <c r="M28" s="1"/>
  <c r="L22"/>
  <c r="L25" s="1"/>
  <c r="L28" s="1"/>
  <c r="K22"/>
  <c r="K25" s="1"/>
  <c r="K28" s="1"/>
  <c r="J22"/>
  <c r="J25" s="1"/>
  <c r="J28" s="1"/>
  <c r="I22"/>
  <c r="I25" s="1"/>
  <c r="I28" s="1"/>
  <c r="H22"/>
  <c r="H25" s="1"/>
  <c r="H28" s="1"/>
  <c r="G22"/>
  <c r="G25" s="1"/>
  <c r="G28" s="1"/>
  <c r="F22"/>
  <c r="F25" s="1"/>
  <c r="F28" s="1"/>
  <c r="E22"/>
  <c r="E25" s="1"/>
  <c r="J23" i="58" l="1"/>
  <c r="J25" s="1"/>
  <c r="G23"/>
  <c r="E28" i="120"/>
  <c r="G25" i="58" l="1"/>
  <c r="E17" i="121" s="1"/>
  <c r="H23" i="58"/>
  <c r="H25" s="1"/>
  <c r="F17" i="121" s="1"/>
  <c r="G17" s="1"/>
  <c r="J17" s="1"/>
  <c r="K17" s="1"/>
  <c r="Q25" i="120"/>
  <c r="Q28" s="1"/>
  <c r="Q22"/>
  <c r="Q21"/>
  <c r="Q19"/>
  <c r="Q16"/>
  <c r="S18" s="1"/>
  <c r="Q15"/>
  <c r="Q14"/>
  <c r="Q13"/>
  <c r="Q10"/>
  <c r="C9" i="118"/>
  <c r="D9"/>
  <c r="E9"/>
  <c r="F9"/>
  <c r="G9"/>
  <c r="H9"/>
  <c r="I9"/>
  <c r="J9"/>
  <c r="K9"/>
  <c r="L9"/>
  <c r="M9"/>
  <c r="N9"/>
  <c r="C11"/>
  <c r="D11"/>
  <c r="E11"/>
  <c r="F11"/>
  <c r="G11"/>
  <c r="H11"/>
  <c r="I11"/>
  <c r="J11"/>
  <c r="K11"/>
  <c r="L11"/>
  <c r="M11"/>
  <c r="N11"/>
  <c r="S17" i="120"/>
  <c r="B10"/>
  <c r="B11" s="1"/>
  <c r="B12" s="1"/>
  <c r="B13" s="1"/>
  <c r="B14" s="1"/>
  <c r="B15" s="1"/>
  <c r="B16" s="1"/>
  <c r="B17" s="1"/>
  <c r="B18" s="1"/>
  <c r="B19" s="1"/>
  <c r="B20" s="1"/>
  <c r="B21" s="1"/>
  <c r="B22" s="1"/>
  <c r="B23" s="1"/>
  <c r="B24" s="1"/>
  <c r="B25" s="1"/>
  <c r="B26" s="1"/>
  <c r="B27" s="1"/>
  <c r="B28" s="1"/>
  <c r="B9"/>
  <c r="C12" i="119"/>
  <c r="J12" s="1"/>
  <c r="G10"/>
  <c r="G12" s="1"/>
  <c r="C10"/>
  <c r="J10" s="1"/>
  <c r="O32" i="118"/>
  <c r="N32"/>
  <c r="M32"/>
  <c r="L32"/>
  <c r="K32"/>
  <c r="J32"/>
  <c r="I32"/>
  <c r="H32"/>
  <c r="G32"/>
  <c r="F32"/>
  <c r="E32"/>
  <c r="D32"/>
  <c r="C32"/>
  <c r="N30"/>
  <c r="M30"/>
  <c r="L30"/>
  <c r="K30"/>
  <c r="J30"/>
  <c r="I30"/>
  <c r="H30"/>
  <c r="G30"/>
  <c r="F30"/>
  <c r="E30"/>
  <c r="D30"/>
  <c r="C30"/>
  <c r="AP61" i="116"/>
  <c r="AO61"/>
  <c r="AN61"/>
  <c r="AM61"/>
  <c r="AL61"/>
  <c r="AK61"/>
  <c r="AJ61"/>
  <c r="AI61"/>
  <c r="AH61"/>
  <c r="AG61"/>
  <c r="AF61"/>
  <c r="AE61"/>
  <c r="AD61"/>
  <c r="AC61"/>
  <c r="AB61"/>
  <c r="AA61"/>
  <c r="Z61"/>
  <c r="Y61"/>
  <c r="X61"/>
  <c r="W61"/>
  <c r="V61"/>
  <c r="U61"/>
  <c r="T61"/>
  <c r="S61"/>
  <c r="R61"/>
  <c r="Q61"/>
  <c r="P61"/>
  <c r="O61"/>
  <c r="N61"/>
  <c r="M61"/>
  <c r="L61"/>
  <c r="K61"/>
  <c r="J61"/>
  <c r="I61"/>
  <c r="H61"/>
  <c r="G61"/>
  <c r="F61"/>
  <c r="E61"/>
  <c r="E63" s="1"/>
  <c r="F60"/>
  <c r="E60"/>
  <c r="E62" s="1"/>
  <c r="AP27"/>
  <c r="AP35" s="1"/>
  <c r="AO27"/>
  <c r="AO35" s="1"/>
  <c r="AN27"/>
  <c r="AN35" s="1"/>
  <c r="AM27"/>
  <c r="AM35" s="1"/>
  <c r="AL27"/>
  <c r="AL35" s="1"/>
  <c r="AK27"/>
  <c r="AK35" s="1"/>
  <c r="AJ27"/>
  <c r="AJ35" s="1"/>
  <c r="AI27"/>
  <c r="AI35" s="1"/>
  <c r="AH27"/>
  <c r="AH35" s="1"/>
  <c r="AG27"/>
  <c r="AG35" s="1"/>
  <c r="AF27"/>
  <c r="AF35" s="1"/>
  <c r="AE27"/>
  <c r="AE35" s="1"/>
  <c r="AD27"/>
  <c r="AD35" s="1"/>
  <c r="AC27"/>
  <c r="AC35" s="1"/>
  <c r="AB27"/>
  <c r="AB35" s="1"/>
  <c r="AA27"/>
  <c r="AA35" s="1"/>
  <c r="Z27"/>
  <c r="Z35" s="1"/>
  <c r="Y27"/>
  <c r="Y35" s="1"/>
  <c r="X27"/>
  <c r="X35" s="1"/>
  <c r="W27"/>
  <c r="W35" s="1"/>
  <c r="V27"/>
  <c r="V35" s="1"/>
  <c r="U27"/>
  <c r="U35" s="1"/>
  <c r="T27"/>
  <c r="T35" s="1"/>
  <c r="S27"/>
  <c r="S35" s="1"/>
  <c r="R27"/>
  <c r="R35" s="1"/>
  <c r="Q27"/>
  <c r="Q35" s="1"/>
  <c r="P27"/>
  <c r="P35" s="1"/>
  <c r="O27"/>
  <c r="O35" s="1"/>
  <c r="N27"/>
  <c r="N35" s="1"/>
  <c r="M27"/>
  <c r="M35" s="1"/>
  <c r="L27"/>
  <c r="L35" s="1"/>
  <c r="K27"/>
  <c r="K35" s="1"/>
  <c r="J27"/>
  <c r="J35" s="1"/>
  <c r="I27"/>
  <c r="I35" s="1"/>
  <c r="H27"/>
  <c r="H35" s="1"/>
  <c r="G27"/>
  <c r="G35" s="1"/>
  <c r="AP24"/>
  <c r="AO24"/>
  <c r="AN24"/>
  <c r="AM24"/>
  <c r="AL24"/>
  <c r="AK24"/>
  <c r="AJ24"/>
  <c r="AI24"/>
  <c r="AH24"/>
  <c r="AG24"/>
  <c r="AF24"/>
  <c r="AE24"/>
  <c r="AD24"/>
  <c r="AC24"/>
  <c r="AB24"/>
  <c r="AA24"/>
  <c r="Z24"/>
  <c r="Y24"/>
  <c r="X24"/>
  <c r="W24"/>
  <c r="V24"/>
  <c r="U24"/>
  <c r="T24"/>
  <c r="S24"/>
  <c r="R24"/>
  <c r="Q24"/>
  <c r="P24"/>
  <c r="O24"/>
  <c r="N24"/>
  <c r="M24"/>
  <c r="L24"/>
  <c r="K24"/>
  <c r="J24"/>
  <c r="I24"/>
  <c r="H24"/>
  <c r="G24"/>
  <c r="AP16"/>
  <c r="AP18" s="1"/>
  <c r="AO16"/>
  <c r="AO18" s="1"/>
  <c r="AN16"/>
  <c r="AN18" s="1"/>
  <c r="AM16"/>
  <c r="AM18" s="1"/>
  <c r="AL16"/>
  <c r="AL18" s="1"/>
  <c r="AK16"/>
  <c r="AK18" s="1"/>
  <c r="AJ16"/>
  <c r="AJ18" s="1"/>
  <c r="AI16"/>
  <c r="AI18" s="1"/>
  <c r="AH16"/>
  <c r="AH18" s="1"/>
  <c r="AG16"/>
  <c r="AG18" s="1"/>
  <c r="AF16"/>
  <c r="AF18" s="1"/>
  <c r="AE16"/>
  <c r="AE18" s="1"/>
  <c r="AD16"/>
  <c r="AD18" s="1"/>
  <c r="AC16"/>
  <c r="AC18" s="1"/>
  <c r="AB16"/>
  <c r="AB18" s="1"/>
  <c r="AA16"/>
  <c r="AA18" s="1"/>
  <c r="Z16"/>
  <c r="Z18" s="1"/>
  <c r="Y16"/>
  <c r="Y18" s="1"/>
  <c r="X16"/>
  <c r="X18" s="1"/>
  <c r="W16"/>
  <c r="W18" s="1"/>
  <c r="V16"/>
  <c r="V18" s="1"/>
  <c r="U16"/>
  <c r="U18" s="1"/>
  <c r="T16"/>
  <c r="T18" s="1"/>
  <c r="S16"/>
  <c r="S18" s="1"/>
  <c r="R16"/>
  <c r="R18" s="1"/>
  <c r="Q16"/>
  <c r="Q18" s="1"/>
  <c r="P16"/>
  <c r="P18" s="1"/>
  <c r="O16"/>
  <c r="O18" s="1"/>
  <c r="N16"/>
  <c r="N18" s="1"/>
  <c r="M16"/>
  <c r="M18" s="1"/>
  <c r="L16"/>
  <c r="L18" s="1"/>
  <c r="K16"/>
  <c r="K18" s="1"/>
  <c r="J16"/>
  <c r="J18" s="1"/>
  <c r="I16"/>
  <c r="I18" s="1"/>
  <c r="H16"/>
  <c r="H18" s="1"/>
  <c r="G16"/>
  <c r="G18" s="1"/>
  <c r="H10"/>
  <c r="G10"/>
  <c r="L133" i="102"/>
  <c r="H133"/>
  <c r="G133"/>
  <c r="E122"/>
  <c r="L99"/>
  <c r="H99"/>
  <c r="G99"/>
  <c r="H11" i="93" s="1"/>
  <c r="E88" i="102"/>
  <c r="L62"/>
  <c r="G62"/>
  <c r="E51"/>
  <c r="H62"/>
  <c r="L32"/>
  <c r="J32"/>
  <c r="H32"/>
  <c r="G32"/>
  <c r="F32"/>
  <c r="N31"/>
  <c r="I31"/>
  <c r="F61" s="1"/>
  <c r="N30"/>
  <c r="K30"/>
  <c r="M30" s="1"/>
  <c r="J60" s="1"/>
  <c r="I30"/>
  <c r="F60" s="1"/>
  <c r="N29"/>
  <c r="K29"/>
  <c r="M29" s="1"/>
  <c r="J59" s="1"/>
  <c r="I29"/>
  <c r="N28"/>
  <c r="I28"/>
  <c r="K28" s="1"/>
  <c r="M28" s="1"/>
  <c r="J58" s="1"/>
  <c r="N27"/>
  <c r="I27"/>
  <c r="F57" s="1"/>
  <c r="N26"/>
  <c r="K26"/>
  <c r="M26" s="1"/>
  <c r="J56" s="1"/>
  <c r="I26"/>
  <c r="F56" s="1"/>
  <c r="N25"/>
  <c r="K25"/>
  <c r="M25" s="1"/>
  <c r="J55" s="1"/>
  <c r="I25"/>
  <c r="F55" s="1"/>
  <c r="N24"/>
  <c r="K24"/>
  <c r="M24" s="1"/>
  <c r="J54" s="1"/>
  <c r="I24"/>
  <c r="F54" s="1"/>
  <c r="N23"/>
  <c r="I23"/>
  <c r="F53" s="1"/>
  <c r="N22"/>
  <c r="I22"/>
  <c r="F52" s="1"/>
  <c r="N21"/>
  <c r="I21"/>
  <c r="F51" s="1"/>
  <c r="E21"/>
  <c r="K21" s="1"/>
  <c r="M21" s="1"/>
  <c r="J51" s="1"/>
  <c r="N20"/>
  <c r="I20"/>
  <c r="K20" s="1"/>
  <c r="M20" s="1"/>
  <c r="J50" s="1"/>
  <c r="N19"/>
  <c r="K19"/>
  <c r="M19" s="1"/>
  <c r="J49" s="1"/>
  <c r="I19"/>
  <c r="F49" s="1"/>
  <c r="N18"/>
  <c r="I18"/>
  <c r="K18" s="1"/>
  <c r="M18" s="1"/>
  <c r="J48" s="1"/>
  <c r="N17"/>
  <c r="K17"/>
  <c r="M17" s="1"/>
  <c r="J47" s="1"/>
  <c r="I17"/>
  <c r="F47" s="1"/>
  <c r="N16"/>
  <c r="I16"/>
  <c r="N15"/>
  <c r="I15"/>
  <c r="F45" s="1"/>
  <c r="N14"/>
  <c r="I14"/>
  <c r="F44" s="1"/>
  <c r="N13"/>
  <c r="I13"/>
  <c r="F43" s="1"/>
  <c r="N12"/>
  <c r="I12"/>
  <c r="F42" s="1"/>
  <c r="N11"/>
  <c r="K11"/>
  <c r="M11" s="1"/>
  <c r="J41" s="1"/>
  <c r="I11"/>
  <c r="F41" s="1"/>
  <c r="N10"/>
  <c r="K10"/>
  <c r="M10" s="1"/>
  <c r="J40" s="1"/>
  <c r="I10"/>
  <c r="F40" s="1"/>
  <c r="N9"/>
  <c r="K9"/>
  <c r="M9" s="1"/>
  <c r="J39" s="1"/>
  <c r="I9"/>
  <c r="F39" s="1"/>
  <c r="F39" i="101"/>
  <c r="J11" i="93" s="1"/>
  <c r="G38" i="101"/>
  <c r="H38" s="1"/>
  <c r="H39" s="1"/>
  <c r="B11" i="115"/>
  <c r="B12" s="1"/>
  <c r="B13" s="1"/>
  <c r="B14" s="1"/>
  <c r="B15" s="1"/>
  <c r="B16" s="1"/>
  <c r="B17" s="1"/>
  <c r="B18" s="1"/>
  <c r="B19" s="1"/>
  <c r="B20" s="1"/>
  <c r="B21" s="1"/>
  <c r="B22" s="1"/>
  <c r="B23" s="1"/>
  <c r="B24" s="1"/>
  <c r="B25" s="1"/>
  <c r="B26" s="1"/>
  <c r="B27" s="1"/>
  <c r="H9" i="109" l="1"/>
  <c r="H16" s="1"/>
  <c r="H20" s="1"/>
  <c r="H12" i="93"/>
  <c r="H11" i="105"/>
  <c r="U15" i="120"/>
  <c r="U16" s="1"/>
  <c r="E24" i="81"/>
  <c r="J11" i="105"/>
  <c r="J12" i="93"/>
  <c r="J14" i="115" s="1"/>
  <c r="O30" i="118"/>
  <c r="G36" i="116"/>
  <c r="O36"/>
  <c r="S36"/>
  <c r="AA36"/>
  <c r="AE36"/>
  <c r="AM36"/>
  <c r="M36"/>
  <c r="U36"/>
  <c r="Y36"/>
  <c r="AC36"/>
  <c r="AG36"/>
  <c r="AO36"/>
  <c r="G48"/>
  <c r="J36"/>
  <c r="N36"/>
  <c r="R36"/>
  <c r="V36"/>
  <c r="Z36"/>
  <c r="AD36"/>
  <c r="AH36"/>
  <c r="AL36"/>
  <c r="AP36"/>
  <c r="H48"/>
  <c r="H53" s="1"/>
  <c r="K36"/>
  <c r="W36"/>
  <c r="AI36"/>
  <c r="I36"/>
  <c r="Q36"/>
  <c r="AK36"/>
  <c r="G53"/>
  <c r="K10" i="119"/>
  <c r="K12" s="1"/>
  <c r="S15" i="120"/>
  <c r="H36" i="116"/>
  <c r="L36"/>
  <c r="P36"/>
  <c r="T36"/>
  <c r="X36"/>
  <c r="AB36"/>
  <c r="AF36"/>
  <c r="AJ36"/>
  <c r="AN36"/>
  <c r="I10"/>
  <c r="G11"/>
  <c r="G39" s="1"/>
  <c r="G60" s="1"/>
  <c r="E10" i="119"/>
  <c r="L10" s="1"/>
  <c r="E12"/>
  <c r="L12" s="1"/>
  <c r="J10" i="116"/>
  <c r="H11"/>
  <c r="I32" i="102"/>
  <c r="I33" s="1"/>
  <c r="N32"/>
  <c r="K13"/>
  <c r="M13" s="1"/>
  <c r="J43" s="1"/>
  <c r="N43" s="1"/>
  <c r="K14"/>
  <c r="M14" s="1"/>
  <c r="J44" s="1"/>
  <c r="K15"/>
  <c r="M15" s="1"/>
  <c r="J45" s="1"/>
  <c r="F80"/>
  <c r="I80" s="1"/>
  <c r="N55"/>
  <c r="F92"/>
  <c r="O18"/>
  <c r="O28"/>
  <c r="O29"/>
  <c r="F48"/>
  <c r="F58"/>
  <c r="O14"/>
  <c r="K22"/>
  <c r="M22" s="1"/>
  <c r="J52" s="1"/>
  <c r="O24"/>
  <c r="O25"/>
  <c r="K43"/>
  <c r="M43" s="1"/>
  <c r="K47"/>
  <c r="M47" s="1"/>
  <c r="J84" s="1"/>
  <c r="F59"/>
  <c r="N59" s="1"/>
  <c r="N39"/>
  <c r="N41"/>
  <c r="N51"/>
  <c r="K42"/>
  <c r="K49"/>
  <c r="M49" s="1"/>
  <c r="J86" s="1"/>
  <c r="N49"/>
  <c r="N60"/>
  <c r="K40"/>
  <c r="M40" s="1"/>
  <c r="J77" s="1"/>
  <c r="N40"/>
  <c r="F94"/>
  <c r="F93"/>
  <c r="O15"/>
  <c r="O26"/>
  <c r="O20"/>
  <c r="O11"/>
  <c r="O19"/>
  <c r="K52"/>
  <c r="M52" s="1"/>
  <c r="J89" s="1"/>
  <c r="O30"/>
  <c r="N52"/>
  <c r="F89"/>
  <c r="O10"/>
  <c r="O21"/>
  <c r="F50"/>
  <c r="O9"/>
  <c r="K12"/>
  <c r="M12" s="1"/>
  <c r="J42" s="1"/>
  <c r="O13"/>
  <c r="K16"/>
  <c r="M16" s="1"/>
  <c r="J46" s="1"/>
  <c r="O17"/>
  <c r="K23"/>
  <c r="M23" s="1"/>
  <c r="J53" s="1"/>
  <c r="K27"/>
  <c r="M27" s="1"/>
  <c r="J57" s="1"/>
  <c r="N57" s="1"/>
  <c r="F46"/>
  <c r="K53"/>
  <c r="N48"/>
  <c r="K48"/>
  <c r="M48" s="1"/>
  <c r="J85" s="1"/>
  <c r="N45"/>
  <c r="K51"/>
  <c r="M51" s="1"/>
  <c r="J88" s="1"/>
  <c r="K56"/>
  <c r="M56" s="1"/>
  <c r="N56"/>
  <c r="K57"/>
  <c r="F84"/>
  <c r="N44"/>
  <c r="N54"/>
  <c r="N47"/>
  <c r="G39" i="101"/>
  <c r="H14" i="115" l="1"/>
  <c r="H17" s="1"/>
  <c r="H12" i="105"/>
  <c r="H13" i="93"/>
  <c r="J10" s="1"/>
  <c r="J13" s="1"/>
  <c r="K15" i="125"/>
  <c r="G10" i="117"/>
  <c r="E28" i="81"/>
  <c r="F28" s="1"/>
  <c r="G28" s="1"/>
  <c r="F19" i="117"/>
  <c r="E12" i="104" s="1"/>
  <c r="F20" i="117"/>
  <c r="G19" i="58" s="1"/>
  <c r="F18" i="117"/>
  <c r="F24" i="81"/>
  <c r="E30"/>
  <c r="F20" i="58" s="1"/>
  <c r="F21" s="1"/>
  <c r="D16" i="121" s="1"/>
  <c r="J12" i="105"/>
  <c r="G63" i="116"/>
  <c r="N12" i="119"/>
  <c r="J48" i="116"/>
  <c r="J53" s="1"/>
  <c r="L10"/>
  <c r="I48"/>
  <c r="I11"/>
  <c r="I39" s="1"/>
  <c r="I60" s="1"/>
  <c r="K10"/>
  <c r="N10" i="119"/>
  <c r="H39" i="116"/>
  <c r="H60" s="1"/>
  <c r="G62" s="1"/>
  <c r="O27" i="102"/>
  <c r="O16"/>
  <c r="O22"/>
  <c r="J80"/>
  <c r="N80" s="1"/>
  <c r="O43"/>
  <c r="N58"/>
  <c r="K55"/>
  <c r="M55" s="1"/>
  <c r="O12"/>
  <c r="J93"/>
  <c r="N93" s="1"/>
  <c r="O56"/>
  <c r="K54"/>
  <c r="M54" s="1"/>
  <c r="J91" s="1"/>
  <c r="F91"/>
  <c r="F81"/>
  <c r="I92"/>
  <c r="K92" s="1"/>
  <c r="F82"/>
  <c r="I93"/>
  <c r="K93" s="1"/>
  <c r="F97"/>
  <c r="F78"/>
  <c r="K18" i="125" s="1"/>
  <c r="F76" i="102"/>
  <c r="F96"/>
  <c r="N46"/>
  <c r="K46"/>
  <c r="M46" s="1"/>
  <c r="J83" s="1"/>
  <c r="F98"/>
  <c r="F79"/>
  <c r="F95"/>
  <c r="F114"/>
  <c r="F90"/>
  <c r="N50"/>
  <c r="K50"/>
  <c r="M50" s="1"/>
  <c r="J87" s="1"/>
  <c r="N89"/>
  <c r="I89"/>
  <c r="K89" s="1"/>
  <c r="M89" s="1"/>
  <c r="J123" s="1"/>
  <c r="I94"/>
  <c r="K94" s="1"/>
  <c r="F88"/>
  <c r="O51"/>
  <c r="N84"/>
  <c r="I84"/>
  <c r="K84" s="1"/>
  <c r="M84" s="1"/>
  <c r="J118" s="1"/>
  <c r="O48"/>
  <c r="F85"/>
  <c r="O40"/>
  <c r="F77"/>
  <c r="O49"/>
  <c r="F86"/>
  <c r="K44"/>
  <c r="M44" s="1"/>
  <c r="J81" s="1"/>
  <c r="M53"/>
  <c r="J90" s="1"/>
  <c r="M42"/>
  <c r="J79" s="1"/>
  <c r="K41"/>
  <c r="M41" s="1"/>
  <c r="J78" s="1"/>
  <c r="F62"/>
  <c r="I62" s="1"/>
  <c r="I63" s="1"/>
  <c r="M57"/>
  <c r="O23"/>
  <c r="K80"/>
  <c r="K58"/>
  <c r="M58" s="1"/>
  <c r="J95" s="1"/>
  <c r="K45"/>
  <c r="M45" s="1"/>
  <c r="J82" s="1"/>
  <c r="K60"/>
  <c r="M60" s="1"/>
  <c r="J97" s="1"/>
  <c r="N42"/>
  <c r="K39"/>
  <c r="N53"/>
  <c r="M32"/>
  <c r="K31"/>
  <c r="M31" s="1"/>
  <c r="K59"/>
  <c r="M59" s="1"/>
  <c r="J96" s="1"/>
  <c r="O52"/>
  <c r="O47"/>
  <c r="H21" i="105" l="1"/>
  <c r="H22" s="1"/>
  <c r="J15" i="58" s="1"/>
  <c r="H14" i="105"/>
  <c r="J20" i="69"/>
  <c r="J23" s="1"/>
  <c r="J10" i="105"/>
  <c r="J20" s="1"/>
  <c r="J10" i="115"/>
  <c r="J17" s="1"/>
  <c r="J14" i="104"/>
  <c r="L14" i="125"/>
  <c r="L15" s="1"/>
  <c r="K16"/>
  <c r="E11" i="104"/>
  <c r="E17" s="1"/>
  <c r="E10"/>
  <c r="G19" i="117"/>
  <c r="F12" i="104" s="1"/>
  <c r="G18" i="117"/>
  <c r="G20"/>
  <c r="H19" i="58" s="1"/>
  <c r="G24" i="81"/>
  <c r="G29" s="1"/>
  <c r="G30" s="1"/>
  <c r="H20" i="58" s="1"/>
  <c r="F29" i="81"/>
  <c r="F30" s="1"/>
  <c r="G20" i="58" s="1"/>
  <c r="G21" s="1"/>
  <c r="E16" i="121" s="1"/>
  <c r="L18" i="125"/>
  <c r="M18" s="1"/>
  <c r="N18" s="1"/>
  <c r="O18" s="1"/>
  <c r="K19"/>
  <c r="N14" i="119"/>
  <c r="J21" i="105"/>
  <c r="J14"/>
  <c r="M14" i="125"/>
  <c r="L16"/>
  <c r="J11" i="116"/>
  <c r="J39" s="1"/>
  <c r="J60" s="1"/>
  <c r="I62" s="1"/>
  <c r="K48"/>
  <c r="K11"/>
  <c r="K39" s="1"/>
  <c r="K60" s="1"/>
  <c r="M10"/>
  <c r="L48"/>
  <c r="L53" s="1"/>
  <c r="N10"/>
  <c r="I63"/>
  <c r="I53"/>
  <c r="O45" i="102"/>
  <c r="K32"/>
  <c r="K33" s="1"/>
  <c r="O59"/>
  <c r="J92"/>
  <c r="N92" s="1"/>
  <c r="O55"/>
  <c r="M80"/>
  <c r="J114" s="1"/>
  <c r="N114" s="1"/>
  <c r="O60"/>
  <c r="O53"/>
  <c r="I88"/>
  <c r="N88"/>
  <c r="I114"/>
  <c r="I98"/>
  <c r="N78"/>
  <c r="I78"/>
  <c r="K78" s="1"/>
  <c r="M78" s="1"/>
  <c r="J112" s="1"/>
  <c r="N81"/>
  <c r="I81"/>
  <c r="K81" s="1"/>
  <c r="M81" s="1"/>
  <c r="J115" s="1"/>
  <c r="N90"/>
  <c r="I90"/>
  <c r="J61"/>
  <c r="O31"/>
  <c r="O32" s="1"/>
  <c r="F118"/>
  <c r="O84"/>
  <c r="O89"/>
  <c r="F123"/>
  <c r="I79"/>
  <c r="K79" s="1"/>
  <c r="M79" s="1"/>
  <c r="J113" s="1"/>
  <c r="N79"/>
  <c r="F83"/>
  <c r="F99" s="1"/>
  <c r="I99" s="1"/>
  <c r="I100" s="1"/>
  <c r="O46"/>
  <c r="N96"/>
  <c r="I96"/>
  <c r="K96" s="1"/>
  <c r="M96" s="1"/>
  <c r="J130" s="1"/>
  <c r="F127"/>
  <c r="O41"/>
  <c r="O44"/>
  <c r="M93"/>
  <c r="J127" s="1"/>
  <c r="M39"/>
  <c r="N77"/>
  <c r="I77"/>
  <c r="K77" s="1"/>
  <c r="M77" s="1"/>
  <c r="J111" s="1"/>
  <c r="J94"/>
  <c r="O57"/>
  <c r="F87"/>
  <c r="O50"/>
  <c r="N95"/>
  <c r="I95"/>
  <c r="K95" s="1"/>
  <c r="M95" s="1"/>
  <c r="J129" s="1"/>
  <c r="I82"/>
  <c r="K82" s="1"/>
  <c r="M82" s="1"/>
  <c r="J116" s="1"/>
  <c r="N82"/>
  <c r="I91"/>
  <c r="K91" s="1"/>
  <c r="M91" s="1"/>
  <c r="J125" s="1"/>
  <c r="N91"/>
  <c r="N86"/>
  <c r="I86"/>
  <c r="N85"/>
  <c r="I85"/>
  <c r="F128"/>
  <c r="I76"/>
  <c r="K76" s="1"/>
  <c r="N97"/>
  <c r="I97"/>
  <c r="K97" s="1"/>
  <c r="M97" s="1"/>
  <c r="J131" s="1"/>
  <c r="F126"/>
  <c r="O42"/>
  <c r="O58"/>
  <c r="K61"/>
  <c r="K62" s="1"/>
  <c r="K63" s="1"/>
  <c r="J17" i="125" s="1"/>
  <c r="J22" s="1"/>
  <c r="O54" i="102"/>
  <c r="J22" i="105" l="1"/>
  <c r="L15" i="58" s="1"/>
  <c r="H21"/>
  <c r="F16" i="121" s="1"/>
  <c r="G16" s="1"/>
  <c r="I16" s="1"/>
  <c r="K16" s="1"/>
  <c r="F11" i="104"/>
  <c r="F17" s="1"/>
  <c r="F10"/>
  <c r="L19" i="125"/>
  <c r="G12" i="58"/>
  <c r="E15" i="115"/>
  <c r="J23" i="125"/>
  <c r="J29"/>
  <c r="J31" s="1"/>
  <c r="H15" i="115"/>
  <c r="M15" i="125"/>
  <c r="N14" s="1"/>
  <c r="L11" i="116"/>
  <c r="L39" s="1"/>
  <c r="L60" s="1"/>
  <c r="K62" s="1"/>
  <c r="K63"/>
  <c r="K53"/>
  <c r="N48"/>
  <c r="N53" s="1"/>
  <c r="N11"/>
  <c r="N39" s="1"/>
  <c r="N60" s="1"/>
  <c r="P10"/>
  <c r="M48"/>
  <c r="M11"/>
  <c r="M39" s="1"/>
  <c r="M60" s="1"/>
  <c r="O10"/>
  <c r="O93" i="102"/>
  <c r="O80"/>
  <c r="M92"/>
  <c r="I128"/>
  <c r="K128" s="1"/>
  <c r="F120"/>
  <c r="F124"/>
  <c r="F122"/>
  <c r="J76"/>
  <c r="O39"/>
  <c r="M61"/>
  <c r="M62" s="1"/>
  <c r="N61"/>
  <c r="N62" s="1"/>
  <c r="J62"/>
  <c r="F119"/>
  <c r="F130"/>
  <c r="O96"/>
  <c r="N83"/>
  <c r="I83"/>
  <c r="K83" s="1"/>
  <c r="M83" s="1"/>
  <c r="J117" s="1"/>
  <c r="I123"/>
  <c r="K123" s="1"/>
  <c r="M123" s="1"/>
  <c r="N123"/>
  <c r="O78"/>
  <c r="F112"/>
  <c r="F131"/>
  <c r="O97"/>
  <c r="F110"/>
  <c r="F129"/>
  <c r="O95"/>
  <c r="N87"/>
  <c r="I87"/>
  <c r="K87" s="1"/>
  <c r="M87" s="1"/>
  <c r="J121" s="1"/>
  <c r="F111"/>
  <c r="O77"/>
  <c r="N127"/>
  <c r="I127"/>
  <c r="K127" s="1"/>
  <c r="M127" s="1"/>
  <c r="O79"/>
  <c r="F113"/>
  <c r="N118"/>
  <c r="I118"/>
  <c r="F132"/>
  <c r="K88"/>
  <c r="M88" s="1"/>
  <c r="J122" s="1"/>
  <c r="K86"/>
  <c r="M86" s="1"/>
  <c r="J120" s="1"/>
  <c r="K90"/>
  <c r="M90" s="1"/>
  <c r="J124" s="1"/>
  <c r="K85"/>
  <c r="M85" s="1"/>
  <c r="J119" s="1"/>
  <c r="K114"/>
  <c r="M114" s="1"/>
  <c r="O114" s="1"/>
  <c r="O91"/>
  <c r="F125"/>
  <c r="F115"/>
  <c r="O81"/>
  <c r="O82"/>
  <c r="F116"/>
  <c r="M94"/>
  <c r="N94"/>
  <c r="I126"/>
  <c r="L16" i="58"/>
  <c r="F11"/>
  <c r="G11"/>
  <c r="F15" i="115" l="1"/>
  <c r="E16"/>
  <c r="H11"/>
  <c r="H12" s="1"/>
  <c r="H16" s="1"/>
  <c r="H18" s="1"/>
  <c r="K20" i="125"/>
  <c r="K21" s="1"/>
  <c r="H12" i="58"/>
  <c r="F10" i="121" s="1"/>
  <c r="G10" s="1"/>
  <c r="J10" s="1"/>
  <c r="K10" s="1"/>
  <c r="E10"/>
  <c r="N15" i="125"/>
  <c r="O14" s="1"/>
  <c r="O15" s="1"/>
  <c r="O16" s="1"/>
  <c r="O19" s="1"/>
  <c r="M16"/>
  <c r="M19" s="1"/>
  <c r="F17" i="58"/>
  <c r="F26" s="1"/>
  <c r="D9" i="121"/>
  <c r="H11" i="58"/>
  <c r="E9" i="121"/>
  <c r="O48" i="116"/>
  <c r="O53" s="1"/>
  <c r="O11"/>
  <c r="O39" s="1"/>
  <c r="O60" s="1"/>
  <c r="Q10"/>
  <c r="P48"/>
  <c r="P53" s="1"/>
  <c r="P11"/>
  <c r="P39" s="1"/>
  <c r="P60" s="1"/>
  <c r="R10"/>
  <c r="M63"/>
  <c r="M53"/>
  <c r="M62"/>
  <c r="J126" i="102"/>
  <c r="N126" s="1"/>
  <c r="O92"/>
  <c r="O86"/>
  <c r="N130"/>
  <c r="I130"/>
  <c r="N120"/>
  <c r="I120"/>
  <c r="I132"/>
  <c r="N113"/>
  <c r="I113"/>
  <c r="K113" s="1"/>
  <c r="M113" s="1"/>
  <c r="M76"/>
  <c r="N76"/>
  <c r="J128"/>
  <c r="O94"/>
  <c r="N115"/>
  <c r="I115"/>
  <c r="O127"/>
  <c r="I111"/>
  <c r="N111"/>
  <c r="O83"/>
  <c r="F117"/>
  <c r="J98"/>
  <c r="J99" s="1"/>
  <c r="O61"/>
  <c r="O62" s="1"/>
  <c r="N122"/>
  <c r="I122"/>
  <c r="K126"/>
  <c r="K118"/>
  <c r="M118" s="1"/>
  <c r="K98"/>
  <c r="K99" s="1"/>
  <c r="K100" s="1"/>
  <c r="K17" i="125" s="1"/>
  <c r="O85" i="102"/>
  <c r="O90"/>
  <c r="N116"/>
  <c r="I116"/>
  <c r="K116" s="1"/>
  <c r="M116" s="1"/>
  <c r="N125"/>
  <c r="I125"/>
  <c r="K125" s="1"/>
  <c r="M125" s="1"/>
  <c r="I110"/>
  <c r="K110" s="1"/>
  <c r="N112"/>
  <c r="I112"/>
  <c r="F121"/>
  <c r="O87"/>
  <c r="N129"/>
  <c r="I129"/>
  <c r="K129" s="1"/>
  <c r="M129" s="1"/>
  <c r="N131"/>
  <c r="I131"/>
  <c r="K131" s="1"/>
  <c r="M131" s="1"/>
  <c r="O123"/>
  <c r="N119"/>
  <c r="I119"/>
  <c r="K119" s="1"/>
  <c r="M119" s="1"/>
  <c r="N124"/>
  <c r="I124"/>
  <c r="O88"/>
  <c r="H16" i="58"/>
  <c r="F14" i="121" s="1"/>
  <c r="G14" s="1"/>
  <c r="J14" s="1"/>
  <c r="G16" i="58"/>
  <c r="E14" i="121" s="1"/>
  <c r="F16" i="115" l="1"/>
  <c r="E18"/>
  <c r="H20"/>
  <c r="H22" s="1"/>
  <c r="H25"/>
  <c r="H26" s="1"/>
  <c r="K22" i="125"/>
  <c r="K23" s="1"/>
  <c r="L20" s="1"/>
  <c r="N16"/>
  <c r="N19" s="1"/>
  <c r="K14" i="121"/>
  <c r="D15"/>
  <c r="F9"/>
  <c r="G9" s="1"/>
  <c r="I9" s="1"/>
  <c r="K9" s="1"/>
  <c r="R48" i="116"/>
  <c r="R53" s="1"/>
  <c r="R11"/>
  <c r="R39" s="1"/>
  <c r="R60" s="1"/>
  <c r="T10"/>
  <c r="Q48"/>
  <c r="Q11"/>
  <c r="Q39" s="1"/>
  <c r="Q60" s="1"/>
  <c r="Q62" s="1"/>
  <c r="S10"/>
  <c r="M126" i="102"/>
  <c r="O126" s="1"/>
  <c r="I117"/>
  <c r="N117"/>
  <c r="O119"/>
  <c r="N121"/>
  <c r="I121"/>
  <c r="O116"/>
  <c r="J110"/>
  <c r="O76"/>
  <c r="M98"/>
  <c r="N98"/>
  <c r="N99" s="1"/>
  <c r="M128"/>
  <c r="N128"/>
  <c r="O131"/>
  <c r="O129"/>
  <c r="O125"/>
  <c r="O113"/>
  <c r="F133"/>
  <c r="I133" s="1"/>
  <c r="I134" s="1"/>
  <c r="K122"/>
  <c r="M122" s="1"/>
  <c r="K111"/>
  <c r="M111" s="1"/>
  <c r="K115"/>
  <c r="M115" s="1"/>
  <c r="K120"/>
  <c r="M120" s="1"/>
  <c r="K124"/>
  <c r="M124" s="1"/>
  <c r="K112"/>
  <c r="M112" s="1"/>
  <c r="K130"/>
  <c r="M130" s="1"/>
  <c r="O118"/>
  <c r="K11" i="58"/>
  <c r="B20"/>
  <c r="B21" s="1"/>
  <c r="H27" i="115" l="1"/>
  <c r="J13" i="58" s="1"/>
  <c r="J12"/>
  <c r="F18" i="115"/>
  <c r="F25" s="1"/>
  <c r="F26" s="1"/>
  <c r="E20"/>
  <c r="E25"/>
  <c r="E26" s="1"/>
  <c r="J11"/>
  <c r="J12" s="1"/>
  <c r="L21" i="125"/>
  <c r="S48" i="116"/>
  <c r="S11"/>
  <c r="S39" s="1"/>
  <c r="S60" s="1"/>
  <c r="U10"/>
  <c r="T48"/>
  <c r="T53" s="1"/>
  <c r="T11"/>
  <c r="T39" s="1"/>
  <c r="T60" s="1"/>
  <c r="V10"/>
  <c r="Q63"/>
  <c r="Q53"/>
  <c r="O112" i="102"/>
  <c r="M110"/>
  <c r="N110"/>
  <c r="O130"/>
  <c r="O111"/>
  <c r="O128"/>
  <c r="J132"/>
  <c r="O98"/>
  <c r="O99" s="1"/>
  <c r="O115"/>
  <c r="O122"/>
  <c r="K117"/>
  <c r="M117" s="1"/>
  <c r="O124"/>
  <c r="O120"/>
  <c r="M99"/>
  <c r="K121"/>
  <c r="M121" s="1"/>
  <c r="H20" i="104" l="1"/>
  <c r="J14" i="58" s="1"/>
  <c r="J17" s="1"/>
  <c r="J26" s="1"/>
  <c r="F20" i="115"/>
  <c r="E22"/>
  <c r="S53" i="116"/>
  <c r="S63"/>
  <c r="V48"/>
  <c r="V53" s="1"/>
  <c r="V11"/>
  <c r="V39" s="1"/>
  <c r="V60" s="1"/>
  <c r="X10"/>
  <c r="U48"/>
  <c r="U11"/>
  <c r="U39" s="1"/>
  <c r="U60" s="1"/>
  <c r="W10"/>
  <c r="S62"/>
  <c r="N132" i="102"/>
  <c r="N133" s="1"/>
  <c r="O121"/>
  <c r="O110"/>
  <c r="O117"/>
  <c r="J133"/>
  <c r="K132"/>
  <c r="M132" s="1"/>
  <c r="H15" i="104" l="1"/>
  <c r="H18" s="1"/>
  <c r="F22" i="115"/>
  <c r="F27" s="1"/>
  <c r="H13" i="58" s="1"/>
  <c r="E27" i="115"/>
  <c r="G13" i="58" s="1"/>
  <c r="U62" i="116"/>
  <c r="X48"/>
  <c r="X53" s="1"/>
  <c r="X11"/>
  <c r="X39" s="1"/>
  <c r="X60" s="1"/>
  <c r="Z10"/>
  <c r="U63"/>
  <c r="U53"/>
  <c r="W48"/>
  <c r="W11"/>
  <c r="W39" s="1"/>
  <c r="W60" s="1"/>
  <c r="Y10"/>
  <c r="K133" i="102"/>
  <c r="K134" s="1"/>
  <c r="L17" i="125" s="1"/>
  <c r="O132" i="102"/>
  <c r="O133" s="1"/>
  <c r="M133"/>
  <c r="B11" i="106"/>
  <c r="B12" s="1"/>
  <c r="B13" s="1"/>
  <c r="B14" s="1"/>
  <c r="B15" s="1"/>
  <c r="B16" s="1"/>
  <c r="B17" s="1"/>
  <c r="B18" s="1"/>
  <c r="B19" s="1"/>
  <c r="B20" s="1"/>
  <c r="B11" i="105"/>
  <c r="B12" s="1"/>
  <c r="B13" s="1"/>
  <c r="B14" s="1"/>
  <c r="B16" s="1"/>
  <c r="B17" s="1"/>
  <c r="B18" s="1"/>
  <c r="B20" s="1"/>
  <c r="B11" i="104"/>
  <c r="B12" s="1"/>
  <c r="B13" s="1"/>
  <c r="B14" s="1"/>
  <c r="B15" s="1"/>
  <c r="B17" s="1"/>
  <c r="B18" s="1"/>
  <c r="B19" s="1"/>
  <c r="B20" s="1"/>
  <c r="F11" i="121" l="1"/>
  <c r="G11" s="1"/>
  <c r="J11" s="1"/>
  <c r="F20" i="104"/>
  <c r="E11" i="121"/>
  <c r="E20" i="104"/>
  <c r="M17" i="125"/>
  <c r="N17" s="1"/>
  <c r="O17" s="1"/>
  <c r="L22"/>
  <c r="W63" i="116"/>
  <c r="W53"/>
  <c r="Z48"/>
  <c r="Z53" s="1"/>
  <c r="Z11"/>
  <c r="Z39" s="1"/>
  <c r="Z60" s="1"/>
  <c r="AB10"/>
  <c r="Y48"/>
  <c r="Y11"/>
  <c r="Y39" s="1"/>
  <c r="Y60" s="1"/>
  <c r="AA10"/>
  <c r="W62"/>
  <c r="B21" i="105"/>
  <c r="B22" s="1"/>
  <c r="B12" i="58"/>
  <c r="B13" s="1"/>
  <c r="B14" s="1"/>
  <c r="B15" s="1"/>
  <c r="B16" s="1"/>
  <c r="B17" s="1"/>
  <c r="K11" i="121" l="1"/>
  <c r="J15"/>
  <c r="J18" s="1"/>
  <c r="J20" s="1"/>
  <c r="L12" i="58"/>
  <c r="J15" i="115"/>
  <c r="J16" s="1"/>
  <c r="J18" s="1"/>
  <c r="L23" i="125"/>
  <c r="M20" s="1"/>
  <c r="M21" s="1"/>
  <c r="M22" s="1"/>
  <c r="M23" s="1"/>
  <c r="N20" s="1"/>
  <c r="N21" s="1"/>
  <c r="N22" s="1"/>
  <c r="N23" s="1"/>
  <c r="O20" s="1"/>
  <c r="O21" s="1"/>
  <c r="O22" s="1"/>
  <c r="O23" s="1"/>
  <c r="Y62" i="116"/>
  <c r="AB48"/>
  <c r="AB53" s="1"/>
  <c r="AB11"/>
  <c r="AB39" s="1"/>
  <c r="AB60" s="1"/>
  <c r="AD10"/>
  <c r="Y63"/>
  <c r="Y53"/>
  <c r="AA48"/>
  <c r="AA11"/>
  <c r="AA39" s="1"/>
  <c r="AA60" s="1"/>
  <c r="AC10"/>
  <c r="J25" i="115" l="1"/>
  <c r="J26" s="1"/>
  <c r="J20"/>
  <c r="J22" s="1"/>
  <c r="AA53" i="116"/>
  <c r="AA63"/>
  <c r="AD48"/>
  <c r="AD53" s="1"/>
  <c r="AD11"/>
  <c r="AD39" s="1"/>
  <c r="AD60" s="1"/>
  <c r="AF10"/>
  <c r="AC48"/>
  <c r="AC11"/>
  <c r="AC39" s="1"/>
  <c r="AC60" s="1"/>
  <c r="AE10"/>
  <c r="AA62"/>
  <c r="B41" i="81"/>
  <c r="B42" s="1"/>
  <c r="B37"/>
  <c r="B38" s="1"/>
  <c r="B33"/>
  <c r="B34" s="1"/>
  <c r="B27"/>
  <c r="B28" s="1"/>
  <c r="B29" s="1"/>
  <c r="B30" s="1"/>
  <c r="B23"/>
  <c r="B24" s="1"/>
  <c r="B19"/>
  <c r="B20" s="1"/>
  <c r="B15"/>
  <c r="B16" s="1"/>
  <c r="B9" i="57"/>
  <c r="B10" s="1"/>
  <c r="B11" s="1"/>
  <c r="B12" s="1"/>
  <c r="J27" i="115" l="1"/>
  <c r="L13" i="58" s="1"/>
  <c r="J20" i="104" s="1"/>
  <c r="AC62" i="116"/>
  <c r="AF48"/>
  <c r="AF53" s="1"/>
  <c r="AF11"/>
  <c r="AF39" s="1"/>
  <c r="AF60" s="1"/>
  <c r="AH10"/>
  <c r="AC63"/>
  <c r="AC53"/>
  <c r="AE48"/>
  <c r="AE11"/>
  <c r="AE39" s="1"/>
  <c r="AE60" s="1"/>
  <c r="AG10"/>
  <c r="B13" i="57"/>
  <c r="B14" s="1"/>
  <c r="B15" s="1"/>
  <c r="B12" i="66"/>
  <c r="B13" s="1"/>
  <c r="B14" s="1"/>
  <c r="B28" i="67"/>
  <c r="B29" s="1"/>
  <c r="B30" s="1"/>
  <c r="B31" s="1"/>
  <c r="AH48" i="116" l="1"/>
  <c r="AH53" s="1"/>
  <c r="AH11"/>
  <c r="AH39" s="1"/>
  <c r="AH60" s="1"/>
  <c r="AJ10"/>
  <c r="AE62"/>
  <c r="AE63"/>
  <c r="AE53"/>
  <c r="AG48"/>
  <c r="AG11"/>
  <c r="AG39" s="1"/>
  <c r="AG60" s="1"/>
  <c r="AI10"/>
  <c r="B16" i="57"/>
  <c r="B17" s="1"/>
  <c r="B18" s="1"/>
  <c r="B19" s="1"/>
  <c r="B20" s="1"/>
  <c r="B21" s="1"/>
  <c r="B22" s="1"/>
  <c r="AI48" i="116" l="1"/>
  <c r="AI11"/>
  <c r="AI39" s="1"/>
  <c r="AI60" s="1"/>
  <c r="AI62" s="1"/>
  <c r="AK10"/>
  <c r="AG63"/>
  <c r="AG53"/>
  <c r="AJ48"/>
  <c r="AJ53" s="1"/>
  <c r="AJ11"/>
  <c r="AJ39" s="1"/>
  <c r="AJ60" s="1"/>
  <c r="AL10"/>
  <c r="AG62"/>
  <c r="B23" i="57"/>
  <c r="B24" s="1"/>
  <c r="B25" s="1"/>
  <c r="B26" s="1"/>
  <c r="B27" s="1"/>
  <c r="B28" s="1"/>
  <c r="B30" s="1"/>
  <c r="B31" s="1"/>
  <c r="B32" s="1"/>
  <c r="AI53" i="116" l="1"/>
  <c r="AI63"/>
  <c r="AK48"/>
  <c r="AK53" s="1"/>
  <c r="AK11"/>
  <c r="AK39" s="1"/>
  <c r="AK60" s="1"/>
  <c r="AM10"/>
  <c r="AL48"/>
  <c r="AL53" s="1"/>
  <c r="AL11"/>
  <c r="AL39" s="1"/>
  <c r="AL60" s="1"/>
  <c r="AN10"/>
  <c r="B33" i="57"/>
  <c r="B34" s="1"/>
  <c r="B35" s="1"/>
  <c r="B36" s="1"/>
  <c r="B37" s="1"/>
  <c r="B38" s="1"/>
  <c r="B39" s="1"/>
  <c r="AM48" i="116" l="1"/>
  <c r="AM11"/>
  <c r="AM39" s="1"/>
  <c r="AM60" s="1"/>
  <c r="AO10"/>
  <c r="AN48"/>
  <c r="AN53" s="1"/>
  <c r="AN11"/>
  <c r="AN39" s="1"/>
  <c r="AN60" s="1"/>
  <c r="AP10"/>
  <c r="AM63" l="1"/>
  <c r="AM53"/>
  <c r="AP48"/>
  <c r="AP53" s="1"/>
  <c r="AP11"/>
  <c r="AP39" s="1"/>
  <c r="AP60" s="1"/>
  <c r="AO48"/>
  <c r="AO11"/>
  <c r="AO39" s="1"/>
  <c r="AO60" s="1"/>
  <c r="AM62"/>
  <c r="AO62" l="1"/>
  <c r="AO63"/>
  <c r="AO53"/>
  <c r="D18" i="121" l="1"/>
  <c r="D20" s="1"/>
  <c r="L14" i="58" l="1"/>
  <c r="L17" s="1"/>
  <c r="L26" s="1"/>
  <c r="J15" i="104" l="1"/>
  <c r="J18" s="1"/>
  <c r="G14" i="58"/>
  <c r="G17" l="1"/>
  <c r="I18" i="104"/>
  <c r="I20" s="1"/>
  <c r="K14" i="58" s="1"/>
  <c r="K17" s="1"/>
  <c r="K26" s="1"/>
  <c r="E12" i="121"/>
  <c r="H14" i="58"/>
  <c r="H17" s="1"/>
  <c r="G26" l="1"/>
  <c r="E15" i="121"/>
  <c r="E18" s="1"/>
  <c r="E20" s="1"/>
  <c r="E25" s="1"/>
  <c r="E26" s="1"/>
  <c r="E15" i="104"/>
  <c r="E18" s="1"/>
  <c r="F12" i="121"/>
  <c r="G12" s="1"/>
  <c r="I12" s="1"/>
  <c r="K12" s="1"/>
  <c r="K15" s="1"/>
  <c r="K18" s="1"/>
  <c r="K20" s="1"/>
  <c r="F15"/>
  <c r="F15" i="104"/>
  <c r="F18" s="1"/>
  <c r="H26" i="58"/>
  <c r="I15" i="121" l="1"/>
  <c r="I18" s="1"/>
  <c r="I20" s="1"/>
  <c r="G15"/>
  <c r="F18"/>
  <c r="G18" l="1"/>
  <c r="F20"/>
  <c r="F25" s="1"/>
  <c r="F26" s="1"/>
  <c r="G20" l="1"/>
</calcChain>
</file>

<file path=xl/sharedStrings.xml><?xml version="1.0" encoding="utf-8"?>
<sst xmlns="http://schemas.openxmlformats.org/spreadsheetml/2006/main" count="1994" uniqueCount="767">
  <si>
    <t>Equity</t>
  </si>
  <si>
    <t>Reference</t>
  </si>
  <si>
    <t>S.No.</t>
  </si>
  <si>
    <t>Actual</t>
  </si>
  <si>
    <t>(Rs. Crore)</t>
  </si>
  <si>
    <t>Estimated</t>
  </si>
  <si>
    <t>Form 1</t>
  </si>
  <si>
    <t>Title</t>
  </si>
  <si>
    <t>Projected</t>
  </si>
  <si>
    <t>Approved</t>
  </si>
  <si>
    <t>Remarks</t>
  </si>
  <si>
    <t>Audited</t>
  </si>
  <si>
    <t>Opening Balance of Loan</t>
  </si>
  <si>
    <t>Loan Repayment during the year</t>
  </si>
  <si>
    <t>Closing Balance of Loan</t>
  </si>
  <si>
    <t>Applicable Interest Rate (%)</t>
  </si>
  <si>
    <t>Less: Expenses Capitalised</t>
  </si>
  <si>
    <t>Particulars</t>
  </si>
  <si>
    <t>Equity portion of capitalisation during the year</t>
  </si>
  <si>
    <t>Reduction in Equity Capital on account of retirement / replacement of assets</t>
  </si>
  <si>
    <t>Regulatory Equity at the end of the year</t>
  </si>
  <si>
    <t>Form 3</t>
  </si>
  <si>
    <t>Form 4</t>
  </si>
  <si>
    <t>Form 2.1</t>
  </si>
  <si>
    <t>Form 2.2</t>
  </si>
  <si>
    <t>Planned &amp; Forced Outages</t>
  </si>
  <si>
    <t>Form 3.1</t>
  </si>
  <si>
    <t>Form 3.2</t>
  </si>
  <si>
    <t>Form 5</t>
  </si>
  <si>
    <t>Form 6</t>
  </si>
  <si>
    <t>Form 7</t>
  </si>
  <si>
    <t>Form 8</t>
  </si>
  <si>
    <t>Form 9</t>
  </si>
  <si>
    <t>Form 10</t>
  </si>
  <si>
    <t>Form 11</t>
  </si>
  <si>
    <t>Operation &amp; Maintenance Expenses</t>
  </si>
  <si>
    <t>Interest on Working Capital</t>
  </si>
  <si>
    <t>Less: Non-Tariff Income</t>
  </si>
  <si>
    <t>Aggregate Revenue Requirement</t>
  </si>
  <si>
    <t>Units</t>
  </si>
  <si>
    <t>MW</t>
  </si>
  <si>
    <t>Target Availability for full recovery of AFC</t>
  </si>
  <si>
    <t>%</t>
  </si>
  <si>
    <t>Target PLF for Incentive</t>
  </si>
  <si>
    <t>Scheduled Generation</t>
  </si>
  <si>
    <t>MU</t>
  </si>
  <si>
    <t>Normative Auxiliary Energy Consumption</t>
  </si>
  <si>
    <t>Net Generation</t>
  </si>
  <si>
    <t>Normative Gross Station Heat Rate</t>
  </si>
  <si>
    <t>kcal/kWh</t>
  </si>
  <si>
    <t>Normative Secondary Fuel Oil Consumption</t>
  </si>
  <si>
    <t>ml/kWh</t>
  </si>
  <si>
    <t>Normative Transit Loss</t>
  </si>
  <si>
    <t>Transit Loss</t>
  </si>
  <si>
    <t xml:space="preserve">Note: </t>
  </si>
  <si>
    <t>Receivables</t>
  </si>
  <si>
    <t>Total Working Capital requirement</t>
  </si>
  <si>
    <t>Gross Generation</t>
  </si>
  <si>
    <t>A.</t>
  </si>
  <si>
    <t>Planned Outages</t>
  </si>
  <si>
    <t>No of days of outage</t>
  </si>
  <si>
    <t>Period of Outage</t>
  </si>
  <si>
    <t>Reasons for Outage</t>
  </si>
  <si>
    <t>B.</t>
  </si>
  <si>
    <t>Forced Outages</t>
  </si>
  <si>
    <t xml:space="preserve">Reasons for Outage </t>
  </si>
  <si>
    <t>A</t>
  </si>
  <si>
    <t>A. For Existing Generating Stations</t>
  </si>
  <si>
    <t xml:space="preserve">Employee Expenses </t>
  </si>
  <si>
    <t>Total O&amp;M Expenses</t>
  </si>
  <si>
    <t>B</t>
  </si>
  <si>
    <t>C</t>
  </si>
  <si>
    <t>Basic Salary</t>
  </si>
  <si>
    <t>Dearness Allowance (DA)</t>
  </si>
  <si>
    <t>House Rent Allowance</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</si>
  <si>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</si>
  <si>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</si>
  <si>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</si>
  <si>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</si>
  <si>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</si>
  <si>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</si>
  <si>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</si>
  <si>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</si>
  <si>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</si>
  <si>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</si>
  <si>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</si>
  <si>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</si>
  <si>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</si>
  <si>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</si>
  <si>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</si>
  <si>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</si>
  <si>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</si>
  <si>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</si>
  <si>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</si>
  <si>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</si>
  <si>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</si>
  <si>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</si>
  <si>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</si>
  <si>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</si>
  <si>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</si>
  <si>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</si>
  <si>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</si>
  <si>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</si>
  <si>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</si>
  <si>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</si>
  <si>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</si>
  <si>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</si>
  <si>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</si>
  <si>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</si>
  <si>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</si>
  <si>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</si>
  <si>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</si>
  <si>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</si>
  <si>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</si>
  <si>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</si>
  <si>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</si>
  <si>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Cost of services procured</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</si>
  <si>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</si>
  <si>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</si>
  <si>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</si>
  <si>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</si>
  <si>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</si>
  <si>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</si>
  <si>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</si>
  <si>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</si>
  <si>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</si>
  <si>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Plant &amp; Machinery</t>
  </si>
  <si>
    <t>Buildings</t>
  </si>
  <si>
    <t>Civil Works</t>
  </si>
  <si>
    <t>Hydraulic Works</t>
  </si>
  <si>
    <t>Lines &amp; Cable Networks</t>
  </si>
  <si>
    <t>Vehicles</t>
  </si>
  <si>
    <t>Furniture &amp; Fixtures</t>
  </si>
  <si>
    <t>Office Equipment</t>
  </si>
  <si>
    <t>Gross R&amp;M Expenses</t>
  </si>
  <si>
    <t>Gross Fixed Assets at beginning of year</t>
  </si>
  <si>
    <t>R&amp;M Expenses as % of GFA at beginning of year</t>
  </si>
  <si>
    <t>Additions during the year</t>
  </si>
  <si>
    <t>Total</t>
  </si>
  <si>
    <t>(MU)</t>
  </si>
  <si>
    <t>Apr</t>
  </si>
  <si>
    <t>May</t>
  </si>
  <si>
    <t>Jun</t>
  </si>
  <si>
    <t>Jul</t>
  </si>
  <si>
    <t>Aug</t>
  </si>
  <si>
    <t>Sep</t>
  </si>
  <si>
    <t>Oct</t>
  </si>
  <si>
    <t>Nov</t>
  </si>
  <si>
    <t>Dec</t>
  </si>
  <si>
    <t>Jan</t>
  </si>
  <si>
    <t>Feb</t>
  </si>
  <si>
    <t>Mar</t>
  </si>
  <si>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</si>
  <si>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</si>
  <si>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</si>
  <si>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</si>
  <si>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</si>
  <si>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</si>
  <si>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</si>
  <si>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</si>
  <si>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</si>
  <si>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</si>
  <si>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Deviation</t>
  </si>
  <si>
    <t>Controllable</t>
  </si>
  <si>
    <t>Uncontrollable</t>
  </si>
  <si>
    <t>Revenue from sale of electricity</t>
  </si>
  <si>
    <t>Non-Tariff Income</t>
  </si>
  <si>
    <t>Actual/Projected Availability</t>
  </si>
  <si>
    <t>Actual/Projected PLF</t>
  </si>
  <si>
    <t>Actual/Projected Gross Generation</t>
  </si>
  <si>
    <t>Actual/Projected Auxiliary Energy Consumption</t>
  </si>
  <si>
    <t>Actual/Projected Gross Station Heat Rate</t>
  </si>
  <si>
    <t>Actual/Projected Secondary Fuel Oil Consumption</t>
  </si>
  <si>
    <t>Actual/Projected Transit Loss</t>
  </si>
  <si>
    <t>Form 12</t>
  </si>
  <si>
    <t>Income from sale of tender documents</t>
  </si>
  <si>
    <t>Unit 1 / Station 1</t>
  </si>
  <si>
    <t>Unit 2 / Station 2</t>
  </si>
  <si>
    <t xml:space="preserve">Depreciation </t>
  </si>
  <si>
    <t>Addition of Loan during the year</t>
  </si>
  <si>
    <t>Energy Charges (Rs./kWh)</t>
  </si>
  <si>
    <t>Fuel surcharge per unit, if any (Rs./kWh)</t>
  </si>
  <si>
    <t>Fixed / Capacity Charges (Rs. Crore / year)</t>
  </si>
  <si>
    <t>Form 13</t>
  </si>
  <si>
    <t>Total Revenue</t>
  </si>
  <si>
    <t>Auxiliary Consumption</t>
  </si>
  <si>
    <t>Normative Availability (%)</t>
  </si>
  <si>
    <t>Availability</t>
  </si>
  <si>
    <t>Plant Load Factor (PLF)</t>
  </si>
  <si>
    <t>Secondary Fuel Oil Consumption</t>
  </si>
  <si>
    <t>Opening Balance of Gross Normative Loan</t>
  </si>
  <si>
    <t>Opening Balance of Net Normative Loan</t>
  </si>
  <si>
    <t>Less: Reduction of Normative Loan due to retirement or replacement of assets</t>
  </si>
  <si>
    <t>Closing Balance of Net Normative Loan</t>
  </si>
  <si>
    <t>Closing Balance of Gross Normative Loan</t>
  </si>
  <si>
    <t>Return on Equity Computation</t>
  </si>
  <si>
    <t>Total Return on Equity</t>
  </si>
  <si>
    <t>Repayment of Normative loan during the year</t>
  </si>
  <si>
    <t>Reasons for Deviation</t>
  </si>
  <si>
    <t>Total Loan</t>
  </si>
  <si>
    <t>Justification</t>
  </si>
  <si>
    <t>Financing Details</t>
  </si>
  <si>
    <t>Internal Resources</t>
  </si>
  <si>
    <t>Project Schedule</t>
  </si>
  <si>
    <t>Abstract of Capital Cost</t>
  </si>
  <si>
    <t>Breakup of Capital Cost</t>
  </si>
  <si>
    <t>Breakup of Construction/Supply/Services/Packages</t>
  </si>
  <si>
    <t>Details of Loans</t>
  </si>
  <si>
    <t>Financing of Additional Capitalisation</t>
  </si>
  <si>
    <t>Loan 2</t>
  </si>
  <si>
    <t>Loan 1</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</si>
  <si>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</si>
  <si>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</si>
  <si>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</si>
  <si>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</si>
  <si>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</si>
  <si>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</si>
  <si>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</si>
  <si>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</si>
  <si>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</si>
  <si>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Incentive Amount</t>
  </si>
  <si>
    <t>Other recoveries/adjustments</t>
  </si>
  <si>
    <t>Rs./kWh</t>
  </si>
  <si>
    <t>Rs. Crore</t>
  </si>
  <si>
    <t>Total Revenue as per Audited Accounts</t>
  </si>
  <si>
    <t>Financial Package</t>
  </si>
  <si>
    <t>Gross Station Heat Rate</t>
  </si>
  <si>
    <t>True-Up requirement</t>
  </si>
  <si>
    <t>Legend</t>
  </si>
  <si>
    <t xml:space="preserve">Details of outages should be submitted for each Unit of each station separately </t>
  </si>
  <si>
    <t>R &amp; M Expenses</t>
  </si>
  <si>
    <t>Installed Capacity</t>
  </si>
  <si>
    <t>Addition of Normative Loan due to capitalisation during the year</t>
  </si>
  <si>
    <t>Weighted average Rate of Interest on actual Loans (%)</t>
  </si>
  <si>
    <t>Average Balance of Net Normative Loan</t>
  </si>
  <si>
    <t>Average Loan Balance</t>
  </si>
  <si>
    <t>Net Generation (MU)</t>
  </si>
  <si>
    <t>Generation above target PLF (MU)</t>
  </si>
  <si>
    <t>Approved Fixed Charges</t>
  </si>
  <si>
    <t>Amount of Fuel Surcharge Adjustment</t>
  </si>
  <si>
    <t>Summary of Capital Expenditure and Capitalisation</t>
  </si>
  <si>
    <t>Net Entitlement after sharing of gains/(losses)</t>
  </si>
  <si>
    <t>Type of Thermal Generating Station (Pithead/Non-Pithead)</t>
  </si>
  <si>
    <t>Land</t>
  </si>
  <si>
    <t>Form 15</t>
  </si>
  <si>
    <t>Form 16</t>
  </si>
  <si>
    <t>Regulatory Equity at the beginning of the year</t>
  </si>
  <si>
    <t>Capitalisation during the year</t>
  </si>
  <si>
    <t>Return on Regulatory Equity at the beginning of the year</t>
  </si>
  <si>
    <t>Return on Regulatory Equity addition during the year</t>
  </si>
  <si>
    <t>Capital Cost Approval*</t>
  </si>
  <si>
    <t>Revenue from Sale of Electricity</t>
  </si>
  <si>
    <t>Share of Capacity (MW/%)</t>
  </si>
  <si>
    <t>Revenue from Fuel Surcharge</t>
  </si>
  <si>
    <t>n+1</t>
  </si>
  <si>
    <t>Year (n-1)</t>
  </si>
  <si>
    <t xml:space="preserve">April-March     </t>
  </si>
  <si>
    <t>Claimed</t>
  </si>
  <si>
    <t>Interest and finance charges on loan</t>
  </si>
  <si>
    <t>Return on Equity</t>
  </si>
  <si>
    <t>Annual Fixed Charges</t>
  </si>
  <si>
    <t>Energy Charges</t>
  </si>
  <si>
    <t>Energy Charge Rate</t>
  </si>
  <si>
    <t>Scheduled Energy (ex-bus)</t>
  </si>
  <si>
    <t>Apr-Mar</t>
  </si>
  <si>
    <t>A&amp;G Expenses</t>
  </si>
  <si>
    <t>Unfunded past liabilities of pension and
gratuity</t>
  </si>
  <si>
    <t>Note:</t>
  </si>
  <si>
    <t>FY</t>
  </si>
  <si>
    <t>Name of the work</t>
  </si>
  <si>
    <t>Name of the package (BTG, BoP, Civil Works etc.)</t>
  </si>
  <si>
    <t>Scope of work</t>
  </si>
  <si>
    <t>Year (n+1)</t>
  </si>
  <si>
    <t>Total estimated cost* (Rs. Crore)</t>
  </si>
  <si>
    <t>*</t>
  </si>
  <si>
    <t>Total estimated cost to be supported by documentary evidences like work orders, investment approvals etc.</t>
  </si>
  <si>
    <t>Capital expenditure during the year (Rs. Crore)</t>
  </si>
  <si>
    <t>Capitalisation during the year (Rs. Crore)</t>
  </si>
  <si>
    <t>Relevant Clause of the TSERC MYT Regulation, 2023 under which the capitalisation has been claimed</t>
  </si>
  <si>
    <t>A/c Code</t>
  </si>
  <si>
    <t>Rate of Depriciation</t>
  </si>
  <si>
    <t xml:space="preserve">Gross fixed Assets </t>
  </si>
  <si>
    <t>Provisions for depreciation</t>
  </si>
  <si>
    <t xml:space="preserve">Net fixed Assets </t>
  </si>
  <si>
    <t>At the beginning of the year</t>
  </si>
  <si>
    <t>Adjust. &amp; deductions</t>
  </si>
  <si>
    <t>At the end of the year</t>
  </si>
  <si>
    <t>Cumulative upto the beginning of the year</t>
  </si>
  <si>
    <t>Adjust. during the year</t>
  </si>
  <si>
    <t>Cumulative at the end of the year</t>
  </si>
  <si>
    <t>Asset group under which the capitalisation has been accounted (Land, Buldings, etc.)</t>
  </si>
  <si>
    <t xml:space="preserve">Asset Group                                                                                                                                                </t>
  </si>
  <si>
    <t>Form 2</t>
  </si>
  <si>
    <t>Form 2.3</t>
  </si>
  <si>
    <t>Form 2.1: Employee Expenses</t>
  </si>
  <si>
    <t>Form 2.2: Administration &amp; General Expenses</t>
  </si>
  <si>
    <t>Form 2.3: Repair &amp; Maintenance Expenses</t>
  </si>
  <si>
    <t>Form 3:  Summary of Capital Expenditure and Capitalisation</t>
  </si>
  <si>
    <t>Form 3.1:  Statement of Additional Capitalisation after COD</t>
  </si>
  <si>
    <t>Form 4:  Fixed Assets &amp; Depreciation</t>
  </si>
  <si>
    <t>Capital Expenditure during the year</t>
  </si>
  <si>
    <t>Form 5:  Interest and finance charges on loan</t>
  </si>
  <si>
    <t>Normative Loan</t>
  </si>
  <si>
    <t>Interest</t>
  </si>
  <si>
    <t>Actual loan portfolio</t>
  </si>
  <si>
    <t>Finance charges</t>
  </si>
  <si>
    <t>Total Interest &amp; Finance charges</t>
  </si>
  <si>
    <t>Form 6:  Interest on working capital</t>
  </si>
  <si>
    <t>Cost of coal, towards stock</t>
  </si>
  <si>
    <t>Cost of coal for generation</t>
  </si>
  <si>
    <t>Cost of secondary fuel oil</t>
  </si>
  <si>
    <t>O&amp;M expenses</t>
  </si>
  <si>
    <t>Maintenance spares</t>
  </si>
  <si>
    <t>Less:</t>
  </si>
  <si>
    <t>Payables for Fuels</t>
  </si>
  <si>
    <t>Interest rate</t>
  </si>
  <si>
    <t>Interest on working capital</t>
  </si>
  <si>
    <t>Form 7:  Return on Equity</t>
  </si>
  <si>
    <t>Rate of Return on Equity</t>
  </si>
  <si>
    <t>Base rate of Return on Equity</t>
  </si>
  <si>
    <t>Effective Income Tax rate</t>
  </si>
  <si>
    <t>Form 8:  Non-Tariff Income</t>
  </si>
  <si>
    <t>Income from rent of land or buildings</t>
  </si>
  <si>
    <t>Net income from sale of de-capitalised assets</t>
  </si>
  <si>
    <t>Income from sale of scrap</t>
  </si>
  <si>
    <t>Income from statutory investments</t>
  </si>
  <si>
    <t>Interest income on advances to suppliers/ contractors</t>
  </si>
  <si>
    <t>Income from rental from staff quarters</t>
  </si>
  <si>
    <t>Income from rental from contractors</t>
  </si>
  <si>
    <t>Income from hire charges from contactors and others</t>
  </si>
  <si>
    <t>Income from advertisements</t>
  </si>
  <si>
    <t>Form 9:  Planned &amp; Forced Outages</t>
  </si>
  <si>
    <t>Form 10: Operational parameters</t>
  </si>
  <si>
    <t>Form 3.2:  Financing of Additional Capitalisation</t>
  </si>
  <si>
    <t>Additional capitalisation</t>
  </si>
  <si>
    <t>Others (Please Specify)</t>
  </si>
  <si>
    <t>Total (2+3+4+5)</t>
  </si>
  <si>
    <t>Blending Ratio (Domestic/Imported)</t>
  </si>
  <si>
    <t>kcal/kg</t>
  </si>
  <si>
    <t>COD</t>
  </si>
  <si>
    <t>Form 12: Energy Charge Rate</t>
  </si>
  <si>
    <t>Secondary Fuel oil consumption</t>
  </si>
  <si>
    <t>Calorific Value of Secondary Fuel</t>
  </si>
  <si>
    <t>Landed Price of Secondary Fuel</t>
  </si>
  <si>
    <t>Landed Price of Coal</t>
  </si>
  <si>
    <t>Specific Coal Consumption</t>
  </si>
  <si>
    <t>ECR</t>
  </si>
  <si>
    <t>AUX</t>
  </si>
  <si>
    <t>SFC</t>
  </si>
  <si>
    <t>CVSF</t>
  </si>
  <si>
    <t>kcal/ml</t>
  </si>
  <si>
    <t>LPSF</t>
  </si>
  <si>
    <t>Rs./ml</t>
  </si>
  <si>
    <t>CVPF</t>
  </si>
  <si>
    <t>LPPF</t>
  </si>
  <si>
    <t>Rs./kg</t>
  </si>
  <si>
    <t>kg/kWh</t>
  </si>
  <si>
    <t>GSHR</t>
  </si>
  <si>
    <t>Gross Calorific Value of Coal</t>
  </si>
  <si>
    <t>Form 13: Sales</t>
  </si>
  <si>
    <t>Beneficiary</t>
  </si>
  <si>
    <t>Form 14: Revenue from Sale of Electricity</t>
  </si>
  <si>
    <t>Previous Year (n-1)</t>
  </si>
  <si>
    <t>Fuel Surcharge</t>
  </si>
  <si>
    <t>Energy Charges Amount</t>
  </si>
  <si>
    <t>Form 15: Revenue Reconciliation</t>
  </si>
  <si>
    <t>Form 16: Summary of true-up</t>
  </si>
  <si>
    <t>Expenses side summary</t>
  </si>
  <si>
    <t>Net Revenue Requirement</t>
  </si>
  <si>
    <t>Revenue from sale of power</t>
  </si>
  <si>
    <t>Revenue for true-up</t>
  </si>
  <si>
    <t>Revenue Gap/(Surplus)</t>
  </si>
  <si>
    <t>AFC Reduction for non-achievement of NAPAF</t>
  </si>
  <si>
    <t>Revenue gain/loss due to lower/higher auxiliary consumption</t>
  </si>
  <si>
    <t>Revenue side summary</t>
  </si>
  <si>
    <t>Normative claimed in true-up</t>
  </si>
  <si>
    <t>MYT/Tariff Order</t>
  </si>
  <si>
    <t xml:space="preserve"> Tariff Filing Formats - Generation</t>
  </si>
  <si>
    <t>Form</t>
  </si>
  <si>
    <t>Checklist</t>
  </si>
  <si>
    <t>Tick</t>
  </si>
  <si>
    <t>Form 14</t>
  </si>
  <si>
    <t>Form 1:  Summary Sheet</t>
  </si>
  <si>
    <t>Summary Sheet</t>
  </si>
  <si>
    <t>Form 2:  Operation and Maintenance Expenses</t>
  </si>
  <si>
    <t>Operation and Maintenance Expenses</t>
  </si>
  <si>
    <t>Employee Expenses</t>
  </si>
  <si>
    <t>Administration &amp; General Expenses</t>
  </si>
  <si>
    <t>Repair &amp; Maintenance Expenses</t>
  </si>
  <si>
    <t>Statement of Additional Capitalisation after COD</t>
  </si>
  <si>
    <t>Fixed Assets &amp; Depreciation</t>
  </si>
  <si>
    <t>Operational parameters</t>
  </si>
  <si>
    <t>Fuel Details for computation of Energy Charge Rate</t>
  </si>
  <si>
    <t>Sales</t>
  </si>
  <si>
    <t>Revenue Reconciliation</t>
  </si>
  <si>
    <t>Summary of true-up</t>
  </si>
  <si>
    <t>Phasing of Expenditure, Debt and Equity upto COD</t>
  </si>
  <si>
    <t>Interest During Construction and Finance Charges upto COD</t>
  </si>
  <si>
    <r>
      <rPr>
        <b/>
        <sz val="12"/>
        <rFont val="Arial"/>
        <family val="2"/>
      </rPr>
      <t>Note</t>
    </r>
    <r>
      <rPr>
        <sz val="12"/>
        <rFont val="Arial"/>
        <family val="2"/>
      </rPr>
      <t>: * Applicable only for new Generating Station/Unit for which Provisional/Final tariff approval is being sought</t>
    </r>
  </si>
  <si>
    <t>Form 19.1</t>
  </si>
  <si>
    <t>Form 19.2</t>
  </si>
  <si>
    <t>Form 17</t>
  </si>
  <si>
    <t>Form 18</t>
  </si>
  <si>
    <t>Form 19.3</t>
  </si>
  <si>
    <t>Form 19.4</t>
  </si>
  <si>
    <t>Form 19.5</t>
  </si>
  <si>
    <t>Form 19.6</t>
  </si>
  <si>
    <t>Form 19.7</t>
  </si>
  <si>
    <t>Form 19.8</t>
  </si>
  <si>
    <t>Plant Characteristics (Thermal)</t>
  </si>
  <si>
    <t>Plant Characteristics (Hydel)</t>
  </si>
  <si>
    <t>Income from guest house and misc receipts</t>
  </si>
  <si>
    <t>Income from penalties recovered from contractors/suppliers</t>
  </si>
  <si>
    <t>Income from insurance receipts</t>
  </si>
  <si>
    <t>Income from Forfeiture of deposits &amp; credits taken into company account</t>
  </si>
  <si>
    <t xml:space="preserve">O&amp;M </t>
  </si>
  <si>
    <t>2023-24</t>
  </si>
  <si>
    <t>2025-26</t>
  </si>
  <si>
    <t>Loan 1 (SBI)</t>
  </si>
  <si>
    <t>Loan 2 (ICICI)</t>
  </si>
  <si>
    <t>Year (n-1) 2023-24</t>
  </si>
  <si>
    <t>Revised proposal</t>
  </si>
  <si>
    <t>Year (n+1) 2025-26</t>
  </si>
  <si>
    <t>The Singareni Collieries Company Ltd</t>
  </si>
  <si>
    <t>Singareni Thermal Power Project</t>
  </si>
  <si>
    <t>BOP</t>
  </si>
  <si>
    <t>7.19.1.(b) TS 01 of 2019</t>
  </si>
  <si>
    <t>Site Dev, Enabling, temp Sheds etc.</t>
  </si>
  <si>
    <t>Coal Transport Roads out of BOP savings</t>
  </si>
  <si>
    <t>Reservoir</t>
  </si>
  <si>
    <t xml:space="preserve">Procured various pipes </t>
  </si>
  <si>
    <t>7.19.1.(b), 7.19.1.(f) TS 01 of 2019</t>
  </si>
  <si>
    <t>Railway Siding</t>
  </si>
  <si>
    <t>Township &amp; Guest House &amp; other amenities</t>
  </si>
  <si>
    <t>Construction of Quarters and other amenities</t>
  </si>
  <si>
    <t>Mandatory capital expenditure under MoEF clearance</t>
  </si>
  <si>
    <t>Furniture &amp; office automation</t>
  </si>
  <si>
    <t>BTG</t>
  </si>
  <si>
    <t>Admin building works</t>
  </si>
  <si>
    <t>Gate Complex, Security, etc.</t>
  </si>
  <si>
    <t>Equipment for security</t>
  </si>
  <si>
    <t>Laying of 33kV/11kV/3.3kV OHT Lines</t>
  </si>
  <si>
    <t>CSR works in near by villages</t>
  </si>
  <si>
    <t>Furniture for Admin and service buildings</t>
  </si>
  <si>
    <t>Enhanced Compensation for land</t>
  </si>
  <si>
    <t>Implementation of flexible operation scheme as per CEA</t>
  </si>
  <si>
    <t>Plant &amp; manchinery</t>
  </si>
  <si>
    <t xml:space="preserve">1) Supply of Advance Process control (APC) serve: suitable panels with server (Workstation) to be installed in the control room.
2) The network interlinking cable between existing DCS and APC 
3) Low flow operation package for Axial fans
4) BFP low flow operation package
5) Enriching of coal burners for minimum 3 no’s of elevation
6) Health monitoring system for Boiler (BOSMON)
7) Turbine Stress monitoring system (TSCMON)
</t>
  </si>
  <si>
    <t>FY 2025-26</t>
  </si>
  <si>
    <t>FY 2023-24</t>
  </si>
  <si>
    <t>(Rs.Crores)</t>
  </si>
  <si>
    <t>Year (n-1), FY 2022-23</t>
  </si>
  <si>
    <t>BTG package</t>
  </si>
  <si>
    <t>BOP package</t>
  </si>
  <si>
    <t>Survey &amp; soil investigation</t>
  </si>
  <si>
    <t>Roads &amp; Culverts</t>
  </si>
  <si>
    <t>Boundary Walls</t>
  </si>
  <si>
    <t>Water supply-1 TMC</t>
  </si>
  <si>
    <t>Water supply-2 TMC</t>
  </si>
  <si>
    <t xml:space="preserve">Environment </t>
  </si>
  <si>
    <t>CSR</t>
  </si>
  <si>
    <t>Weigh Bridges, Fire Tender</t>
  </si>
  <si>
    <t>Start up Power &amp; common Equipment</t>
  </si>
  <si>
    <t>Construction Power</t>
  </si>
  <si>
    <t>Misc. Expenditure</t>
  </si>
  <si>
    <t>BAY,CT and CVT</t>
  </si>
  <si>
    <t>Other common expenditure to be apportioned to above heads.</t>
  </si>
  <si>
    <t>Yearly wt average of above rates.</t>
  </si>
  <si>
    <t xml:space="preserve">Total </t>
  </si>
  <si>
    <t xml:space="preserve">Average </t>
  </si>
  <si>
    <t>Average</t>
  </si>
  <si>
    <t>Year 'n-1' (FY 2023-24)</t>
  </si>
  <si>
    <t>Year (n) (FY 2024-25)</t>
  </si>
  <si>
    <t>Year (n+1) FY (2025-26)</t>
  </si>
  <si>
    <t>projected</t>
  </si>
  <si>
    <t>840 hrs</t>
  </si>
  <si>
    <t>Annual Overhauling</t>
  </si>
  <si>
    <t>158.4 hrs</t>
  </si>
  <si>
    <t>2% forced outage is considered</t>
  </si>
  <si>
    <t>N/A</t>
  </si>
  <si>
    <t>175.2 hrs</t>
  </si>
  <si>
    <t>Form 11.1 : Fuel Details for computation of Energy Charge Rate</t>
  </si>
  <si>
    <t>Month</t>
  </si>
  <si>
    <t>Unit</t>
  </si>
  <si>
    <t>Domestic</t>
  </si>
  <si>
    <t>LDO</t>
  </si>
  <si>
    <t>HFO</t>
  </si>
  <si>
    <t>A)</t>
  </si>
  <si>
    <t>OPENING QUANTITY</t>
  </si>
  <si>
    <t>Opening Stock of Oil</t>
  </si>
  <si>
    <t>(KL)</t>
  </si>
  <si>
    <t>Value of Opening Stock</t>
  </si>
  <si>
    <t>(Rs.)</t>
  </si>
  <si>
    <t>B)</t>
  </si>
  <si>
    <t>QUANTITY</t>
  </si>
  <si>
    <t>Quantity of Oil supplied by Oil Company</t>
  </si>
  <si>
    <t>Adjustment (+/-) in quantity supplied made by Oil Company</t>
  </si>
  <si>
    <t>Oil supplied by Oil Company (3+4)</t>
  </si>
  <si>
    <t xml:space="preserve">Normative Transit &amp; Handling Losses </t>
  </si>
  <si>
    <t>Net Oil supplied (5-6)</t>
  </si>
  <si>
    <t>C)</t>
  </si>
  <si>
    <t>PRICE</t>
  </si>
  <si>
    <t>Amount charged by the Oil Company</t>
  </si>
  <si>
    <t>Adjustment (+/-) in amount charged made by Oil Company</t>
  </si>
  <si>
    <t>Handling, Sampling and such other similar charges</t>
  </si>
  <si>
    <t>Total amount Charged (8+9+10)</t>
  </si>
  <si>
    <t>D)</t>
  </si>
  <si>
    <t>TRANSPORTATION</t>
  </si>
  <si>
    <t>Transportation charges by rail/ship/road transport</t>
  </si>
  <si>
    <t>By Rail</t>
  </si>
  <si>
    <t>By Road</t>
  </si>
  <si>
    <t>By Ship</t>
  </si>
  <si>
    <t>.......</t>
  </si>
  <si>
    <t>Adjustment (+/-) in amount charged made by Railways/Transport Company</t>
  </si>
  <si>
    <t>Demurrage Charges, if any</t>
  </si>
  <si>
    <t>Cost of diesel in transporting Coal through MGR system, if applicable</t>
  </si>
  <si>
    <t>Total Transportation Charges (12+13-14+15)</t>
  </si>
  <si>
    <t>Total amount Charged for Oil supplied including Transportation (11+16)</t>
  </si>
  <si>
    <t>E)</t>
  </si>
  <si>
    <t>TOTAL COST</t>
  </si>
  <si>
    <t>Landed cost of Oil (2+17)/(1+7)</t>
  </si>
  <si>
    <t>Rs./KL</t>
  </si>
  <si>
    <t>Weighted average cost of Oil for preceding three months</t>
  </si>
  <si>
    <t>F)</t>
  </si>
  <si>
    <t>QUALITY</t>
  </si>
  <si>
    <t>GCV of Oil of the opening stock as per Oil Company</t>
  </si>
  <si>
    <t>(kCal/L)</t>
  </si>
  <si>
    <t>GCV of Dom. Oil of the opening Oil stock as per bill</t>
  </si>
  <si>
    <t>GCV of Imp. Oil of the opening stock as per bill Oil Co.</t>
  </si>
  <si>
    <t>GCV of Imp. Oil supplied as per bill Oil Co.</t>
  </si>
  <si>
    <t>Weighted average GCV of Oil as Billed</t>
  </si>
  <si>
    <t>GCV of Dom. Oil of the opening stock as received at station</t>
  </si>
  <si>
    <t>GCV of Dom. Oil supplied as received at station</t>
  </si>
  <si>
    <t>GCV of Imp. Oil of the opening stock as received at station</t>
  </si>
  <si>
    <t>GCV of Imp. Oil supplied as received at station</t>
  </si>
  <si>
    <t>Weighted average GCV of Oil as fired for the month</t>
  </si>
  <si>
    <t>Oil consumption</t>
  </si>
  <si>
    <t>KL</t>
  </si>
  <si>
    <t>Details of information to be submitted in respect of fuel consumped for Energy Charges</t>
  </si>
  <si>
    <t>sl</t>
  </si>
  <si>
    <t>Landed cost of Oil at sl.no 18</t>
  </si>
  <si>
    <t>Consumption quantity for the month</t>
  </si>
  <si>
    <t>Weighted Average Rate*</t>
  </si>
  <si>
    <t>Weighted Average GCV of Oil*</t>
  </si>
  <si>
    <t>* In case of no Oil consumption in a month , previous month's price and GCV data is used.</t>
  </si>
  <si>
    <t xml:space="preserve">Rate of Energy Charge from Primary Fuel </t>
  </si>
  <si>
    <t xml:space="preserve">Rate of Energy Charge from Secondary Fuel </t>
  </si>
  <si>
    <t>Revenue from Any Other Charge (Incentive)</t>
  </si>
  <si>
    <t xml:space="preserve"> -</t>
  </si>
  <si>
    <t>Other charges</t>
  </si>
  <si>
    <t>Form 16.1 :Water charges,Tariff filling fee and Audit fee</t>
  </si>
  <si>
    <t>Name of the Petitioner:</t>
  </si>
  <si>
    <t>Name of the Generating Station:</t>
  </si>
  <si>
    <t>S.No</t>
  </si>
  <si>
    <t>Tariff Filling fee</t>
  </si>
  <si>
    <t>Audit fees</t>
  </si>
  <si>
    <t>Form 16.2:  Incentive</t>
  </si>
  <si>
    <t>Sl.</t>
  </si>
  <si>
    <t>n-1</t>
  </si>
  <si>
    <t>Target PLF</t>
  </si>
  <si>
    <t xml:space="preserve">Units to be sent out at target PLF </t>
  </si>
  <si>
    <t>Sent Out Units</t>
  </si>
  <si>
    <t>Additional Generation</t>
  </si>
  <si>
    <t xml:space="preserve">Incentive Rate for additional generation
</t>
  </si>
  <si>
    <t>Rs/Kwh</t>
  </si>
  <si>
    <t>Incentive for additional generation</t>
  </si>
  <si>
    <t>Rs Crs</t>
  </si>
  <si>
    <t>Year (n-1) FY 2023-24</t>
  </si>
  <si>
    <t xml:space="preserve"> Year (n+1) FY 2025-26</t>
  </si>
  <si>
    <t>Previous Year (n-1) FY 2023-24</t>
  </si>
  <si>
    <t xml:space="preserve">Any Other Charges (Water charges Rs.Crores) </t>
  </si>
  <si>
    <t>Form 11: Fuel Details for computation of Energy Charge Rate</t>
  </si>
  <si>
    <t>Year (n-1) FY 2022-23</t>
  </si>
  <si>
    <t>Opening Quantity</t>
  </si>
  <si>
    <t>Opening quantity of coal</t>
  </si>
  <si>
    <t>MT</t>
  </si>
  <si>
    <t>Value ot stock</t>
  </si>
  <si>
    <t>Rs.</t>
  </si>
  <si>
    <t>Procurement</t>
  </si>
  <si>
    <t>Quantity of coal suppllied by the coal company</t>
  </si>
  <si>
    <t>Adjustment in coal quantity supplied by the coal company</t>
  </si>
  <si>
    <t>Coal supplied by coal company (3+4)</t>
  </si>
  <si>
    <t>Normative transit and handling loss</t>
  </si>
  <si>
    <t>Net coal supplied</t>
  </si>
  <si>
    <t>Price</t>
  </si>
  <si>
    <t>Amount charged by coal company</t>
  </si>
  <si>
    <t>Adjustment in amount charged by the coal company</t>
  </si>
  <si>
    <t>Handling, sampling and such other similar charges</t>
  </si>
  <si>
    <t>Total amount charged (8+9+10)</t>
  </si>
  <si>
    <t>D</t>
  </si>
  <si>
    <t>Transportation</t>
  </si>
  <si>
    <t>Transportation charges</t>
  </si>
  <si>
    <t>By rail</t>
  </si>
  <si>
    <t>By road</t>
  </si>
  <si>
    <t>By ship</t>
  </si>
  <si>
    <t>Adjustment in amount charged by the coal transporter</t>
  </si>
  <si>
    <t>Demurrage charges, if any</t>
  </si>
  <si>
    <t>Cost of diesel in transporting coal through MGR system, if
applicable</t>
  </si>
  <si>
    <t>Total Transportation charges (12+13+14+15)</t>
  </si>
  <si>
    <t>Total amount charged for coal supplied including transportation (11+16)</t>
  </si>
  <si>
    <t>E</t>
  </si>
  <si>
    <t>Total Cost</t>
  </si>
  <si>
    <t>Landed cost of coal (2+17)/(1+7)</t>
  </si>
  <si>
    <t>Rs./MT</t>
  </si>
  <si>
    <t>100:0</t>
  </si>
  <si>
    <t>Weighted average cost of coal for preceding three months</t>
  </si>
  <si>
    <t>F</t>
  </si>
  <si>
    <t>Quality</t>
  </si>
  <si>
    <t>GCV of Domestic Coal of the opening coal stock as per bill
of Coal Company</t>
  </si>
  <si>
    <t>GCV of Domestic Coal supplied as per bill of Coal Company</t>
  </si>
  <si>
    <t>GCV of Imported Coal of the opening stock as per bill Coal
Company</t>
  </si>
  <si>
    <t>-</t>
  </si>
  <si>
    <t>GCV of Imported Coal supplied as per bill Coal Company</t>
  </si>
  <si>
    <t>Weighted average GCV of coal as Billed</t>
  </si>
  <si>
    <t>GCV of Domestic Coal of the opening stock as received at
Station</t>
  </si>
  <si>
    <t>GCV of Domestic Coal supplied as received at Station</t>
  </si>
  <si>
    <t>GCV of Imported Coal of opening stock as received at
Station</t>
  </si>
  <si>
    <t>GCV of Imported Coal of opening stock as received at Station</t>
  </si>
  <si>
    <t>Weighted average GCV of coal as Received</t>
  </si>
  <si>
    <t xml:space="preserve"> Weighted average GCV of Coal as Fired for the month</t>
  </si>
  <si>
    <t>Coal Consumption for the month</t>
  </si>
  <si>
    <t>Similar details to be furnished for secondary fuel oil for coal based thermal plants with appropriate units.</t>
  </si>
  <si>
    <t>As billed and as received GCV, quantity of coal, and price should be submitted as certified by statutory auditor.</t>
  </si>
  <si>
    <t>Details to be provided for each source separately. In case of more than one source, add additional column.</t>
  </si>
  <si>
    <t>Break up of the amount charged by the Coal Company is to be provided separately.</t>
  </si>
  <si>
    <t xml:space="preserve">WPI </t>
  </si>
  <si>
    <t>INDEX20172018</t>
  </si>
  <si>
    <t>INDEX20182019</t>
  </si>
  <si>
    <t>FY 2019-20</t>
  </si>
  <si>
    <t>INDEX20192020</t>
  </si>
  <si>
    <t>FY 2020-21</t>
  </si>
  <si>
    <t>INDEX20202021</t>
  </si>
  <si>
    <t>FY 2021-22</t>
  </si>
  <si>
    <t>INDEX20212022</t>
  </si>
  <si>
    <t>FY 2022-23</t>
  </si>
  <si>
    <t>INDEX20222023</t>
  </si>
  <si>
    <t>FY 2024-25</t>
  </si>
  <si>
    <t>02.12.2016</t>
  </si>
  <si>
    <t>Non-Pithead</t>
  </si>
  <si>
    <t>855.60 hrs</t>
  </si>
  <si>
    <t xml:space="preserve">Captive Overhaul from 01.06.23,11:45 hrs to 07.07.2023, 03:21 hrs </t>
  </si>
  <si>
    <t>807.97 hrs</t>
  </si>
  <si>
    <t>5 no of outages due to Boiler tube leakages (164.65 hrs) and one outage due to HP Turbine Casing U seal  leakage (643.32 hrs)</t>
  </si>
  <si>
    <t>NA</t>
  </si>
  <si>
    <t>238.88 hrs</t>
  </si>
  <si>
    <t>3 no of outages due to Boiler tube leakages (191.98 hrs) and 1 one outage due to Feed water Regulatins station isolating valve (FDV-11) equalising valve body leakage (46.9 hrs)</t>
  </si>
  <si>
    <t>Rs. Crores</t>
  </si>
  <si>
    <t>Generator exciter assembly (with PMG) and Repair of Unit-2 Generator rotor</t>
  </si>
  <si>
    <t>Coal Transport road</t>
  </si>
  <si>
    <t>retaining wall around coal stock yard</t>
  </si>
  <si>
    <t>Widening of existing CC road at outside &amp; Resurfacing &amp; providing BT layer over pa</t>
  </si>
  <si>
    <t xml:space="preserve">Site Dev EnablingTemp Sheds </t>
  </si>
  <si>
    <t>4 closed sub store shed for o&amp;m stores &amp; Const. of one store shed Size:15MX75M</t>
  </si>
  <si>
    <t>Cumulative Repayment till the previous year</t>
  </si>
  <si>
    <t>Sub-Total Interest &amp; Finance charges</t>
  </si>
  <si>
    <t>Weighted average Rate of Interest on actual Loans before refinancing (%)</t>
  </si>
  <si>
    <t>Savings of interest</t>
  </si>
  <si>
    <t>Savings of interest amount</t>
  </si>
  <si>
    <t>1/3rd interest passed on to generators</t>
  </si>
  <si>
    <t xml:space="preserve">Total Interest </t>
  </si>
  <si>
    <t>Form 4.1:  Fixed Assets &amp; Depreciation</t>
  </si>
  <si>
    <t>(Amount in Rs Crs)</t>
  </si>
  <si>
    <t>Financial Year</t>
  </si>
  <si>
    <t>FY 2026-27</t>
  </si>
  <si>
    <t>FY 2027-28</t>
  </si>
  <si>
    <t>FY 2028-29</t>
  </si>
  <si>
    <t>Days in Period</t>
  </si>
  <si>
    <t>CAPITAL COST OPENING</t>
  </si>
  <si>
    <t>CAPITAL COST CLOSING</t>
  </si>
  <si>
    <t>AVERAGE CAPITAL COST</t>
  </si>
  <si>
    <t>RATE OF DEPRECIATION</t>
  </si>
  <si>
    <t>90% DEPRECIABLE VALUE EXCLUDING LAND &amp; LAND RIGHTS</t>
  </si>
  <si>
    <t>DEPRECIATION RESERVE (OPENING)</t>
  </si>
  <si>
    <t>DEPRECIATION TO BE RECOVERED</t>
  </si>
  <si>
    <t>CUMULATIVE DEPRECIATION</t>
  </si>
  <si>
    <t xml:space="preserve">Depreciation on Capital Cost </t>
  </si>
  <si>
    <t>Depreciation recovered during the Year</t>
  </si>
  <si>
    <t>Depreciation &amp; Additional Depreciation  during the year$$</t>
  </si>
  <si>
    <t>Cumulative Depreciation &amp; Additional Depreciation recovered upto the year</t>
  </si>
  <si>
    <t>$$ Additional depreciation claimed for repayment of short duration loan (12Yrs)</t>
  </si>
  <si>
    <t>CPI</t>
  </si>
  <si>
    <t>Other Charges</t>
  </si>
  <si>
    <t>Incentive</t>
  </si>
  <si>
    <t>water charges, Audit fee &amp; Tariff filling fee</t>
  </si>
  <si>
    <t>Sub Total (Other Charges)</t>
  </si>
  <si>
    <t>Grand Total</t>
  </si>
  <si>
    <t>Year 'n+1'</t>
  </si>
  <si>
    <t>SBI MCLR</t>
  </si>
  <si>
    <t>No of days</t>
  </si>
  <si>
    <t>SBI MCLR rate</t>
  </si>
  <si>
    <t>April</t>
  </si>
  <si>
    <t>April-May</t>
  </si>
  <si>
    <t>May-June</t>
  </si>
  <si>
    <t>June-July</t>
  </si>
  <si>
    <t>July-August</t>
  </si>
  <si>
    <t>August-September</t>
  </si>
  <si>
    <t>September-October</t>
  </si>
  <si>
    <t>October-November</t>
  </si>
  <si>
    <t>November-December</t>
  </si>
  <si>
    <t>December-January</t>
  </si>
  <si>
    <t>January-February</t>
  </si>
  <si>
    <t>February-March</t>
  </si>
  <si>
    <t>March</t>
  </si>
  <si>
    <t>Increased due to variation in WPI,CPI</t>
  </si>
  <si>
    <t>Increase in Add cap</t>
  </si>
  <si>
    <t xml:space="preserve">Changed due to variation in SBI MCLR </t>
  </si>
  <si>
    <t>Actual tax rate paid is considered</t>
  </si>
  <si>
    <t>Actual NTI is less than approved</t>
  </si>
  <si>
    <t>Increase in market interest rates, loan refinancing benefit and increase in add cap</t>
  </si>
  <si>
    <t>Due to higher auxiliary consumption and station heat rate</t>
  </si>
  <si>
    <t>Actual water charges and audit fees</t>
  </si>
  <si>
    <t>Included in Energy charges calculations</t>
  </si>
  <si>
    <t>Form 16.2</t>
  </si>
  <si>
    <t>Form 16.1</t>
  </si>
  <si>
    <t xml:space="preserve"> Year 'n-1' FY 2023-24</t>
  </si>
  <si>
    <t>Year (n) 2024-25</t>
  </si>
  <si>
    <t>Year (n)</t>
  </si>
  <si>
    <t>Year (n) FY 2024-25</t>
  </si>
  <si>
    <t>n</t>
  </si>
  <si>
    <t>2024-25</t>
  </si>
  <si>
    <t>Year 'n'</t>
  </si>
  <si>
    <t xml:space="preserve"> Year 'n' FY 2024-25</t>
  </si>
  <si>
    <t>CC Platform and RCC drains around Track hopper &amp; CC approaches to Stacker reclaimers</t>
  </si>
  <si>
    <t>Second road from NH-63 to plant entry, Bridge on diverted nala</t>
  </si>
  <si>
    <t>4C X 4sqmm Cu cable armoured, Self propelled articulated man lifter,  above 30M &amp; Ash Fusion Analyser</t>
  </si>
  <si>
    <t>50 mm GI Pipes for water supply in township &amp; 150 mm  dia GI pipe for township water supply</t>
  </si>
  <si>
    <t xml:space="preserve">Drains along NH at STPP entrance,Civil maintenance shed in Plant area </t>
  </si>
  <si>
    <t>Children park improvement works like fountains/wat, 3nos Bus shelters in township</t>
  </si>
  <si>
    <t xml:space="preserve">Reorganization of OHT lines,Improvements at RUBs on Railway siding </t>
  </si>
  <si>
    <t>XRF Analyser mineral</t>
  </si>
  <si>
    <t xml:space="preserve">Opening Capital </t>
  </si>
  <si>
    <t xml:space="preserve">Closing Capital </t>
  </si>
  <si>
    <t>Audited*</t>
  </si>
  <si>
    <t>BALANCE DEPRECIABLE VALUE</t>
  </si>
  <si>
    <t xml:space="preserve">The  amounts are within the original scope and spilled over to current control period. In view of this, Hon'ble Commission may be pleased to allow the same under regulation 7.19.1. (b) of Tariff regulation 01 of 2019.  </t>
  </si>
  <si>
    <t>1 year MCLR of SBI effective from 15Th september ,2024:</t>
  </si>
  <si>
    <t>Widening of portico Ramp of Admin Building</t>
  </si>
  <si>
    <t>Enhanced Compensation paid for land as per Court directives.</t>
  </si>
  <si>
    <t>Note: Approved truing up of Rs.27.84 crores relating to FY 2022-23 is not included in the revenue from sale of electricity.</t>
  </si>
  <si>
    <t>149.07 hrs</t>
  </si>
  <si>
    <t>1164.18 hrs</t>
  </si>
  <si>
    <t xml:space="preserve">Captive Overhaul from 15.06.24,20:26 hrs to 04.09.2024, 10:15 hrs </t>
  </si>
  <si>
    <t>82.05 hrs</t>
  </si>
  <si>
    <t>2 no of trips (5 hrs 44 min) till 23.10.24 and 2% forced outage (76.32 hrs) is considered for the remaining period (24.10.24 to 31.03.25)</t>
  </si>
  <si>
    <t xml:space="preserve">Generator exciter assembly (with PMG) and Repair of Unit-2 Generator rotor. M/s BHEL the OEM of the generator exciter has responded that minimum 12 months is required for new exciter and minimum 3 months are required for refurbishment of the damaged exciter. In view of this, STPP purchased one generator exciter for exigencies as both the units are of same capacity and as the lead time for purchase of generator exciter is very high i.e. around 1 year. </t>
  </si>
  <si>
    <t xml:space="preserve">1 no of trip (2 hrs 33 min) and 1 no of Outage due to BTL (70 hrs 12 min) till 23.10.24 and 2% forced outage (76.32 hrs) is considered for the remaining period (24.10.24 to 31.03.25) 
</t>
  </si>
  <si>
    <t>The  amounts are within the original scope and spilled over to current control period.</t>
  </si>
  <si>
    <t>22.3 (ii) : Change in law or compliance of any existing law of TGERC (Multi Year Tariff) Regulation, 2023.</t>
  </si>
  <si>
    <t>22.3 of TGERC (Multi Year Tariff) Regulation, 2023.</t>
  </si>
  <si>
    <t>Revenue from sale of power exculding water charges billed</t>
  </si>
  <si>
    <t>WPI inflation^</t>
  </si>
  <si>
    <t>Formula based computation</t>
  </si>
  <si>
    <t>^ As per table 5-4 in Page 58 (for revised tariff) &amp; table 4-11 page  45 (for truing up)of TGERC order dated 28.06.2024.</t>
  </si>
  <si>
    <t>√</t>
  </si>
  <si>
    <t xml:space="preserve">* Above FY 2024-25 proposal is as per the approved budgeted annual plan for STPP by SCCL. </t>
  </si>
  <si>
    <t xml:space="preserve">Hon'ble Commission has granted the in-principle approval for the said works vide clause 5.1.16 in its order dated 28.06.2024 .
</t>
  </si>
  <si>
    <t xml:space="preserve"> Tariff Filing Forms (Generation)</t>
  </si>
  <si>
    <t>TGSPDCL</t>
  </si>
  <si>
    <t>TGNPDCL</t>
  </si>
  <si>
    <r>
      <t xml:space="preserve">Note: </t>
    </r>
    <r>
      <rPr>
        <sz val="11"/>
        <rFont val="Arial"/>
        <family val="2"/>
      </rPr>
      <t>NCWA pay revision is implemented in FY 2023-24. Hon'ble TGERC is requested to consider the impact of pay revision (Rs.3.5crores) as Uncontrollable and allow the same.</t>
    </r>
  </si>
  <si>
    <r>
      <t xml:space="preserve">Note: </t>
    </r>
    <r>
      <rPr>
        <sz val="11"/>
        <rFont val="Arial"/>
        <family val="2"/>
      </rPr>
      <t>NCWA pay revision is implemented in FY 2023-24. Hon'ble TGERC is requested to consider the impact of pay revision (Rs 3.5cores) as Uncontrollable and allow the same.</t>
    </r>
  </si>
  <si>
    <r>
      <rPr>
        <b/>
        <sz val="12"/>
        <color rgb="FF000000"/>
        <rFont val="Times New Roman"/>
        <family val="1"/>
      </rPr>
      <t>Note:</t>
    </r>
    <r>
      <rPr>
        <sz val="12"/>
        <color rgb="FF000000"/>
        <rFont val="Times New Roman"/>
        <family val="1"/>
      </rPr>
      <t xml:space="preserve"> Average water charges for control period FY 2019-20 to FY 2023-24 is Rs.8.6 Crores. Accordingly, for FY 2024-25 &amp; FY 2025-26 projection are made with 10% increase as per irrigation department, TG government.</t>
    </r>
  </si>
  <si>
    <r>
      <rPr>
        <b/>
        <sz val="11"/>
        <rFont val="Arial"/>
        <family val="2"/>
      </rPr>
      <t>Note:</t>
    </r>
    <r>
      <rPr>
        <sz val="11"/>
        <rFont val="Arial"/>
        <family val="2"/>
      </rPr>
      <t xml:space="preserve"> O&amp;M expenditue is claimed based on actual audited expenditure for FY 2023-24.Other components of the annual fixed charges are claimed based on the approved capital cost by Hon'ble TGERC with actual certified additonal capitlisation for the year .</t>
    </r>
  </si>
  <si>
    <t>Water charges*</t>
  </si>
  <si>
    <r>
      <t xml:space="preserve">Note: </t>
    </r>
    <r>
      <rPr>
        <sz val="11"/>
        <rFont val="Arial"/>
        <family val="2"/>
      </rPr>
      <t>Capital overhauling expenditure incurred during FY 2023-24 is amortized for period of 6 years beginning from FY 2023-24 as per OEM schedule and the proportionate amount of the same is included in plant &amp; machinery in R&amp;M.</t>
    </r>
  </si>
  <si>
    <r>
      <t>Note: *</t>
    </r>
    <r>
      <rPr>
        <sz val="11"/>
        <rFont val="Arial"/>
        <family val="2"/>
      </rPr>
      <t>Water charges are claimed separately in form16.1 as per the applicable Hon'ble TGERC regulations and accordingly not shown here.</t>
    </r>
  </si>
  <si>
    <r>
      <t xml:space="preserve">Note: </t>
    </r>
    <r>
      <rPr>
        <sz val="11"/>
        <rFont val="Arial"/>
        <family val="2"/>
      </rPr>
      <t>Energy charge rate claimed for FY 2024-25 &amp; FY 2025-26 are as per the Hon'ble TGERC MYT order dated 28.06.2024 and the actuals will be claimed as per the applicable Hon'ble TGERC regulations in the subsequent annual tariff petitions.</t>
    </r>
  </si>
</sst>
</file>

<file path=xl/styles.xml><?xml version="1.0" encoding="utf-8"?>
<styleSheet xmlns="http://schemas.openxmlformats.org/spreadsheetml/2006/main">
  <numFmts count="18">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0.000"/>
    <numFmt numFmtId="170" formatCode="0.0000000"/>
    <numFmt numFmtId="171" formatCode="_ * #,##0_ ;_ * \-#,##0_ ;_ * &quot;-&quot;??_ ;_ @_ "/>
    <numFmt numFmtId="172" formatCode="_(* #,##0_);_(* \(#,##0\);_(* &quot;-&quot;??_);_(@_)"/>
    <numFmt numFmtId="173" formatCode="_(* #,##0.000_);_(* \(#,##0.000\);_(* &quot;-&quot;??_);_(@_)"/>
    <numFmt numFmtId="174" formatCode="_(* #,##0.0_);_(* \(#,##0.0\);_(* &quot;-&quot;??_);_(@_)"/>
    <numFmt numFmtId="175" formatCode="0."/>
    <numFmt numFmtId="176" formatCode="_(* #,##0_);_(* \(#,##0\);_(* &quot;-&quot;_);_(@_)"/>
    <numFmt numFmtId="177" formatCode="0.0000"/>
    <numFmt numFmtId="178" formatCode="0.000%"/>
    <numFmt numFmtId="179" formatCode="0.00000"/>
    <numFmt numFmtId="180" formatCode="0.000000"/>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2"/>
      <name val="Arial"/>
      <family val="2"/>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sz val="11"/>
      <name val="Arial"/>
      <family val="2"/>
    </font>
    <font>
      <sz val="11"/>
      <color theme="1"/>
      <name val="Calibri"/>
      <family val="2"/>
      <scheme val="minor"/>
    </font>
    <font>
      <sz val="11"/>
      <color indexed="8"/>
      <name val="Calibri"/>
      <family val="2"/>
    </font>
    <font>
      <sz val="11"/>
      <color theme="1"/>
      <name val="Calibri"/>
      <family val="2"/>
    </font>
    <font>
      <sz val="10"/>
      <name val="Arial"/>
      <family val="2"/>
    </font>
    <font>
      <b/>
      <sz val="11"/>
      <name val="Arial"/>
      <family val="2"/>
    </font>
    <font>
      <i/>
      <sz val="11"/>
      <name val="Arial"/>
      <family val="2"/>
    </font>
    <font>
      <sz val="11"/>
      <color indexed="8"/>
      <name val="Arial"/>
      <family val="2"/>
    </font>
    <font>
      <b/>
      <sz val="11"/>
      <color indexed="8"/>
      <name val="Arial"/>
      <family val="2"/>
    </font>
    <font>
      <vertAlign val="superscript"/>
      <sz val="11"/>
      <name val="Arial"/>
      <family val="2"/>
    </font>
    <font>
      <sz val="11"/>
      <color theme="1"/>
      <name val="Arial"/>
      <family val="2"/>
    </font>
    <font>
      <b/>
      <sz val="11"/>
      <color theme="1"/>
      <name val="Arial"/>
      <family val="2"/>
    </font>
    <font>
      <b/>
      <sz val="11"/>
      <color indexed="9"/>
      <name val="Arial"/>
      <family val="2"/>
    </font>
    <font>
      <b/>
      <sz val="18"/>
      <name val="Arial"/>
      <family val="2"/>
    </font>
    <font>
      <b/>
      <u/>
      <sz val="11"/>
      <name val="Arial"/>
      <family val="2"/>
    </font>
    <font>
      <sz val="10"/>
      <name val="Arial"/>
      <family val="2"/>
    </font>
    <font>
      <i/>
      <sz val="12"/>
      <name val="Arial"/>
      <family val="2"/>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b/>
      <sz val="11"/>
      <color rgb="FFFF0000"/>
      <name val="Arial"/>
      <family val="2"/>
    </font>
    <font>
      <sz val="11"/>
      <color rgb="FFFF0000"/>
      <name val="Arial"/>
      <family val="2"/>
    </font>
    <font>
      <b/>
      <sz val="11"/>
      <color theme="1" tint="4.9989318521683403E-2"/>
      <name val="Arial"/>
      <family val="2"/>
    </font>
    <font>
      <sz val="12"/>
      <name val="Times New Roman"/>
      <family val="1"/>
    </font>
    <font>
      <b/>
      <sz val="12"/>
      <color indexed="9"/>
      <name val="Arial"/>
      <family val="2"/>
    </font>
    <font>
      <sz val="12"/>
      <color indexed="8"/>
      <name val="Arial"/>
      <family val="2"/>
    </font>
    <font>
      <sz val="10"/>
      <color rgb="FF000000"/>
      <name val="Times New Roman"/>
      <family val="1"/>
    </font>
    <font>
      <b/>
      <sz val="16"/>
      <color rgb="FF000000"/>
      <name val="Times New Roman"/>
      <family val="1"/>
    </font>
    <font>
      <b/>
      <sz val="12"/>
      <name val="Times New Roman"/>
      <family val="1"/>
    </font>
    <font>
      <sz val="11"/>
      <color theme="1" tint="4.9989318521683403E-2"/>
      <name val="Arial"/>
      <family val="2"/>
    </font>
    <font>
      <sz val="10"/>
      <color indexed="8"/>
      <name val="Arial"/>
      <family val="2"/>
    </font>
    <font>
      <sz val="12"/>
      <color theme="1"/>
      <name val="Calibri"/>
      <family val="2"/>
      <scheme val="minor"/>
    </font>
    <font>
      <b/>
      <sz val="11"/>
      <color theme="1"/>
      <name val="Calibri"/>
      <family val="2"/>
      <scheme val="minor"/>
    </font>
    <font>
      <b/>
      <sz val="10"/>
      <name val="Arial"/>
      <family val="2"/>
    </font>
    <font>
      <sz val="14"/>
      <name val="Calibri"/>
      <family val="2"/>
    </font>
  </fonts>
  <fills count="2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4C4C4"/>
      </patternFill>
    </fill>
  </fills>
  <borders count="50">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9076">
    <xf numFmtId="0" fontId="0" fillId="0" borderId="0"/>
    <xf numFmtId="0" fontId="10" fillId="0" borderId="0" applyNumberFormat="0" applyFill="0" applyBorder="0" applyAlignment="0" applyProtection="0"/>
    <xf numFmtId="0" fontId="11" fillId="0" borderId="1"/>
    <xf numFmtId="0" fontId="11" fillId="0" borderId="1"/>
    <xf numFmtId="38" fontId="12" fillId="2" borderId="0" applyNumberFormat="0" applyBorder="0" applyAlignment="0" applyProtection="0"/>
    <xf numFmtId="0" fontId="13" fillId="0" borderId="2" applyNumberFormat="0" applyAlignment="0" applyProtection="0">
      <alignment horizontal="left" vertical="center"/>
    </xf>
    <xf numFmtId="0" fontId="13" fillId="0" borderId="3">
      <alignment horizontal="left" vertical="center"/>
    </xf>
    <xf numFmtId="10" fontId="12" fillId="3" borderId="4" applyNumberFormat="0" applyBorder="0" applyAlignment="0" applyProtection="0"/>
    <xf numFmtId="37" fontId="14" fillId="0" borderId="0"/>
    <xf numFmtId="166" fontId="15" fillId="0" borderId="0"/>
    <xf numFmtId="0" fontId="9" fillId="0" borderId="0"/>
    <xf numFmtId="0" fontId="9" fillId="0" borderId="0"/>
    <xf numFmtId="0" fontId="7" fillId="0" borderId="0"/>
    <xf numFmtId="0" fontId="7" fillId="0" borderId="0"/>
    <xf numFmtId="0" fontId="9" fillId="0" borderId="0">
      <alignment vertical="center"/>
    </xf>
    <xf numFmtId="167" fontId="9" fillId="0" borderId="0" applyFont="0" applyFill="0" applyBorder="0" applyAlignment="0" applyProtection="0"/>
    <xf numFmtId="10" fontId="9" fillId="0" borderId="0" applyFont="0" applyFill="0" applyBorder="0" applyAlignment="0" applyProtection="0"/>
    <xf numFmtId="0" fontId="9"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xf numFmtId="9"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9" fillId="0" borderId="0" applyFont="0" applyFill="0" applyBorder="0" applyAlignment="0" applyProtection="0"/>
    <xf numFmtId="43" fontId="18" fillId="0" borderId="0" applyFont="0" applyFill="0" applyBorder="0" applyAlignment="0" applyProtection="0"/>
    <xf numFmtId="0" fontId="9" fillId="0" borderId="0"/>
    <xf numFmtId="0" fontId="9" fillId="0" borderId="0"/>
    <xf numFmtId="0" fontId="9" fillId="0" borderId="0"/>
    <xf numFmtId="0" fontId="9" fillId="0" borderId="0"/>
    <xf numFmtId="0" fontId="17" fillId="0" borderId="0"/>
    <xf numFmtId="0" fontId="18" fillId="0" borderId="0"/>
    <xf numFmtId="0" fontId="18" fillId="0" borderId="0"/>
    <xf numFmtId="0" fontId="17"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164" fontId="2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7" fillId="0" borderId="0"/>
    <xf numFmtId="0" fontId="9" fillId="0" borderId="0" applyBorder="0" applyProtection="0"/>
    <xf numFmtId="167" fontId="18"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6" fillId="0" borderId="0"/>
    <xf numFmtId="164" fontId="6" fillId="0" borderId="0" applyFont="0" applyFill="0" applyBorder="0" applyAlignment="0" applyProtection="0"/>
    <xf numFmtId="165" fontId="9"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4" fillId="0" borderId="0"/>
    <xf numFmtId="0" fontId="3" fillId="0" borderId="0"/>
    <xf numFmtId="43" fontId="3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43" fillId="0" borderId="0"/>
    <xf numFmtId="0" fontId="43" fillId="0" borderId="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17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1" fillId="0" borderId="0" applyFont="0" applyFill="0" applyBorder="0" applyAlignment="0" applyProtection="0"/>
    <xf numFmtId="43" fontId="9" fillId="0" borderId="0" applyFont="0" applyFill="0" applyBorder="0" applyAlignment="0" applyProtection="0"/>
    <xf numFmtId="0" fontId="1" fillId="0" borderId="0"/>
  </cellStyleXfs>
  <cellXfs count="737">
    <xf numFmtId="0" fontId="0" fillId="0" borderId="0" xfId="0"/>
    <xf numFmtId="0" fontId="8" fillId="0" borderId="0" xfId="10" applyFont="1" applyAlignment="1">
      <alignment horizontal="center" vertical="center"/>
    </xf>
    <xf numFmtId="0" fontId="16" fillId="0" borderId="4" xfId="14" applyFont="1" applyBorder="1" applyAlignment="1">
      <alignment horizontal="center" vertical="center"/>
    </xf>
    <xf numFmtId="0" fontId="16" fillId="0" borderId="4" xfId="14" applyFont="1" applyBorder="1">
      <alignment vertical="center"/>
    </xf>
    <xf numFmtId="0" fontId="16" fillId="0" borderId="0" xfId="10" applyFont="1"/>
    <xf numFmtId="0" fontId="16" fillId="0" borderId="0" xfId="10" applyFont="1" applyAlignment="1">
      <alignment vertical="center"/>
    </xf>
    <xf numFmtId="0" fontId="8" fillId="0" borderId="0" xfId="14" applyFont="1">
      <alignment vertical="center"/>
    </xf>
    <xf numFmtId="0" fontId="13" fillId="0" borderId="0" xfId="14" applyFont="1" applyAlignment="1">
      <alignment horizontal="right" vertical="center"/>
    </xf>
    <xf numFmtId="0" fontId="8" fillId="0" borderId="4" xfId="14" applyFont="1" applyBorder="1" applyAlignment="1">
      <alignment horizontal="center" vertical="center"/>
    </xf>
    <xf numFmtId="0" fontId="8" fillId="0" borderId="4" xfId="14" applyFont="1" applyBorder="1">
      <alignment vertical="center"/>
    </xf>
    <xf numFmtId="0" fontId="8" fillId="0" borderId="4" xfId="14" applyFont="1" applyBorder="1" applyAlignment="1">
      <alignment horizontal="left" vertical="center"/>
    </xf>
    <xf numFmtId="0" fontId="8" fillId="0" borderId="4" xfId="14" applyFont="1" applyBorder="1" applyAlignment="1">
      <alignment vertical="top" wrapText="1"/>
    </xf>
    <xf numFmtId="0" fontId="8" fillId="6" borderId="4" xfId="14" applyFont="1" applyFill="1" applyBorder="1" applyAlignment="1">
      <alignment horizontal="center" vertical="center"/>
    </xf>
    <xf numFmtId="0" fontId="13" fillId="6" borderId="4" xfId="14" applyFont="1" applyFill="1" applyBorder="1">
      <alignment vertical="center"/>
    </xf>
    <xf numFmtId="0" fontId="8" fillId="6" borderId="4" xfId="14" applyFont="1" applyFill="1" applyBorder="1" applyAlignment="1">
      <alignment horizontal="left" vertical="center"/>
    </xf>
    <xf numFmtId="0" fontId="8" fillId="0" borderId="0" xfId="10" applyFont="1"/>
    <xf numFmtId="0" fontId="8" fillId="5" borderId="0" xfId="14" applyFont="1" applyFill="1">
      <alignment vertical="center"/>
    </xf>
    <xf numFmtId="0" fontId="13" fillId="0" borderId="8" xfId="14" applyFont="1" applyBorder="1" applyAlignment="1">
      <alignment horizontal="center" vertical="center"/>
    </xf>
    <xf numFmtId="0" fontId="13" fillId="0" borderId="4" xfId="14" applyFont="1" applyBorder="1" applyAlignment="1">
      <alignment horizontal="center" vertical="center"/>
    </xf>
    <xf numFmtId="0" fontId="16" fillId="0" borderId="0" xfId="14" applyFont="1">
      <alignment vertical="center"/>
    </xf>
    <xf numFmtId="0" fontId="21" fillId="0" borderId="4" xfId="14" applyFont="1" applyBorder="1" applyAlignment="1">
      <alignment horizontal="center" vertical="center"/>
    </xf>
    <xf numFmtId="0" fontId="21" fillId="0" borderId="4" xfId="14" applyFont="1" applyBorder="1" applyAlignment="1">
      <alignment horizontal="center" vertical="center" wrapText="1"/>
    </xf>
    <xf numFmtId="0" fontId="16" fillId="0" borderId="4" xfId="14" applyFont="1" applyBorder="1" applyAlignment="1">
      <alignment horizontal="left" vertical="center"/>
    </xf>
    <xf numFmtId="0" fontId="16" fillId="5" borderId="4" xfId="14" applyFont="1" applyFill="1" applyBorder="1" applyAlignment="1">
      <alignment horizontal="left" vertical="center"/>
    </xf>
    <xf numFmtId="0" fontId="16" fillId="0" borderId="4" xfId="14" applyFont="1" applyBorder="1" applyAlignment="1">
      <alignment vertical="top" wrapText="1"/>
    </xf>
    <xf numFmtId="0" fontId="21" fillId="0" borderId="4" xfId="14" applyFont="1" applyBorder="1">
      <alignment vertical="center"/>
    </xf>
    <xf numFmtId="0" fontId="16" fillId="0" borderId="4" xfId="10" applyFont="1" applyBorder="1" applyAlignment="1">
      <alignment horizontal="center" vertical="center"/>
    </xf>
    <xf numFmtId="0" fontId="21" fillId="0" borderId="7" xfId="10" applyFont="1" applyBorder="1" applyAlignment="1">
      <alignment horizontal="center" vertical="center" wrapText="1"/>
    </xf>
    <xf numFmtId="0" fontId="21" fillId="0" borderId="4" xfId="10" applyFont="1" applyBorder="1" applyAlignment="1">
      <alignment horizontal="center" vertical="center"/>
    </xf>
    <xf numFmtId="0" fontId="21" fillId="0" borderId="0" xfId="10" applyFont="1" applyAlignment="1">
      <alignment horizontal="left" vertical="center"/>
    </xf>
    <xf numFmtId="0" fontId="21" fillId="0" borderId="0" xfId="10" applyFont="1" applyAlignment="1">
      <alignment horizontal="right" vertical="center"/>
    </xf>
    <xf numFmtId="0" fontId="21" fillId="0" borderId="0" xfId="14" applyFont="1" applyAlignment="1">
      <alignment horizontal="right" vertical="center"/>
    </xf>
    <xf numFmtId="0" fontId="16" fillId="0" borderId="4" xfId="10" applyFont="1" applyBorder="1" applyAlignment="1">
      <alignment vertical="center"/>
    </xf>
    <xf numFmtId="0" fontId="16" fillId="0" borderId="4" xfId="0" applyFont="1" applyBorder="1" applyAlignment="1">
      <alignment vertical="center"/>
    </xf>
    <xf numFmtId="0" fontId="16" fillId="0" borderId="4" xfId="10" applyFont="1" applyBorder="1" applyAlignment="1">
      <alignment horizontal="left" vertical="center"/>
    </xf>
    <xf numFmtId="0" fontId="21" fillId="0" borderId="4" xfId="10" applyFont="1" applyBorder="1" applyAlignment="1">
      <alignment horizontal="left" vertical="center" wrapText="1"/>
    </xf>
    <xf numFmtId="0" fontId="21" fillId="0" borderId="4" xfId="10" applyFont="1" applyBorder="1" applyAlignment="1">
      <alignment horizontal="center" vertical="center" wrapText="1"/>
    </xf>
    <xf numFmtId="0" fontId="21" fillId="0" borderId="0" xfId="10" applyFont="1" applyAlignment="1">
      <alignment vertical="center"/>
    </xf>
    <xf numFmtId="0" fontId="21" fillId="0" borderId="0" xfId="14" applyFont="1" applyAlignment="1">
      <alignment horizontal="center" vertical="center"/>
    </xf>
    <xf numFmtId="0" fontId="16" fillId="0" borderId="0" xfId="10" applyFont="1" applyAlignment="1">
      <alignment horizontal="center" vertical="center"/>
    </xf>
    <xf numFmtId="0" fontId="21" fillId="0" borderId="0" xfId="10" applyFont="1" applyAlignment="1">
      <alignment horizontal="center" vertical="center"/>
    </xf>
    <xf numFmtId="0" fontId="21" fillId="0" borderId="0" xfId="14" applyFont="1">
      <alignment vertical="center"/>
    </xf>
    <xf numFmtId="0" fontId="16" fillId="0" borderId="4" xfId="10" applyFont="1" applyBorder="1" applyAlignment="1">
      <alignment horizontal="left" vertical="center" wrapText="1"/>
    </xf>
    <xf numFmtId="0" fontId="21" fillId="0" borderId="0" xfId="14" applyFont="1" applyAlignment="1">
      <alignment horizontal="center" vertical="center" wrapText="1"/>
    </xf>
    <xf numFmtId="0" fontId="21" fillId="0" borderId="4" xfId="10" applyFont="1" applyBorder="1" applyAlignment="1">
      <alignment vertical="center"/>
    </xf>
    <xf numFmtId="0" fontId="16" fillId="0" borderId="0" xfId="10" applyFont="1" applyAlignment="1">
      <alignment horizontal="left"/>
    </xf>
    <xf numFmtId="0" fontId="16" fillId="0" borderId="0" xfId="10" applyFont="1" applyAlignment="1">
      <alignment horizontal="left" vertical="center"/>
    </xf>
    <xf numFmtId="0" fontId="22" fillId="0" borderId="0" xfId="10" applyFont="1" applyAlignment="1">
      <alignment horizontal="left" vertical="center"/>
    </xf>
    <xf numFmtId="0" fontId="16" fillId="0" borderId="4" xfId="10" quotePrefix="1" applyFont="1" applyBorder="1" applyAlignment="1">
      <alignment horizontal="left" vertical="top" wrapText="1"/>
    </xf>
    <xf numFmtId="0" fontId="16" fillId="0" borderId="4" xfId="10" applyFont="1" applyBorder="1" applyAlignment="1">
      <alignment horizontal="left"/>
    </xf>
    <xf numFmtId="0" fontId="21" fillId="0" borderId="4" xfId="10" applyFont="1" applyBorder="1" applyAlignment="1">
      <alignment horizontal="left"/>
    </xf>
    <xf numFmtId="0" fontId="16" fillId="0" borderId="0" xfId="14" applyFont="1" applyAlignment="1">
      <alignment horizontal="center" vertical="center"/>
    </xf>
    <xf numFmtId="0" fontId="16" fillId="0" borderId="4" xfId="10" applyFont="1" applyBorder="1" applyAlignment="1">
      <alignment horizontal="left" vertical="top" wrapText="1"/>
    </xf>
    <xf numFmtId="0" fontId="21" fillId="0" borderId="0" xfId="10" applyFont="1" applyAlignment="1">
      <alignment horizontal="left"/>
    </xf>
    <xf numFmtId="0" fontId="21" fillId="0" borderId="0" xfId="10" applyFont="1" applyAlignment="1">
      <alignment horizontal="right"/>
    </xf>
    <xf numFmtId="0" fontId="21" fillId="0" borderId="0" xfId="10" applyFont="1" applyAlignment="1">
      <alignment horizontal="left" vertical="center" wrapText="1"/>
    </xf>
    <xf numFmtId="0" fontId="21" fillId="0" borderId="0" xfId="10" applyFont="1" applyAlignment="1">
      <alignment horizontal="center" vertical="center" wrapText="1"/>
    </xf>
    <xf numFmtId="0" fontId="16" fillId="0" borderId="7" xfId="10" applyFont="1" applyBorder="1" applyAlignment="1">
      <alignment horizontal="center" vertical="center"/>
    </xf>
    <xf numFmtId="0" fontId="22" fillId="0" borderId="0" xfId="10" applyFont="1" applyAlignment="1">
      <alignment horizontal="right" vertical="center"/>
    </xf>
    <xf numFmtId="0" fontId="16" fillId="0" borderId="0" xfId="10" applyFont="1" applyAlignment="1">
      <alignment horizontal="center"/>
    </xf>
    <xf numFmtId="0" fontId="21" fillId="4" borderId="15" xfId="67" applyFont="1" applyFill="1" applyBorder="1" applyAlignment="1">
      <alignment horizontal="center" vertical="center" wrapText="1"/>
    </xf>
    <xf numFmtId="0" fontId="21" fillId="4" borderId="17" xfId="67" applyFont="1" applyFill="1" applyBorder="1" applyAlignment="1">
      <alignment horizontal="center" vertical="center"/>
    </xf>
    <xf numFmtId="0" fontId="21" fillId="4" borderId="4" xfId="67" applyFont="1" applyFill="1" applyBorder="1" applyAlignment="1">
      <alignment horizontal="center" vertical="center"/>
    </xf>
    <xf numFmtId="10" fontId="16" fillId="4" borderId="4" xfId="38" applyNumberFormat="1" applyFont="1" applyFill="1" applyBorder="1" applyAlignment="1">
      <alignment horizontal="center" vertical="center"/>
    </xf>
    <xf numFmtId="2" fontId="16" fillId="4" borderId="4" xfId="67" applyNumberFormat="1" applyFont="1" applyFill="1" applyBorder="1" applyAlignment="1">
      <alignment horizontal="center" vertical="center"/>
    </xf>
    <xf numFmtId="2" fontId="16" fillId="0" borderId="4" xfId="67" applyNumberFormat="1" applyFont="1" applyBorder="1" applyAlignment="1">
      <alignment horizontal="center" vertical="center"/>
    </xf>
    <xf numFmtId="2" fontId="16" fillId="4" borderId="4" xfId="19" applyNumberFormat="1" applyFont="1" applyFill="1" applyBorder="1" applyAlignment="1">
      <alignment horizontal="center" vertical="center"/>
    </xf>
    <xf numFmtId="0" fontId="16" fillId="4" borderId="13" xfId="67" applyFont="1" applyFill="1" applyBorder="1" applyAlignment="1">
      <alignment horizontal="center" vertical="center"/>
    </xf>
    <xf numFmtId="0" fontId="21" fillId="4" borderId="14" xfId="67" applyFont="1" applyFill="1" applyBorder="1" applyAlignment="1">
      <alignment horizontal="center" vertical="center"/>
    </xf>
    <xf numFmtId="0" fontId="16" fillId="4" borderId="14" xfId="67" applyFont="1" applyFill="1" applyBorder="1" applyAlignment="1">
      <alignment horizontal="center" vertical="center"/>
    </xf>
    <xf numFmtId="0" fontId="13" fillId="0" borderId="0" xfId="14" applyFont="1" applyAlignment="1">
      <alignment horizontal="center" vertical="center"/>
    </xf>
    <xf numFmtId="0" fontId="16" fillId="0" borderId="4" xfId="10" applyFont="1" applyBorder="1" applyAlignment="1">
      <alignment vertical="center" wrapText="1"/>
    </xf>
    <xf numFmtId="0" fontId="21" fillId="0" borderId="4" xfId="10" applyFont="1" applyBorder="1" applyAlignment="1">
      <alignment vertical="center" wrapText="1"/>
    </xf>
    <xf numFmtId="0" fontId="21" fillId="4" borderId="4" xfId="14" applyFont="1" applyFill="1" applyBorder="1" applyAlignment="1">
      <alignment horizontal="center" vertical="center" wrapText="1"/>
    </xf>
    <xf numFmtId="0" fontId="21" fillId="0" borderId="0" xfId="10" applyFont="1" applyAlignment="1">
      <alignment horizontal="centerContinuous" vertical="center"/>
    </xf>
    <xf numFmtId="0" fontId="16" fillId="0" borderId="0" xfId="10" applyFont="1" applyAlignment="1">
      <alignment horizontal="centerContinuous" vertical="center"/>
    </xf>
    <xf numFmtId="0" fontId="21" fillId="4" borderId="4" xfId="10" quotePrefix="1" applyFont="1" applyFill="1" applyBorder="1" applyAlignment="1">
      <alignment horizontal="center" vertical="center" wrapText="1"/>
    </xf>
    <xf numFmtId="0" fontId="21" fillId="4" borderId="4" xfId="10" applyFont="1" applyFill="1" applyBorder="1" applyAlignment="1">
      <alignment horizontal="left" vertical="center" wrapText="1"/>
    </xf>
    <xf numFmtId="0" fontId="21" fillId="4" borderId="4" xfId="10" applyFont="1" applyFill="1" applyBorder="1" applyAlignment="1">
      <alignment horizontal="center" vertical="center"/>
    </xf>
    <xf numFmtId="0" fontId="16" fillId="4" borderId="4" xfId="14" applyFont="1" applyFill="1" applyBorder="1">
      <alignment vertical="center"/>
    </xf>
    <xf numFmtId="0" fontId="16" fillId="4" borderId="4" xfId="10" applyFont="1" applyFill="1" applyBorder="1" applyAlignment="1">
      <alignment vertical="center" wrapText="1"/>
    </xf>
    <xf numFmtId="0" fontId="21" fillId="4" borderId="4" xfId="10" applyFont="1" applyFill="1" applyBorder="1" applyAlignment="1">
      <alignment vertical="center" wrapText="1"/>
    </xf>
    <xf numFmtId="0" fontId="16" fillId="4" borderId="4" xfId="10" applyFont="1" applyFill="1" applyBorder="1" applyAlignment="1">
      <alignment vertical="center"/>
    </xf>
    <xf numFmtId="0" fontId="21" fillId="4" borderId="0" xfId="10" applyFont="1" applyFill="1" applyAlignment="1">
      <alignment vertical="center"/>
    </xf>
    <xf numFmtId="0" fontId="16" fillId="4" borderId="0" xfId="10" applyFont="1" applyFill="1" applyAlignment="1">
      <alignment vertical="center"/>
    </xf>
    <xf numFmtId="166" fontId="16" fillId="0" borderId="0" xfId="10" applyNumberFormat="1" applyFont="1" applyAlignment="1">
      <alignment vertical="center"/>
    </xf>
    <xf numFmtId="0" fontId="16" fillId="0" borderId="0" xfId="14" applyFont="1" applyAlignment="1">
      <alignment horizontal="centerContinuous" vertical="center"/>
    </xf>
    <xf numFmtId="0" fontId="21" fillId="0" borderId="4" xfId="14" applyFont="1" applyBorder="1" applyAlignment="1">
      <alignment horizontal="left" vertical="center" wrapText="1"/>
    </xf>
    <xf numFmtId="0" fontId="16" fillId="0" borderId="4" xfId="14" quotePrefix="1" applyFont="1" applyBorder="1" applyAlignment="1">
      <alignment horizontal="center" vertical="center" wrapText="1"/>
    </xf>
    <xf numFmtId="0" fontId="16" fillId="0" borderId="4" xfId="14" applyFont="1" applyBorder="1" applyAlignment="1">
      <alignment horizontal="center" vertical="center" wrapText="1"/>
    </xf>
    <xf numFmtId="0" fontId="16" fillId="0" borderId="4" xfId="14" applyFont="1" applyBorder="1" applyAlignment="1">
      <alignment horizontal="left" vertical="center" wrapText="1"/>
    </xf>
    <xf numFmtId="0" fontId="24" fillId="0" borderId="4" xfId="14" applyFont="1" applyBorder="1" applyAlignment="1">
      <alignment horizontal="center" vertical="center" wrapText="1"/>
    </xf>
    <xf numFmtId="0" fontId="16" fillId="0" borderId="4" xfId="14" applyFont="1" applyBorder="1" applyAlignment="1">
      <alignment vertical="center" wrapText="1"/>
    </xf>
    <xf numFmtId="0" fontId="21" fillId="0" borderId="4" xfId="14" applyFont="1" applyBorder="1" applyAlignment="1">
      <alignment vertical="center" wrapText="1"/>
    </xf>
    <xf numFmtId="0" fontId="21" fillId="0" borderId="0" xfId="14" applyFont="1" applyAlignment="1">
      <alignment horizontal="left" vertical="center" wrapText="1"/>
    </xf>
    <xf numFmtId="0" fontId="16" fillId="0" borderId="0" xfId="14" quotePrefix="1" applyFont="1" applyAlignment="1">
      <alignment horizontal="center" vertical="center" wrapText="1"/>
    </xf>
    <xf numFmtId="0" fontId="16" fillId="0" borderId="0" xfId="10" applyFont="1" applyAlignment="1">
      <alignment horizontal="center" vertical="center" wrapText="1"/>
    </xf>
    <xf numFmtId="0" fontId="25" fillId="0" borderId="0" xfId="10" applyFont="1" applyAlignment="1">
      <alignment horizontal="left" vertical="center"/>
    </xf>
    <xf numFmtId="0" fontId="16" fillId="0" borderId="0" xfId="10" applyFont="1" applyAlignment="1">
      <alignment horizontal="justify" vertical="center" wrapText="1"/>
    </xf>
    <xf numFmtId="0" fontId="16" fillId="0" borderId="0" xfId="0" applyFont="1" applyAlignment="1">
      <alignment vertical="center"/>
    </xf>
    <xf numFmtId="0" fontId="16" fillId="0" borderId="4" xfId="0" applyFont="1" applyBorder="1" applyAlignment="1">
      <alignment horizontal="center" vertical="center"/>
    </xf>
    <xf numFmtId="0" fontId="21" fillId="0" borderId="4" xfId="0" applyFont="1" applyBorder="1" applyAlignment="1">
      <alignment vertical="center"/>
    </xf>
    <xf numFmtId="0" fontId="28" fillId="0" borderId="0" xfId="10" applyFont="1" applyAlignment="1">
      <alignment vertical="center"/>
    </xf>
    <xf numFmtId="16" fontId="21" fillId="0" borderId="4" xfId="10" applyNumberFormat="1" applyFont="1" applyBorder="1" applyAlignment="1">
      <alignment horizontal="center" vertical="center" wrapText="1"/>
    </xf>
    <xf numFmtId="0" fontId="28" fillId="0" borderId="0" xfId="14" applyFont="1">
      <alignment vertical="center"/>
    </xf>
    <xf numFmtId="0" fontId="16" fillId="0" borderId="0" xfId="10" applyFont="1" applyAlignment="1">
      <alignment vertical="top"/>
    </xf>
    <xf numFmtId="0" fontId="21" fillId="0" borderId="0" xfId="10" applyFont="1"/>
    <xf numFmtId="0" fontId="21" fillId="0" borderId="4" xfId="14" applyFont="1" applyBorder="1" applyAlignment="1">
      <alignment horizontal="center" vertical="top" wrapText="1"/>
    </xf>
    <xf numFmtId="0" fontId="16" fillId="0" borderId="4" xfId="14" applyFont="1" applyBorder="1" applyAlignment="1">
      <alignment horizontal="center" vertical="top" wrapText="1"/>
    </xf>
    <xf numFmtId="0" fontId="21" fillId="0" borderId="0" xfId="10" applyFont="1" applyAlignment="1">
      <alignment vertical="center" wrapText="1"/>
    </xf>
    <xf numFmtId="0" fontId="16" fillId="0" borderId="0" xfId="10" applyFont="1" applyAlignment="1">
      <alignment vertical="center" wrapText="1"/>
    </xf>
    <xf numFmtId="2" fontId="16" fillId="0" borderId="0" xfId="10" applyNumberFormat="1" applyFont="1" applyAlignment="1">
      <alignment vertical="center"/>
    </xf>
    <xf numFmtId="2" fontId="16" fillId="0" borderId="4" xfId="10" applyNumberFormat="1" applyFont="1" applyBorder="1" applyAlignment="1">
      <alignment horizontal="center" vertical="center"/>
    </xf>
    <xf numFmtId="169" fontId="16" fillId="0" borderId="0" xfId="10" applyNumberFormat="1" applyFont="1" applyAlignment="1">
      <alignment vertical="center"/>
    </xf>
    <xf numFmtId="0" fontId="29" fillId="0" borderId="0" xfId="0" applyFont="1" applyAlignment="1">
      <alignment vertical="center"/>
    </xf>
    <xf numFmtId="0" fontId="16" fillId="0" borderId="4" xfId="10" applyFont="1" applyBorder="1" applyAlignment="1">
      <alignment horizontal="center" vertical="center"/>
    </xf>
    <xf numFmtId="171" fontId="16" fillId="0" borderId="0" xfId="14" applyNumberFormat="1" applyFont="1">
      <alignment vertical="center"/>
    </xf>
    <xf numFmtId="43" fontId="21" fillId="0" borderId="4" xfId="14" applyNumberFormat="1" applyFont="1" applyBorder="1">
      <alignment vertical="center"/>
    </xf>
    <xf numFmtId="0" fontId="16" fillId="0" borderId="4" xfId="10" applyFont="1" applyBorder="1" applyAlignment="1">
      <alignment horizontal="center" vertical="center"/>
    </xf>
    <xf numFmtId="0" fontId="21" fillId="0" borderId="0" xfId="10" applyFont="1" applyAlignment="1">
      <alignment horizontal="left" vertical="center"/>
    </xf>
    <xf numFmtId="0" fontId="16" fillId="0" borderId="4" xfId="10" applyFont="1" applyBorder="1" applyAlignment="1">
      <alignment vertical="center"/>
    </xf>
    <xf numFmtId="0" fontId="21" fillId="0" borderId="0" xfId="14" applyFont="1" applyAlignment="1">
      <alignment horizontal="center" vertical="center"/>
    </xf>
    <xf numFmtId="0" fontId="30" fillId="0" borderId="0" xfId="10" applyFont="1" applyAlignment="1">
      <alignment vertical="center"/>
    </xf>
    <xf numFmtId="14" fontId="16" fillId="0" borderId="0" xfId="10" applyNumberFormat="1" applyFont="1" applyAlignment="1">
      <alignment vertical="center"/>
    </xf>
    <xf numFmtId="43" fontId="16" fillId="0" borderId="0" xfId="70" applyFont="1" applyAlignment="1">
      <alignment vertical="center"/>
    </xf>
    <xf numFmtId="10" fontId="16" fillId="0" borderId="0" xfId="10" applyNumberFormat="1" applyFont="1" applyAlignment="1">
      <alignment vertical="center"/>
    </xf>
    <xf numFmtId="0" fontId="13" fillId="0" borderId="0" xfId="14" applyFont="1" applyAlignment="1">
      <alignment horizontal="center" vertical="center"/>
    </xf>
    <xf numFmtId="0" fontId="21" fillId="0" borderId="8" xfId="14" applyFont="1" applyBorder="1" applyAlignment="1">
      <alignment horizontal="center" vertical="center"/>
    </xf>
    <xf numFmtId="0" fontId="21" fillId="0" borderId="8" xfId="14" applyFont="1" applyBorder="1" applyAlignment="1">
      <alignment horizontal="center" vertical="center" wrapText="1"/>
    </xf>
    <xf numFmtId="0" fontId="21" fillId="0" borderId="4" xfId="14" applyFont="1" applyBorder="1" applyAlignment="1">
      <alignment horizontal="center" vertical="center"/>
    </xf>
    <xf numFmtId="0" fontId="21" fillId="0" borderId="4" xfId="14" applyFont="1" applyBorder="1" applyAlignment="1">
      <alignment horizontal="center" vertical="center" wrapText="1"/>
    </xf>
    <xf numFmtId="0" fontId="16" fillId="0" borderId="4" xfId="10" applyFont="1" applyBorder="1" applyAlignment="1">
      <alignment horizontal="center" vertical="center" wrapText="1"/>
    </xf>
    <xf numFmtId="0" fontId="21" fillId="0" borderId="6" xfId="14" applyFont="1" applyBorder="1" applyAlignment="1">
      <alignment horizontal="center" vertical="center" wrapText="1"/>
    </xf>
    <xf numFmtId="0" fontId="21" fillId="0" borderId="0" xfId="10" applyFont="1" applyAlignment="1">
      <alignment horizontal="left" vertical="center"/>
    </xf>
    <xf numFmtId="0" fontId="21" fillId="0" borderId="4" xfId="10" applyFont="1" applyBorder="1" applyAlignment="1">
      <alignment horizontal="center" vertical="center" wrapText="1"/>
    </xf>
    <xf numFmtId="0" fontId="21" fillId="0" borderId="4" xfId="10" applyFont="1" applyBorder="1" applyAlignment="1">
      <alignment horizontal="center" vertical="center"/>
    </xf>
    <xf numFmtId="0" fontId="16" fillId="0" borderId="4" xfId="10" applyFont="1" applyBorder="1" applyAlignment="1">
      <alignment vertical="center"/>
    </xf>
    <xf numFmtId="0" fontId="21" fillId="4" borderId="14" xfId="67" applyFont="1" applyFill="1" applyBorder="1" applyAlignment="1">
      <alignment horizontal="center" vertical="center" wrapText="1"/>
    </xf>
    <xf numFmtId="0" fontId="16" fillId="4" borderId="4" xfId="10" applyFont="1" applyFill="1" applyBorder="1" applyAlignment="1">
      <alignment horizontal="center" vertical="center"/>
    </xf>
    <xf numFmtId="0" fontId="21" fillId="0" borderId="0" xfId="14" applyFont="1" applyAlignment="1">
      <alignment horizontal="center" vertical="center"/>
    </xf>
    <xf numFmtId="0" fontId="13" fillId="0" borderId="0" xfId="10" applyFont="1" applyAlignment="1">
      <alignment horizontal="center" vertical="center"/>
    </xf>
    <xf numFmtId="0" fontId="8" fillId="0" borderId="0" xfId="10" applyFont="1" applyAlignment="1">
      <alignment vertical="center"/>
    </xf>
    <xf numFmtId="0" fontId="13" fillId="0" borderId="0" xfId="10" applyFont="1" applyAlignment="1">
      <alignment horizontal="left" vertical="center"/>
    </xf>
    <xf numFmtId="0" fontId="13" fillId="0" borderId="8" xfId="14" applyFont="1" applyBorder="1" applyAlignment="1">
      <alignment horizontal="center" vertical="center" wrapText="1"/>
    </xf>
    <xf numFmtId="0" fontId="13" fillId="0" borderId="8" xfId="10" applyFont="1" applyBorder="1" applyAlignment="1">
      <alignment horizontal="center" vertical="center"/>
    </xf>
    <xf numFmtId="0" fontId="13" fillId="0" borderId="8" xfId="10" applyFont="1" applyBorder="1" applyAlignment="1">
      <alignment horizontal="center" vertical="center" wrapText="1"/>
    </xf>
    <xf numFmtId="0" fontId="13" fillId="0" borderId="0" xfId="10" applyFont="1" applyAlignment="1">
      <alignment horizontal="right" vertical="center"/>
    </xf>
    <xf numFmtId="0" fontId="8" fillId="0" borderId="16" xfId="10" applyFont="1" applyBorder="1" applyAlignment="1">
      <alignment horizontal="center" vertical="center"/>
    </xf>
    <xf numFmtId="0" fontId="13" fillId="0" borderId="17" xfId="10" applyFont="1" applyBorder="1" applyAlignment="1">
      <alignment horizontal="center" vertical="center" wrapText="1"/>
    </xf>
    <xf numFmtId="0" fontId="13" fillId="0" borderId="17" xfId="10" applyFont="1" applyBorder="1" applyAlignment="1">
      <alignment horizontal="left" vertical="center" wrapText="1"/>
    </xf>
    <xf numFmtId="0" fontId="13" fillId="0" borderId="18" xfId="10" applyFont="1" applyBorder="1" applyAlignment="1">
      <alignment horizontal="left" vertical="center"/>
    </xf>
    <xf numFmtId="0" fontId="13" fillId="0" borderId="0" xfId="10" applyFont="1" applyAlignment="1">
      <alignment vertical="center"/>
    </xf>
    <xf numFmtId="0" fontId="8" fillId="0" borderId="5" xfId="10" applyFont="1" applyBorder="1" applyAlignment="1">
      <alignment horizontal="center" vertical="center"/>
    </xf>
    <xf numFmtId="0" fontId="8" fillId="0" borderId="4" xfId="32" applyFont="1" applyBorder="1" applyAlignment="1">
      <alignment vertical="center" wrapText="1"/>
    </xf>
    <xf numFmtId="2" fontId="8" fillId="0" borderId="4" xfId="71" applyNumberFormat="1" applyFont="1" applyBorder="1" applyAlignment="1">
      <alignment horizontal="center" vertical="center" wrapText="1"/>
    </xf>
    <xf numFmtId="2" fontId="8" fillId="0" borderId="4" xfId="10" applyNumberFormat="1" applyFont="1" applyBorder="1" applyAlignment="1">
      <alignment horizontal="center" vertical="center"/>
    </xf>
    <xf numFmtId="0" fontId="8" fillId="0" borderId="4" xfId="10" applyFont="1" applyBorder="1" applyAlignment="1">
      <alignment horizontal="center" vertical="center" wrapText="1"/>
    </xf>
    <xf numFmtId="0" fontId="8" fillId="0" borderId="13" xfId="10" applyFont="1" applyBorder="1" applyAlignment="1">
      <alignment vertical="center"/>
    </xf>
    <xf numFmtId="0" fontId="13" fillId="0" borderId="14" xfId="10" applyFont="1" applyBorder="1" applyAlignment="1">
      <alignment horizontal="center" vertical="center"/>
    </xf>
    <xf numFmtId="0" fontId="8" fillId="0" borderId="14" xfId="10" applyFont="1" applyBorder="1" applyAlignment="1">
      <alignment vertical="center"/>
    </xf>
    <xf numFmtId="0" fontId="8" fillId="0" borderId="15" xfId="10" applyFont="1" applyBorder="1" applyAlignment="1">
      <alignment vertical="center"/>
    </xf>
    <xf numFmtId="0" fontId="8" fillId="0" borderId="17" xfId="10" applyFont="1" applyBorder="1" applyAlignment="1">
      <alignment vertical="center"/>
    </xf>
    <xf numFmtId="0" fontId="8" fillId="0" borderId="18" xfId="10" applyFont="1" applyBorder="1" applyAlignment="1">
      <alignment vertical="center"/>
    </xf>
    <xf numFmtId="0" fontId="8" fillId="0" borderId="10" xfId="10" applyFont="1" applyBorder="1" applyAlignment="1">
      <alignment vertical="center"/>
    </xf>
    <xf numFmtId="0" fontId="13" fillId="0" borderId="4" xfId="10" applyFont="1" applyBorder="1" applyAlignment="1">
      <alignment horizontal="center" vertical="center"/>
    </xf>
    <xf numFmtId="0" fontId="8" fillId="0" borderId="4" xfId="10" applyFont="1" applyBorder="1" applyAlignment="1">
      <alignment vertical="center"/>
    </xf>
    <xf numFmtId="0" fontId="8" fillId="0" borderId="12" xfId="10" applyFont="1" applyBorder="1" applyAlignment="1">
      <alignment vertical="center"/>
    </xf>
    <xf numFmtId="0" fontId="8" fillId="0" borderId="4" xfId="10" applyFont="1" applyBorder="1" applyAlignment="1">
      <alignment vertical="center" wrapText="1"/>
    </xf>
    <xf numFmtId="0" fontId="8" fillId="0" borderId="14" xfId="10" applyFont="1" applyBorder="1" applyAlignment="1">
      <alignment vertical="center" wrapText="1"/>
    </xf>
    <xf numFmtId="2" fontId="13" fillId="0" borderId="14" xfId="71" applyNumberFormat="1" applyFont="1" applyBorder="1" applyAlignment="1">
      <alignment horizontal="center" vertical="center" wrapText="1"/>
    </xf>
    <xf numFmtId="0" fontId="13" fillId="0" borderId="10" xfId="10" applyFont="1" applyBorder="1" applyAlignment="1">
      <alignment horizontal="center" vertical="center"/>
    </xf>
    <xf numFmtId="0" fontId="8" fillId="0" borderId="10" xfId="10" applyFont="1" applyBorder="1" applyAlignment="1">
      <alignment vertical="center" wrapText="1"/>
    </xf>
    <xf numFmtId="0" fontId="8" fillId="0" borderId="17" xfId="10" applyFont="1" applyBorder="1" applyAlignment="1">
      <alignment vertical="center" wrapText="1"/>
    </xf>
    <xf numFmtId="0" fontId="8" fillId="0" borderId="4" xfId="10" applyFont="1" applyBorder="1" applyAlignment="1">
      <alignment horizontal="center" vertical="center"/>
    </xf>
    <xf numFmtId="0" fontId="8" fillId="0" borderId="5" xfId="10" applyFont="1" applyBorder="1" applyAlignment="1">
      <alignment vertical="center"/>
    </xf>
    <xf numFmtId="0" fontId="13" fillId="0" borderId="4" xfId="10" applyFont="1" applyBorder="1" applyAlignment="1">
      <alignment horizontal="center" vertical="center" wrapText="1"/>
    </xf>
    <xf numFmtId="0" fontId="32" fillId="0" borderId="0" xfId="10" applyFont="1" applyAlignment="1">
      <alignment horizontal="right" vertical="center"/>
    </xf>
    <xf numFmtId="0" fontId="32" fillId="0" borderId="0" xfId="10" applyFont="1" applyAlignment="1">
      <alignment vertical="center"/>
    </xf>
    <xf numFmtId="0" fontId="8" fillId="0" borderId="8" xfId="10" applyFont="1" applyBorder="1" applyAlignment="1">
      <alignment horizontal="center" vertical="center" wrapText="1"/>
    </xf>
    <xf numFmtId="0" fontId="21" fillId="4" borderId="8" xfId="67" applyFont="1" applyFill="1" applyBorder="1" applyAlignment="1">
      <alignment horizontal="center" vertical="center" wrapText="1"/>
    </xf>
    <xf numFmtId="0" fontId="21" fillId="4" borderId="29" xfId="67" applyFont="1" applyFill="1" applyBorder="1" applyAlignment="1">
      <alignment horizontal="center" vertical="center" wrapText="1"/>
    </xf>
    <xf numFmtId="0" fontId="33" fillId="0" borderId="5" xfId="71" applyFont="1" applyBorder="1" applyAlignment="1">
      <alignment horizontal="center" vertical="center" wrapText="1"/>
    </xf>
    <xf numFmtId="0" fontId="33" fillId="0" borderId="4" xfId="71" applyFont="1" applyBorder="1" applyAlignment="1">
      <alignment vertical="center"/>
    </xf>
    <xf numFmtId="10" fontId="34" fillId="0" borderId="4" xfId="71" applyNumberFormat="1" applyFont="1" applyBorder="1" applyAlignment="1">
      <alignment horizontal="center" vertical="center" wrapText="1"/>
    </xf>
    <xf numFmtId="2" fontId="35" fillId="0" borderId="4" xfId="71" applyNumberFormat="1" applyFont="1" applyBorder="1" applyAlignment="1">
      <alignment horizontal="center" vertical="center" wrapText="1"/>
    </xf>
    <xf numFmtId="0" fontId="33" fillId="0" borderId="6" xfId="71" applyFont="1" applyBorder="1" applyAlignment="1">
      <alignment horizontal="left" vertical="center"/>
    </xf>
    <xf numFmtId="0" fontId="34" fillId="0" borderId="4" xfId="71" applyFont="1" applyBorder="1" applyAlignment="1">
      <alignment vertical="center" wrapText="1"/>
    </xf>
    <xf numFmtId="0" fontId="35" fillId="0" borderId="4" xfId="71" applyFont="1" applyBorder="1" applyAlignment="1">
      <alignment wrapText="1"/>
    </xf>
    <xf numFmtId="0" fontId="36" fillId="0" borderId="4" xfId="71" applyFont="1" applyBorder="1" applyAlignment="1">
      <alignment vertical="center" wrapText="1"/>
    </xf>
    <xf numFmtId="0" fontId="36" fillId="0" borderId="4" xfId="71" applyFont="1" applyBorder="1" applyAlignment="1">
      <alignment horizontal="center" vertical="center" wrapText="1"/>
    </xf>
    <xf numFmtId="0" fontId="33" fillId="0" borderId="4" xfId="71" applyFont="1" applyBorder="1" applyAlignment="1">
      <alignment vertical="center" wrapText="1"/>
    </xf>
    <xf numFmtId="2" fontId="36" fillId="0" borderId="4" xfId="71" applyNumberFormat="1" applyFont="1" applyBorder="1" applyAlignment="1">
      <alignment horizontal="center" vertical="center" wrapText="1"/>
    </xf>
    <xf numFmtId="2" fontId="21" fillId="4" borderId="4" xfId="67" applyNumberFormat="1" applyFont="1" applyFill="1" applyBorder="1" applyAlignment="1">
      <alignment horizontal="center" vertical="center"/>
    </xf>
    <xf numFmtId="10" fontId="21" fillId="4" borderId="4" xfId="38" applyNumberFormat="1" applyFont="1" applyFill="1" applyBorder="1" applyAlignment="1">
      <alignment horizontal="center" vertical="center"/>
    </xf>
    <xf numFmtId="0" fontId="33" fillId="0" borderId="0" xfId="71" applyFont="1" applyAlignment="1">
      <alignment horizontal="center" vertical="center" wrapText="1"/>
    </xf>
    <xf numFmtId="0" fontId="33" fillId="0" borderId="0" xfId="71" applyFont="1" applyAlignment="1">
      <alignment vertical="center" wrapText="1"/>
    </xf>
    <xf numFmtId="0" fontId="21" fillId="4" borderId="0" xfId="67" applyFont="1" applyFill="1" applyAlignment="1">
      <alignment horizontal="center" vertical="center"/>
    </xf>
    <xf numFmtId="10" fontId="16" fillId="4" borderId="0" xfId="38" applyNumberFormat="1" applyFont="1" applyFill="1" applyBorder="1" applyAlignment="1">
      <alignment horizontal="center" vertical="center"/>
    </xf>
    <xf numFmtId="2" fontId="16" fillId="4" borderId="0" xfId="67" applyNumberFormat="1" applyFont="1" applyFill="1" applyAlignment="1">
      <alignment horizontal="center" vertical="center"/>
    </xf>
    <xf numFmtId="2" fontId="16" fillId="0" borderId="0" xfId="67" applyNumberFormat="1" applyFont="1" applyAlignment="1">
      <alignment horizontal="center" vertical="center"/>
    </xf>
    <xf numFmtId="2" fontId="16" fillId="4" borderId="0" xfId="19" applyNumberFormat="1" applyFont="1" applyFill="1" applyBorder="1" applyAlignment="1">
      <alignment horizontal="center" vertical="center"/>
    </xf>
    <xf numFmtId="2" fontId="36" fillId="0" borderId="0" xfId="71" applyNumberFormat="1" applyFont="1" applyAlignment="1">
      <alignment horizontal="center" vertical="center" wrapText="1"/>
    </xf>
    <xf numFmtId="2" fontId="21" fillId="4" borderId="0" xfId="67" applyNumberFormat="1" applyFont="1" applyFill="1" applyAlignment="1">
      <alignment horizontal="center" vertical="center"/>
    </xf>
    <xf numFmtId="10" fontId="21" fillId="4" borderId="0" xfId="38" applyNumberFormat="1" applyFont="1" applyFill="1" applyBorder="1" applyAlignment="1">
      <alignment horizontal="center" vertical="center"/>
    </xf>
    <xf numFmtId="0" fontId="21" fillId="4" borderId="14" xfId="67" applyFont="1" applyFill="1" applyBorder="1" applyAlignment="1">
      <alignment horizontal="left" vertical="center"/>
    </xf>
    <xf numFmtId="0" fontId="16" fillId="4" borderId="0" xfId="67" applyFont="1" applyFill="1" applyAlignment="1">
      <alignment horizontal="center" vertical="center"/>
    </xf>
    <xf numFmtId="0" fontId="21" fillId="4" borderId="0" xfId="67" applyFont="1" applyFill="1" applyAlignment="1">
      <alignment horizontal="left" vertical="center"/>
    </xf>
    <xf numFmtId="0" fontId="16" fillId="5" borderId="4" xfId="14" applyFont="1" applyFill="1" applyBorder="1" applyAlignment="1">
      <alignment horizontal="center" vertical="center" wrapText="1"/>
    </xf>
    <xf numFmtId="0" fontId="26" fillId="0" borderId="4" xfId="10" applyFont="1" applyBorder="1" applyAlignment="1">
      <alignment horizontal="center" vertical="center"/>
    </xf>
    <xf numFmtId="0" fontId="26" fillId="0" borderId="0" xfId="72" applyFont="1" applyAlignment="1">
      <alignment horizontal="center" vertical="center"/>
    </xf>
    <xf numFmtId="0" fontId="27" fillId="0" borderId="0" xfId="72" applyFont="1" applyAlignment="1">
      <alignment horizontal="center" vertical="center"/>
    </xf>
    <xf numFmtId="0" fontId="27" fillId="0" borderId="4" xfId="72" applyFont="1" applyBorder="1" applyAlignment="1">
      <alignment horizontal="center" vertical="center"/>
    </xf>
    <xf numFmtId="0" fontId="26" fillId="0" borderId="6" xfId="72" applyFont="1" applyBorder="1" applyAlignment="1">
      <alignment vertical="center"/>
    </xf>
    <xf numFmtId="0" fontId="26" fillId="0" borderId="3" xfId="72" applyFont="1" applyBorder="1" applyAlignment="1">
      <alignment vertical="center"/>
    </xf>
    <xf numFmtId="0" fontId="26" fillId="0" borderId="9" xfId="72" applyFont="1" applyBorder="1" applyAlignment="1">
      <alignment vertical="center"/>
    </xf>
    <xf numFmtId="0" fontId="27" fillId="5" borderId="4" xfId="72" applyFont="1" applyFill="1" applyBorder="1" applyAlignment="1">
      <alignment horizontal="center" vertical="center"/>
    </xf>
    <xf numFmtId="0" fontId="27" fillId="0" borderId="4" xfId="72" applyFont="1" applyBorder="1" applyAlignment="1">
      <alignment horizontal="left" vertical="center" wrapText="1"/>
    </xf>
    <xf numFmtId="0" fontId="26" fillId="0" borderId="4" xfId="72" applyFont="1" applyBorder="1" applyAlignment="1">
      <alignment horizontal="center" vertical="center"/>
    </xf>
    <xf numFmtId="0" fontId="26" fillId="0" borderId="4" xfId="72" applyFont="1" applyBorder="1" applyAlignment="1">
      <alignment horizontal="left" vertical="center" wrapText="1"/>
    </xf>
    <xf numFmtId="0" fontId="16" fillId="0" borderId="4" xfId="72" applyFont="1" applyBorder="1" applyAlignment="1">
      <alignment horizontal="center" vertical="center"/>
    </xf>
    <xf numFmtId="0" fontId="16" fillId="0" borderId="4" xfId="72" applyFont="1" applyBorder="1" applyAlignment="1">
      <alignment horizontal="left" vertical="center" wrapText="1"/>
    </xf>
    <xf numFmtId="0" fontId="16" fillId="0" borderId="0" xfId="72" applyFont="1" applyAlignment="1">
      <alignment horizontal="center" vertical="center"/>
    </xf>
    <xf numFmtId="0" fontId="26" fillId="5" borderId="4" xfId="72" applyFont="1" applyFill="1" applyBorder="1" applyAlignment="1">
      <alignment horizontal="center" vertical="center"/>
    </xf>
    <xf numFmtId="1" fontId="26" fillId="5" borderId="4" xfId="72" applyNumberFormat="1" applyFont="1" applyFill="1" applyBorder="1" applyAlignment="1">
      <alignment horizontal="center" vertical="center"/>
    </xf>
    <xf numFmtId="2" fontId="26" fillId="5" borderId="4" xfId="72" applyNumberFormat="1" applyFont="1" applyFill="1" applyBorder="1" applyAlignment="1">
      <alignment horizontal="center" vertical="center"/>
    </xf>
    <xf numFmtId="169" fontId="26" fillId="5" borderId="4" xfId="72" applyNumberFormat="1" applyFont="1" applyFill="1" applyBorder="1" applyAlignment="1">
      <alignment horizontal="center" vertical="center"/>
    </xf>
    <xf numFmtId="0" fontId="26" fillId="0" borderId="4" xfId="72" applyFont="1" applyBorder="1" applyAlignment="1">
      <alignment horizontal="center" vertical="center" wrapText="1"/>
    </xf>
    <xf numFmtId="1" fontId="26" fillId="0" borderId="4" xfId="72" applyNumberFormat="1" applyFont="1" applyBorder="1" applyAlignment="1">
      <alignment horizontal="center" vertical="center"/>
    </xf>
    <xf numFmtId="0" fontId="26" fillId="5" borderId="0" xfId="72" applyFont="1" applyFill="1" applyAlignment="1">
      <alignment horizontal="center" vertical="center"/>
    </xf>
    <xf numFmtId="168" fontId="26" fillId="5" borderId="4" xfId="72" applyNumberFormat="1" applyFont="1" applyFill="1" applyBorder="1" applyAlignment="1">
      <alignment horizontal="center" vertical="center"/>
    </xf>
    <xf numFmtId="0" fontId="16" fillId="5" borderId="4" xfId="72" applyFont="1" applyFill="1" applyBorder="1" applyAlignment="1">
      <alignment horizontal="center" vertical="center"/>
    </xf>
    <xf numFmtId="0" fontId="38" fillId="0" borderId="0" xfId="72" applyFont="1" applyAlignment="1">
      <alignment horizontal="center" vertical="center"/>
    </xf>
    <xf numFmtId="0" fontId="26" fillId="0" borderId="0" xfId="72" applyFont="1" applyAlignment="1">
      <alignment horizontal="center" vertical="center" wrapText="1"/>
    </xf>
    <xf numFmtId="0" fontId="16" fillId="0" borderId="0" xfId="72" applyFont="1" applyAlignment="1">
      <alignment horizontal="left" vertical="center" wrapText="1"/>
    </xf>
    <xf numFmtId="0" fontId="38" fillId="5" borderId="0" xfId="72" applyFont="1" applyFill="1" applyAlignment="1">
      <alignment horizontal="center" vertical="center"/>
    </xf>
    <xf numFmtId="0" fontId="27" fillId="0" borderId="4" xfId="72" applyFont="1" applyBorder="1" applyAlignment="1">
      <alignment horizontal="center" vertical="center" wrapText="1"/>
    </xf>
    <xf numFmtId="173" fontId="26" fillId="5" borderId="4" xfId="72" applyNumberFormat="1" applyFont="1" applyFill="1" applyBorder="1" applyAlignment="1">
      <alignment horizontal="center" vertical="center"/>
    </xf>
    <xf numFmtId="173" fontId="26" fillId="5" borderId="4" xfId="74" applyNumberFormat="1" applyFont="1" applyFill="1" applyBorder="1" applyAlignment="1">
      <alignment horizontal="center"/>
    </xf>
    <xf numFmtId="173" fontId="26" fillId="5" borderId="4" xfId="74" applyNumberFormat="1" applyFont="1" applyFill="1" applyBorder="1" applyAlignment="1">
      <alignment horizontal="center" vertical="center"/>
    </xf>
    <xf numFmtId="174" fontId="16" fillId="5" borderId="4" xfId="74" applyNumberFormat="1" applyFont="1" applyFill="1" applyBorder="1" applyAlignment="1">
      <alignment horizontal="center" vertical="center"/>
    </xf>
    <xf numFmtId="174" fontId="26" fillId="5" borderId="4" xfId="74" applyNumberFormat="1" applyFont="1" applyFill="1" applyBorder="1" applyAlignment="1">
      <alignment horizontal="center" vertical="center"/>
    </xf>
    <xf numFmtId="172" fontId="16" fillId="5" borderId="4" xfId="74" applyNumberFormat="1" applyFont="1" applyFill="1" applyBorder="1" applyAlignment="1">
      <alignment horizontal="center" vertical="center"/>
    </xf>
    <xf numFmtId="172" fontId="26" fillId="5" borderId="4" xfId="74" applyNumberFormat="1" applyFont="1" applyFill="1" applyBorder="1" applyAlignment="1">
      <alignment horizontal="center" vertical="center"/>
    </xf>
    <xf numFmtId="173" fontId="16" fillId="5" borderId="4" xfId="74" applyNumberFormat="1" applyFont="1" applyFill="1" applyBorder="1" applyAlignment="1">
      <alignment horizontal="left" vertical="center"/>
    </xf>
    <xf numFmtId="2" fontId="16" fillId="5" borderId="4" xfId="74" applyNumberFormat="1" applyFont="1" applyFill="1" applyBorder="1" applyAlignment="1">
      <alignment horizontal="center" vertical="center"/>
    </xf>
    <xf numFmtId="0" fontId="26" fillId="0" borderId="4" xfId="10" applyFont="1" applyBorder="1" applyAlignment="1">
      <alignment vertical="center"/>
    </xf>
    <xf numFmtId="0" fontId="26" fillId="0" borderId="7" xfId="10" applyFont="1" applyBorder="1" applyAlignment="1">
      <alignment vertical="center"/>
    </xf>
    <xf numFmtId="0" fontId="26" fillId="0" borderId="7" xfId="10" applyFont="1" applyBorder="1" applyAlignment="1">
      <alignment horizontal="center" vertical="center"/>
    </xf>
    <xf numFmtId="2" fontId="40" fillId="0" borderId="4" xfId="11" applyNumberFormat="1" applyFont="1" applyBorder="1" applyAlignment="1">
      <alignment horizontal="center" vertical="center"/>
    </xf>
    <xf numFmtId="169" fontId="16" fillId="0" borderId="4" xfId="10" applyNumberFormat="1" applyFont="1" applyBorder="1" applyAlignment="1">
      <alignment horizontal="center" vertical="center"/>
    </xf>
    <xf numFmtId="0" fontId="27" fillId="0" borderId="4" xfId="10" applyFont="1" applyBorder="1" applyAlignment="1">
      <alignment horizontal="center" vertical="center"/>
    </xf>
    <xf numFmtId="169" fontId="16" fillId="0" borderId="4" xfId="10" applyNumberFormat="1" applyFont="1" applyBorder="1" applyAlignment="1">
      <alignment vertical="center"/>
    </xf>
    <xf numFmtId="169" fontId="21" fillId="0" borderId="4" xfId="10" applyNumberFormat="1" applyFont="1" applyBorder="1" applyAlignment="1">
      <alignment vertical="center"/>
    </xf>
    <xf numFmtId="169" fontId="23" fillId="0" borderId="4" xfId="10" applyNumberFormat="1" applyFont="1" applyBorder="1" applyAlignment="1">
      <alignment vertical="center"/>
    </xf>
    <xf numFmtId="2" fontId="16" fillId="0" borderId="4" xfId="14" applyNumberFormat="1" applyFont="1" applyBorder="1" applyAlignment="1">
      <alignment horizontal="center" vertical="center"/>
    </xf>
    <xf numFmtId="10" fontId="16" fillId="0" borderId="4" xfId="14" applyNumberFormat="1" applyFont="1" applyBorder="1">
      <alignment vertical="center"/>
    </xf>
    <xf numFmtId="2" fontId="16" fillId="0" borderId="4" xfId="14" applyNumberFormat="1" applyFont="1" applyBorder="1">
      <alignment vertical="center"/>
    </xf>
    <xf numFmtId="2" fontId="21" fillId="0" borderId="4" xfId="14" applyNumberFormat="1" applyFont="1" applyBorder="1" applyAlignment="1">
      <alignment horizontal="center" vertical="center"/>
    </xf>
    <xf numFmtId="9" fontId="21" fillId="0" borderId="4" xfId="14" applyNumberFormat="1" applyFont="1" applyBorder="1">
      <alignment vertical="center"/>
    </xf>
    <xf numFmtId="2" fontId="21" fillId="0" borderId="4" xfId="14" applyNumberFormat="1" applyFont="1" applyBorder="1">
      <alignment vertical="center"/>
    </xf>
    <xf numFmtId="0" fontId="41" fillId="0" borderId="0" xfId="10" applyFont="1" applyAlignment="1">
      <alignment vertical="center"/>
    </xf>
    <xf numFmtId="0" fontId="13" fillId="0" borderId="0" xfId="14" applyFont="1">
      <alignment vertical="center"/>
    </xf>
    <xf numFmtId="16" fontId="13" fillId="0" borderId="4" xfId="10" applyNumberFormat="1" applyFont="1" applyBorder="1" applyAlignment="1">
      <alignment horizontal="center" vertical="center" wrapText="1"/>
    </xf>
    <xf numFmtId="0" fontId="8" fillId="0" borderId="8" xfId="10" applyFont="1" applyBorder="1" applyAlignment="1">
      <alignment vertical="center" wrapText="1"/>
    </xf>
    <xf numFmtId="169" fontId="8" fillId="0" borderId="4" xfId="10" applyNumberFormat="1" applyFont="1" applyBorder="1" applyAlignment="1">
      <alignment horizontal="center" vertical="center"/>
    </xf>
    <xf numFmtId="10" fontId="8" fillId="0" borderId="0" xfId="38" applyNumberFormat="1" applyFont="1" applyAlignment="1">
      <alignment vertical="center"/>
    </xf>
    <xf numFmtId="169" fontId="42" fillId="0" borderId="4" xfId="10" applyNumberFormat="1" applyFont="1" applyBorder="1" applyAlignment="1">
      <alignment horizontal="center" vertical="center"/>
    </xf>
    <xf numFmtId="169" fontId="8" fillId="0" borderId="0" xfId="14" applyNumberFormat="1" applyFont="1">
      <alignment vertical="center"/>
    </xf>
    <xf numFmtId="0" fontId="13" fillId="0" borderId="9" xfId="10" applyFont="1" applyBorder="1" applyAlignment="1">
      <alignment vertical="center" wrapText="1"/>
    </xf>
    <xf numFmtId="0" fontId="13" fillId="0" borderId="4" xfId="10" applyFont="1" applyBorder="1" applyAlignment="1">
      <alignment vertical="center" wrapText="1"/>
    </xf>
    <xf numFmtId="0" fontId="13" fillId="0" borderId="4" xfId="10" applyFont="1" applyBorder="1" applyAlignment="1">
      <alignment vertical="center"/>
    </xf>
    <xf numFmtId="0" fontId="27" fillId="0" borderId="4" xfId="10" applyFont="1" applyBorder="1" applyAlignment="1">
      <alignment vertical="center" wrapText="1"/>
    </xf>
    <xf numFmtId="0" fontId="26" fillId="0" borderId="4" xfId="10" applyFont="1" applyBorder="1" applyAlignment="1">
      <alignment vertical="center" wrapText="1"/>
    </xf>
    <xf numFmtId="0" fontId="43" fillId="0" borderId="0" xfId="75" applyAlignment="1">
      <alignment horizontal="left" vertical="top"/>
    </xf>
    <xf numFmtId="0" fontId="43" fillId="0" borderId="22" xfId="75" applyBorder="1" applyAlignment="1">
      <alignment horizontal="left" vertical="top"/>
    </xf>
    <xf numFmtId="0" fontId="43" fillId="0" borderId="23" xfId="75" applyBorder="1" applyAlignment="1">
      <alignment horizontal="left" vertical="top"/>
    </xf>
    <xf numFmtId="0" fontId="43" fillId="0" borderId="24" xfId="75" applyBorder="1" applyAlignment="1">
      <alignment horizontal="left" vertical="top"/>
    </xf>
    <xf numFmtId="0" fontId="43" fillId="0" borderId="26" xfId="75" applyBorder="1" applyAlignment="1">
      <alignment horizontal="left" vertical="top"/>
    </xf>
    <xf numFmtId="0" fontId="34" fillId="0" borderId="25" xfId="76" applyFont="1" applyBorder="1" applyAlignment="1">
      <alignment horizontal="left" vertical="top"/>
    </xf>
    <xf numFmtId="0" fontId="34" fillId="0" borderId="0" xfId="76" applyFont="1" applyBorder="1" applyAlignment="1">
      <alignment horizontal="left" vertical="top"/>
    </xf>
    <xf numFmtId="0" fontId="34" fillId="0" borderId="0" xfId="76" applyFont="1" applyAlignment="1">
      <alignment horizontal="left" vertical="top"/>
    </xf>
    <xf numFmtId="0" fontId="33" fillId="0" borderId="25" xfId="76" applyFont="1" applyBorder="1" applyAlignment="1">
      <alignment horizontal="left" vertical="center"/>
    </xf>
    <xf numFmtId="0" fontId="33" fillId="0" borderId="0" xfId="76" applyFont="1" applyBorder="1" applyAlignment="1">
      <alignment horizontal="left" vertical="center"/>
    </xf>
    <xf numFmtId="0" fontId="45" fillId="0" borderId="4" xfId="76" applyFont="1" applyBorder="1" applyAlignment="1">
      <alignment horizontal="center" vertical="top" wrapText="1"/>
    </xf>
    <xf numFmtId="0" fontId="34" fillId="0" borderId="9" xfId="76" applyFont="1" applyBorder="1" applyAlignment="1">
      <alignment horizontal="left" vertical="top"/>
    </xf>
    <xf numFmtId="0" fontId="34" fillId="0" borderId="4" xfId="76" applyFont="1" applyBorder="1" applyAlignment="1">
      <alignment horizontal="center" vertical="top"/>
    </xf>
    <xf numFmtId="2" fontId="34" fillId="0" borderId="4" xfId="76" applyNumberFormat="1" applyFont="1" applyBorder="1" applyAlignment="1">
      <alignment horizontal="center" vertical="center"/>
    </xf>
    <xf numFmtId="0" fontId="34" fillId="0" borderId="4" xfId="76" applyFont="1" applyBorder="1" applyAlignment="1">
      <alignment horizontal="center" vertical="center"/>
    </xf>
    <xf numFmtId="0" fontId="33" fillId="0" borderId="9" xfId="76" applyFont="1" applyBorder="1" applyAlignment="1">
      <alignment horizontal="left" vertical="top"/>
    </xf>
    <xf numFmtId="0" fontId="33" fillId="0" borderId="4" xfId="76" applyFont="1" applyBorder="1" applyAlignment="1">
      <alignment horizontal="center" vertical="top"/>
    </xf>
    <xf numFmtId="2" fontId="33" fillId="0" borderId="4" xfId="76" applyNumberFormat="1" applyFont="1" applyBorder="1" applyAlignment="1">
      <alignment horizontal="center" vertical="center"/>
    </xf>
    <xf numFmtId="0" fontId="34" fillId="0" borderId="34" xfId="76" applyFont="1" applyBorder="1" applyAlignment="1">
      <alignment horizontal="left" vertical="top"/>
    </xf>
    <xf numFmtId="0" fontId="34" fillId="0" borderId="35" xfId="76" applyFont="1" applyBorder="1" applyAlignment="1">
      <alignment horizontal="left" vertical="top"/>
    </xf>
    <xf numFmtId="0" fontId="43" fillId="0" borderId="36" xfId="75" applyBorder="1" applyAlignment="1">
      <alignment horizontal="left" vertical="top"/>
    </xf>
    <xf numFmtId="0" fontId="44" fillId="0" borderId="22" xfId="76" applyFont="1" applyBorder="1" applyAlignment="1">
      <alignment horizontal="center" vertical="center"/>
    </xf>
    <xf numFmtId="0" fontId="44" fillId="0" borderId="23" xfId="76" applyFont="1" applyBorder="1" applyAlignment="1">
      <alignment horizontal="center" vertical="center"/>
    </xf>
    <xf numFmtId="175" fontId="34" fillId="0" borderId="41" xfId="76" applyNumberFormat="1" applyFont="1" applyBorder="1" applyAlignment="1">
      <alignment horizontal="center" vertical="center" shrinkToFit="1"/>
    </xf>
    <xf numFmtId="0" fontId="34" fillId="0" borderId="5" xfId="76" applyFont="1" applyBorder="1" applyAlignment="1">
      <alignment horizontal="left" vertical="top"/>
    </xf>
    <xf numFmtId="9" fontId="34" fillId="0" borderId="4" xfId="76" applyNumberFormat="1" applyFont="1" applyBorder="1" applyAlignment="1">
      <alignment horizontal="center" vertical="center"/>
    </xf>
    <xf numFmtId="169" fontId="34" fillId="0" borderId="4" xfId="76" applyNumberFormat="1" applyFont="1" applyBorder="1" applyAlignment="1">
      <alignment horizontal="center" vertical="center"/>
    </xf>
    <xf numFmtId="0" fontId="34" fillId="0" borderId="5" xfId="76" applyFont="1" applyBorder="1" applyAlignment="1">
      <alignment horizontal="left" vertical="top" wrapText="1"/>
    </xf>
    <xf numFmtId="0" fontId="34" fillId="0" borderId="4" xfId="76" applyFont="1" applyBorder="1" applyAlignment="1">
      <alignment horizontal="center" vertical="center" wrapText="1"/>
    </xf>
    <xf numFmtId="0" fontId="45" fillId="20" borderId="6" xfId="76" applyFont="1" applyFill="1" applyBorder="1" applyAlignment="1">
      <alignment horizontal="center" vertical="top" wrapText="1"/>
    </xf>
    <xf numFmtId="0" fontId="21" fillId="0" borderId="4" xfId="10" applyFont="1" applyBorder="1" applyAlignment="1">
      <alignment horizontal="center" vertical="center" wrapText="1"/>
    </xf>
    <xf numFmtId="0" fontId="16" fillId="0" borderId="4" xfId="10" applyFont="1" applyBorder="1" applyAlignment="1">
      <alignment vertical="center"/>
    </xf>
    <xf numFmtId="0" fontId="13" fillId="0" borderId="0" xfId="14" applyFont="1" applyAlignment="1">
      <alignment horizontal="center" vertical="center"/>
    </xf>
    <xf numFmtId="0" fontId="16" fillId="0" borderId="4" xfId="10" applyFont="1" applyBorder="1" applyAlignment="1">
      <alignment horizontal="center" vertical="center"/>
    </xf>
    <xf numFmtId="0" fontId="21" fillId="0" borderId="4" xfId="14" applyFont="1" applyBorder="1" applyAlignment="1">
      <alignment horizontal="center" vertical="center" wrapText="1"/>
    </xf>
    <xf numFmtId="0" fontId="16" fillId="0" borderId="4" xfId="10" applyFont="1" applyBorder="1" applyAlignment="1">
      <alignment horizontal="center" vertical="center" wrapText="1"/>
    </xf>
    <xf numFmtId="0" fontId="16" fillId="0" borderId="4" xfId="10" applyFont="1" applyBorder="1" applyAlignment="1">
      <alignment vertical="center"/>
    </xf>
    <xf numFmtId="0" fontId="21" fillId="0" borderId="4" xfId="10" applyFont="1" applyBorder="1" applyAlignment="1">
      <alignment horizontal="center" vertical="center"/>
    </xf>
    <xf numFmtId="2" fontId="13" fillId="0" borderId="4" xfId="0" applyNumberFormat="1" applyFont="1" applyBorder="1" applyAlignment="1">
      <alignment horizontal="center" vertical="center"/>
    </xf>
    <xf numFmtId="169" fontId="13" fillId="0" borderId="4" xfId="0" applyNumberFormat="1" applyFont="1" applyBorder="1" applyAlignment="1">
      <alignment horizontal="center" vertical="center"/>
    </xf>
    <xf numFmtId="170" fontId="8" fillId="0" borderId="4" xfId="0" applyNumberFormat="1" applyFont="1" applyBorder="1" applyAlignment="1">
      <alignment horizontal="center" vertical="center"/>
    </xf>
    <xf numFmtId="2" fontId="8" fillId="0" borderId="4" xfId="0" applyNumberFormat="1" applyFont="1" applyBorder="1" applyAlignment="1">
      <alignment horizontal="center" vertical="center"/>
    </xf>
    <xf numFmtId="169" fontId="8" fillId="0" borderId="4" xfId="0" applyNumberFormat="1" applyFont="1" applyBorder="1" applyAlignment="1">
      <alignment horizontal="center" vertical="center"/>
    </xf>
    <xf numFmtId="169" fontId="21" fillId="0" borderId="4" xfId="14" applyNumberFormat="1" applyFont="1" applyBorder="1">
      <alignment vertical="center"/>
    </xf>
    <xf numFmtId="169" fontId="16" fillId="0" borderId="4" xfId="14" applyNumberFormat="1" applyFont="1" applyBorder="1">
      <alignment vertical="center"/>
    </xf>
    <xf numFmtId="2" fontId="16" fillId="0" borderId="4" xfId="0" applyNumberFormat="1" applyFont="1" applyBorder="1" applyAlignment="1">
      <alignment horizontal="center" vertical="center"/>
    </xf>
    <xf numFmtId="169" fontId="16" fillId="0" borderId="4" xfId="0" applyNumberFormat="1" applyFont="1" applyBorder="1" applyAlignment="1">
      <alignment horizontal="center" vertical="center"/>
    </xf>
    <xf numFmtId="169" fontId="21" fillId="0" borderId="4" xfId="0" applyNumberFormat="1" applyFont="1" applyBorder="1" applyAlignment="1">
      <alignment horizontal="center" vertical="center"/>
    </xf>
    <xf numFmtId="2" fontId="16" fillId="0" borderId="4" xfId="11" applyNumberFormat="1" applyFont="1" applyBorder="1" applyAlignment="1">
      <alignment horizontal="center" vertical="center"/>
    </xf>
    <xf numFmtId="0" fontId="13" fillId="0" borderId="0" xfId="14" applyFont="1" applyAlignment="1">
      <alignment horizontal="center" vertical="center"/>
    </xf>
    <xf numFmtId="0" fontId="16" fillId="0" borderId="4" xfId="10" applyFont="1" applyBorder="1" applyAlignment="1">
      <alignment horizontal="center" vertical="center"/>
    </xf>
    <xf numFmtId="0" fontId="16" fillId="0" borderId="4" xfId="10" applyFont="1" applyBorder="1" applyAlignment="1">
      <alignment horizontal="center" vertical="center" wrapText="1"/>
    </xf>
    <xf numFmtId="17" fontId="21" fillId="0" borderId="4" xfId="10" applyNumberFormat="1" applyFont="1" applyBorder="1" applyAlignment="1">
      <alignment horizontal="center" vertical="center"/>
    </xf>
    <xf numFmtId="43" fontId="16" fillId="0" borderId="4" xfId="39074" applyFont="1" applyBorder="1" applyAlignment="1">
      <alignment horizontal="center" vertical="center"/>
    </xf>
    <xf numFmtId="164" fontId="46" fillId="0" borderId="4" xfId="39074" applyNumberFormat="1" applyFont="1" applyFill="1" applyBorder="1" applyAlignment="1">
      <alignment horizontal="right" vertical="center"/>
    </xf>
    <xf numFmtId="171" fontId="16" fillId="0" borderId="4" xfId="39074" applyNumberFormat="1" applyFont="1" applyBorder="1" applyAlignment="1">
      <alignment horizontal="center" vertical="center"/>
    </xf>
    <xf numFmtId="172" fontId="46" fillId="0" borderId="4" xfId="39074" applyNumberFormat="1" applyFont="1" applyFill="1" applyBorder="1" applyAlignment="1">
      <alignment horizontal="right" vertical="center"/>
    </xf>
    <xf numFmtId="164" fontId="26" fillId="0" borderId="4" xfId="39074" applyNumberFormat="1" applyFont="1" applyFill="1" applyBorder="1" applyAlignment="1">
      <alignment horizontal="right" vertical="center"/>
    </xf>
    <xf numFmtId="171" fontId="16" fillId="0" borderId="6" xfId="39074" applyNumberFormat="1" applyFont="1" applyBorder="1" applyAlignment="1">
      <alignment horizontal="center" vertical="center"/>
    </xf>
    <xf numFmtId="172" fontId="26" fillId="0" borderId="4" xfId="39074" applyNumberFormat="1" applyFont="1" applyFill="1" applyBorder="1" applyAlignment="1">
      <alignment horizontal="right" vertical="center"/>
    </xf>
    <xf numFmtId="171" fontId="26" fillId="0" borderId="4" xfId="24" applyNumberFormat="1" applyFont="1" applyBorder="1"/>
    <xf numFmtId="171" fontId="16" fillId="0" borderId="0" xfId="39074" applyNumberFormat="1" applyFont="1" applyAlignment="1">
      <alignment vertical="center"/>
    </xf>
    <xf numFmtId="171" fontId="16" fillId="0" borderId="0" xfId="39074" applyNumberFormat="1" applyFont="1" applyAlignment="1">
      <alignment horizontal="center" vertical="center"/>
    </xf>
    <xf numFmtId="1" fontId="16" fillId="0" borderId="4" xfId="10" applyNumberFormat="1" applyFont="1" applyBorder="1" applyAlignment="1">
      <alignment horizontal="center" vertical="center"/>
    </xf>
    <xf numFmtId="164" fontId="16" fillId="0" borderId="4" xfId="39074" applyNumberFormat="1" applyFont="1" applyFill="1" applyBorder="1" applyAlignment="1">
      <alignment horizontal="right" vertical="center"/>
    </xf>
    <xf numFmtId="2" fontId="26" fillId="0" borderId="6" xfId="10" applyNumberFormat="1" applyFont="1" applyBorder="1" applyAlignment="1">
      <alignment vertical="center"/>
    </xf>
    <xf numFmtId="2" fontId="26" fillId="0" borderId="4" xfId="10" applyNumberFormat="1" applyFont="1" applyBorder="1" applyAlignment="1">
      <alignment vertical="center"/>
    </xf>
    <xf numFmtId="0" fontId="16" fillId="0" borderId="4" xfId="28776" applyFont="1" applyBorder="1" applyAlignment="1">
      <alignment horizontal="center" vertical="center"/>
    </xf>
    <xf numFmtId="0" fontId="16" fillId="0" borderId="4" xfId="28776" applyFont="1" applyBorder="1" applyAlignment="1">
      <alignment vertical="center" wrapText="1"/>
    </xf>
    <xf numFmtId="2" fontId="16" fillId="0" borderId="4" xfId="28776" applyNumberFormat="1" applyFont="1" applyBorder="1" applyAlignment="1">
      <alignment horizontal="center" vertical="center"/>
    </xf>
    <xf numFmtId="2" fontId="26" fillId="0" borderId="4" xfId="28776" applyNumberFormat="1" applyFont="1" applyBorder="1" applyAlignment="1">
      <alignment vertical="center"/>
    </xf>
    <xf numFmtId="0" fontId="16" fillId="0" borderId="4" xfId="28776" applyFont="1" applyBorder="1" applyAlignment="1">
      <alignment vertical="center"/>
    </xf>
    <xf numFmtId="0" fontId="26" fillId="0" borderId="4" xfId="10" applyFont="1" applyBorder="1" applyAlignment="1">
      <alignment horizontal="left" vertical="center" wrapText="1"/>
    </xf>
    <xf numFmtId="0" fontId="46" fillId="0" borderId="4" xfId="10" applyFont="1" applyBorder="1" applyAlignment="1">
      <alignment horizontal="center" vertical="center"/>
    </xf>
    <xf numFmtId="172" fontId="46" fillId="0" borderId="4" xfId="39074" applyNumberFormat="1" applyFont="1" applyFill="1" applyBorder="1" applyAlignment="1">
      <alignment horizontal="center" vertical="center"/>
    </xf>
    <xf numFmtId="172" fontId="16" fillId="0" borderId="4" xfId="10" applyNumberFormat="1" applyFont="1" applyBorder="1" applyAlignment="1">
      <alignment vertical="center"/>
    </xf>
    <xf numFmtId="0" fontId="16" fillId="0" borderId="4" xfId="14" applyFont="1" applyBorder="1" applyAlignment="1">
      <alignment horizontal="center" vertical="center"/>
    </xf>
    <xf numFmtId="168" fontId="0" fillId="0" borderId="4" xfId="0" applyNumberFormat="1" applyBorder="1" applyAlignment="1">
      <alignment horizontal="center"/>
    </xf>
    <xf numFmtId="168" fontId="0" fillId="0" borderId="0" xfId="0" applyNumberFormat="1" applyAlignment="1">
      <alignment horizontal="right"/>
    </xf>
    <xf numFmtId="9" fontId="0" fillId="0" borderId="4" xfId="38" applyFont="1" applyBorder="1" applyAlignment="1">
      <alignment horizontal="center" vertical="center"/>
    </xf>
    <xf numFmtId="168" fontId="9" fillId="0" borderId="4" xfId="0" applyNumberFormat="1" applyFont="1" applyBorder="1" applyAlignment="1">
      <alignment horizontal="center" vertical="center"/>
    </xf>
    <xf numFmtId="168" fontId="47" fillId="0" borderId="4" xfId="10" applyNumberFormat="1" applyFont="1" applyBorder="1" applyAlignment="1">
      <alignment horizontal="center"/>
    </xf>
    <xf numFmtId="0" fontId="0" fillId="0" borderId="4" xfId="0" applyBorder="1" applyAlignment="1">
      <alignment horizontal="center"/>
    </xf>
    <xf numFmtId="169" fontId="16" fillId="0" borderId="4" xfId="14" applyNumberFormat="1" applyFont="1" applyBorder="1" applyAlignment="1">
      <alignment horizontal="center" vertical="center" wrapText="1"/>
    </xf>
    <xf numFmtId="2" fontId="16" fillId="0" borderId="4" xfId="14" applyNumberFormat="1" applyFont="1" applyBorder="1" applyAlignment="1">
      <alignment horizontal="center" vertical="center" wrapText="1"/>
    </xf>
    <xf numFmtId="0" fontId="16" fillId="4" borderId="4" xfId="14" applyFont="1" applyFill="1" applyBorder="1" applyAlignment="1">
      <alignment horizontal="center" vertical="center"/>
    </xf>
    <xf numFmtId="2" fontId="16" fillId="4" borderId="4" xfId="14" applyNumberFormat="1" applyFont="1" applyFill="1" applyBorder="1" applyAlignment="1">
      <alignment horizontal="center" vertical="center"/>
    </xf>
    <xf numFmtId="0" fontId="16" fillId="4" borderId="4" xfId="14" applyFont="1" applyFill="1" applyBorder="1" applyAlignment="1">
      <alignment horizontal="center" vertical="center" wrapText="1"/>
    </xf>
    <xf numFmtId="10" fontId="8" fillId="0" borderId="0" xfId="39073" applyNumberFormat="1" applyFont="1" applyAlignment="1">
      <alignment vertical="center"/>
    </xf>
    <xf numFmtId="0" fontId="16" fillId="0" borderId="4" xfId="10" applyFont="1" applyBorder="1" applyAlignment="1">
      <alignment horizontal="center"/>
    </xf>
    <xf numFmtId="0" fontId="13" fillId="0" borderId="0" xfId="14" applyFont="1" applyAlignment="1">
      <alignment horizontal="center" vertical="center"/>
    </xf>
    <xf numFmtId="0" fontId="21" fillId="0" borderId="4" xfId="14" applyFont="1" applyBorder="1" applyAlignment="1">
      <alignment horizontal="center" vertical="center"/>
    </xf>
    <xf numFmtId="0" fontId="16" fillId="0" borderId="4" xfId="10" applyFont="1" applyBorder="1" applyAlignment="1">
      <alignment horizontal="center" vertical="center"/>
    </xf>
    <xf numFmtId="0" fontId="21" fillId="0" borderId="4" xfId="14" applyFont="1" applyBorder="1" applyAlignment="1">
      <alignment horizontal="center" vertical="center" wrapText="1"/>
    </xf>
    <xf numFmtId="0" fontId="16" fillId="0" borderId="4" xfId="10" applyFont="1" applyBorder="1" applyAlignment="1">
      <alignment horizontal="center" vertical="center" wrapText="1"/>
    </xf>
    <xf numFmtId="0" fontId="16" fillId="0" borderId="4" xfId="14" applyFont="1" applyBorder="1" applyAlignment="1">
      <alignment horizontal="center" vertical="center"/>
    </xf>
    <xf numFmtId="0" fontId="45" fillId="0" borderId="4" xfId="76" applyFont="1" applyBorder="1" applyAlignment="1">
      <alignment horizontal="center" vertical="center" wrapText="1"/>
    </xf>
    <xf numFmtId="164" fontId="46" fillId="5" borderId="4" xfId="39074" applyNumberFormat="1" applyFont="1" applyFill="1" applyBorder="1" applyAlignment="1">
      <alignment horizontal="right" vertical="center"/>
    </xf>
    <xf numFmtId="164" fontId="46" fillId="5" borderId="6" xfId="39074" applyNumberFormat="1" applyFont="1" applyFill="1" applyBorder="1" applyAlignment="1">
      <alignment horizontal="right" vertical="center"/>
    </xf>
    <xf numFmtId="172" fontId="46" fillId="5" borderId="4" xfId="39074" applyNumberFormat="1" applyFont="1" applyFill="1" applyBorder="1" applyAlignment="1">
      <alignment horizontal="right" vertical="center"/>
    </xf>
    <xf numFmtId="172" fontId="16" fillId="5" borderId="4" xfId="39074" applyNumberFormat="1" applyFont="1" applyFill="1" applyBorder="1" applyAlignment="1">
      <alignment horizontal="right" vertical="center"/>
    </xf>
    <xf numFmtId="172" fontId="46" fillId="5" borderId="6" xfId="39074" applyNumberFormat="1" applyFont="1" applyFill="1" applyBorder="1" applyAlignment="1">
      <alignment horizontal="right" vertical="center"/>
    </xf>
    <xf numFmtId="171" fontId="16" fillId="5" borderId="4" xfId="39074" applyNumberFormat="1" applyFont="1" applyFill="1" applyBorder="1" applyAlignment="1">
      <alignment horizontal="center" vertical="center"/>
    </xf>
    <xf numFmtId="171" fontId="16" fillId="5" borderId="6" xfId="39074" applyNumberFormat="1" applyFont="1" applyFill="1" applyBorder="1" applyAlignment="1">
      <alignment horizontal="center" vertical="center"/>
    </xf>
    <xf numFmtId="164" fontId="26" fillId="5" borderId="4" xfId="39074" applyNumberFormat="1" applyFont="1" applyFill="1" applyBorder="1" applyAlignment="1">
      <alignment horizontal="right" vertical="center"/>
    </xf>
    <xf numFmtId="164" fontId="26" fillId="5" borderId="6" xfId="39074" applyNumberFormat="1" applyFont="1" applyFill="1" applyBorder="1" applyAlignment="1">
      <alignment horizontal="right" vertical="center"/>
    </xf>
    <xf numFmtId="43" fontId="16" fillId="5" borderId="4" xfId="39074" applyFont="1" applyFill="1" applyBorder="1" applyAlignment="1">
      <alignment horizontal="center" vertical="center"/>
    </xf>
    <xf numFmtId="43" fontId="16" fillId="5" borderId="6" xfId="39074" applyFont="1" applyFill="1" applyBorder="1" applyAlignment="1">
      <alignment horizontal="center" vertical="center"/>
    </xf>
    <xf numFmtId="171" fontId="26" fillId="5" borderId="4" xfId="24" applyNumberFormat="1" applyFont="1" applyFill="1" applyBorder="1"/>
    <xf numFmtId="171" fontId="26" fillId="5" borderId="6" xfId="24" applyNumberFormat="1" applyFont="1" applyFill="1" applyBorder="1"/>
    <xf numFmtId="171" fontId="16" fillId="5" borderId="0" xfId="39074" applyNumberFormat="1" applyFont="1" applyFill="1" applyAlignment="1">
      <alignment vertical="center"/>
    </xf>
    <xf numFmtId="172" fontId="26" fillId="5" borderId="4" xfId="39074" applyNumberFormat="1" applyFont="1" applyFill="1" applyBorder="1" applyAlignment="1">
      <alignment horizontal="right" vertical="center"/>
    </xf>
    <xf numFmtId="172" fontId="26" fillId="5" borderId="6" xfId="39074" applyNumberFormat="1" applyFont="1" applyFill="1" applyBorder="1" applyAlignment="1">
      <alignment horizontal="right" vertical="center"/>
    </xf>
    <xf numFmtId="171" fontId="16" fillId="5" borderId="0" xfId="39074" applyNumberFormat="1" applyFont="1" applyFill="1" applyAlignment="1">
      <alignment horizontal="center" vertical="center"/>
    </xf>
    <xf numFmtId="1" fontId="16" fillId="5" borderId="4" xfId="10" applyNumberFormat="1" applyFont="1" applyFill="1" applyBorder="1" applyAlignment="1">
      <alignment horizontal="center" vertical="center"/>
    </xf>
    <xf numFmtId="1" fontId="16" fillId="5" borderId="6" xfId="10" applyNumberFormat="1" applyFont="1" applyFill="1" applyBorder="1" applyAlignment="1">
      <alignment horizontal="center" vertical="center"/>
    </xf>
    <xf numFmtId="164" fontId="16" fillId="5" borderId="4" xfId="39074" applyNumberFormat="1" applyFont="1" applyFill="1" applyBorder="1" applyAlignment="1">
      <alignment horizontal="right" vertical="center"/>
    </xf>
    <xf numFmtId="164" fontId="16" fillId="5" borderId="6" xfId="39074" applyNumberFormat="1" applyFont="1" applyFill="1" applyBorder="1" applyAlignment="1">
      <alignment horizontal="right" vertical="center"/>
    </xf>
    <xf numFmtId="0" fontId="16" fillId="5" borderId="0" xfId="10" applyFont="1" applyFill="1" applyAlignment="1">
      <alignment vertical="center"/>
    </xf>
    <xf numFmtId="0" fontId="16" fillId="5" borderId="4" xfId="10" applyFont="1" applyFill="1" applyBorder="1" applyAlignment="1">
      <alignment horizontal="center" vertical="center"/>
    </xf>
    <xf numFmtId="0" fontId="16" fillId="5" borderId="6" xfId="10" applyFont="1" applyFill="1" applyBorder="1" applyAlignment="1">
      <alignment horizontal="center" vertical="center"/>
    </xf>
    <xf numFmtId="2" fontId="26" fillId="5" borderId="6" xfId="10" applyNumberFormat="1" applyFont="1" applyFill="1" applyBorder="1" applyAlignment="1">
      <alignment vertical="center"/>
    </xf>
    <xf numFmtId="2" fontId="26" fillId="5" borderId="4" xfId="10" applyNumberFormat="1" applyFont="1" applyFill="1" applyBorder="1" applyAlignment="1">
      <alignment vertical="center"/>
    </xf>
    <xf numFmtId="0" fontId="16" fillId="5" borderId="4" xfId="28776" applyFont="1" applyFill="1" applyBorder="1" applyAlignment="1">
      <alignment vertical="center"/>
    </xf>
    <xf numFmtId="0" fontId="16" fillId="5" borderId="6" xfId="28776" applyFont="1" applyFill="1" applyBorder="1" applyAlignment="1">
      <alignment vertical="center"/>
    </xf>
    <xf numFmtId="172" fontId="16" fillId="5" borderId="4" xfId="10" applyNumberFormat="1" applyFont="1" applyFill="1" applyBorder="1" applyAlignment="1">
      <alignment vertical="center"/>
    </xf>
    <xf numFmtId="172" fontId="16" fillId="5" borderId="6" xfId="10" applyNumberFormat="1" applyFont="1" applyFill="1" applyBorder="1" applyAlignment="1">
      <alignment vertical="center"/>
    </xf>
    <xf numFmtId="4" fontId="8" fillId="0" borderId="4" xfId="32" applyNumberFormat="1" applyFont="1" applyBorder="1" applyAlignment="1">
      <alignment vertical="center" wrapText="1"/>
    </xf>
    <xf numFmtId="0" fontId="8" fillId="0" borderId="33" xfId="10" applyFont="1" applyBorder="1" applyAlignment="1">
      <alignment horizontal="center" vertical="center"/>
    </xf>
    <xf numFmtId="2" fontId="16" fillId="0" borderId="4" xfId="10" applyNumberFormat="1" applyFont="1" applyBorder="1" applyAlignment="1">
      <alignment horizontal="center" vertical="center" wrapText="1"/>
    </xf>
    <xf numFmtId="2" fontId="21" fillId="0" borderId="4" xfId="0" applyNumberFormat="1" applyFont="1" applyBorder="1" applyAlignment="1">
      <alignment horizontal="center" vertical="center"/>
    </xf>
    <xf numFmtId="43" fontId="16" fillId="0" borderId="0" xfId="10" applyNumberFormat="1" applyFont="1" applyAlignment="1">
      <alignment vertical="center"/>
    </xf>
    <xf numFmtId="10" fontId="21" fillId="0" borderId="4" xfId="39073" applyNumberFormat="1" applyFont="1" applyBorder="1" applyAlignment="1">
      <alignment horizontal="center" vertical="center"/>
    </xf>
    <xf numFmtId="0" fontId="16" fillId="0" borderId="0" xfId="10" applyFont="1" applyBorder="1" applyAlignment="1">
      <alignment horizontal="center" vertical="center"/>
    </xf>
    <xf numFmtId="0" fontId="16" fillId="0" borderId="0" xfId="10" applyFont="1" applyBorder="1" applyAlignment="1">
      <alignment vertical="center"/>
    </xf>
    <xf numFmtId="0" fontId="16" fillId="0" borderId="0" xfId="14" applyFont="1" applyBorder="1">
      <alignment vertical="center"/>
    </xf>
    <xf numFmtId="0" fontId="16" fillId="0" borderId="0" xfId="10" applyFont="1" applyBorder="1" applyAlignment="1">
      <alignment horizontal="left" vertical="center"/>
    </xf>
    <xf numFmtId="2" fontId="40" fillId="0" borderId="4" xfId="10" applyNumberFormat="1" applyFont="1" applyBorder="1" applyAlignment="1">
      <alignment horizontal="center" vertical="center"/>
    </xf>
    <xf numFmtId="2" fontId="21" fillId="0" borderId="4" xfId="10" applyNumberFormat="1" applyFont="1" applyBorder="1" applyAlignment="1">
      <alignment horizontal="center" vertical="center"/>
    </xf>
    <xf numFmtId="2" fontId="45" fillId="0" borderId="4" xfId="10" applyNumberFormat="1" applyFont="1" applyBorder="1" applyAlignment="1">
      <alignment horizontal="center" vertical="center"/>
    </xf>
    <xf numFmtId="10" fontId="16" fillId="0" borderId="4" xfId="10" applyNumberFormat="1" applyFont="1" applyBorder="1" applyAlignment="1">
      <alignment horizontal="center" vertical="center"/>
    </xf>
    <xf numFmtId="0" fontId="35" fillId="0" borderId="22" xfId="39075" applyFont="1" applyBorder="1"/>
    <xf numFmtId="0" fontId="35" fillId="0" borderId="23" xfId="39075" applyFont="1" applyBorder="1"/>
    <xf numFmtId="0" fontId="36" fillId="0" borderId="23" xfId="39075" applyFont="1" applyBorder="1"/>
    <xf numFmtId="0" fontId="48" fillId="0" borderId="0" xfId="39075" applyFont="1"/>
    <xf numFmtId="0" fontId="35" fillId="0" borderId="25" xfId="39075" applyFont="1" applyBorder="1"/>
    <xf numFmtId="0" fontId="35" fillId="0" borderId="0" xfId="39075" applyFont="1"/>
    <xf numFmtId="0" fontId="36" fillId="0" borderId="0" xfId="39075" applyFont="1"/>
    <xf numFmtId="0" fontId="36" fillId="0" borderId="25" xfId="39075" applyFont="1" applyBorder="1"/>
    <xf numFmtId="0" fontId="35" fillId="0" borderId="26" xfId="39075" applyFont="1" applyBorder="1"/>
    <xf numFmtId="0" fontId="36" fillId="0" borderId="5" xfId="39075" applyFont="1" applyBorder="1" applyAlignment="1">
      <alignment horizontal="center" vertical="center"/>
    </xf>
    <xf numFmtId="0" fontId="36" fillId="0" borderId="4" xfId="39075" applyFont="1" applyBorder="1" applyAlignment="1">
      <alignment horizontal="center" vertical="center" wrapText="1"/>
    </xf>
    <xf numFmtId="0" fontId="36" fillId="0" borderId="6" xfId="39075" applyFont="1" applyBorder="1" applyAlignment="1">
      <alignment horizontal="center" vertical="center" wrapText="1"/>
    </xf>
    <xf numFmtId="0" fontId="36" fillId="0" borderId="3" xfId="39075" applyFont="1" applyBorder="1" applyAlignment="1">
      <alignment horizontal="center" vertical="center" wrapText="1"/>
    </xf>
    <xf numFmtId="0" fontId="36" fillId="0" borderId="12" xfId="39075" applyFont="1" applyBorder="1" applyAlignment="1">
      <alignment horizontal="center" vertical="center" wrapText="1"/>
    </xf>
    <xf numFmtId="0" fontId="36" fillId="0" borderId="5" xfId="39075" applyFont="1" applyBorder="1" applyAlignment="1">
      <alignment horizontal="center"/>
    </xf>
    <xf numFmtId="0" fontId="36" fillId="0" borderId="4" xfId="39075" applyFont="1" applyBorder="1" applyAlignment="1">
      <alignment horizontal="center"/>
    </xf>
    <xf numFmtId="0" fontId="36" fillId="0" borderId="6" xfId="39075" applyFont="1" applyBorder="1" applyAlignment="1">
      <alignment horizontal="center"/>
    </xf>
    <xf numFmtId="0" fontId="36" fillId="0" borderId="12" xfId="39075" applyFont="1" applyBorder="1" applyAlignment="1">
      <alignment horizontal="center"/>
    </xf>
    <xf numFmtId="0" fontId="35" fillId="0" borderId="5" xfId="39075" applyFont="1" applyBorder="1" applyAlignment="1">
      <alignment horizontal="left"/>
    </xf>
    <xf numFmtId="0" fontId="35" fillId="0" borderId="4" xfId="39075" applyFont="1" applyBorder="1" applyAlignment="1">
      <alignment horizontal="center"/>
    </xf>
    <xf numFmtId="0" fontId="35" fillId="0" borderId="6" xfId="39075" applyFont="1" applyBorder="1" applyAlignment="1">
      <alignment horizontal="center"/>
    </xf>
    <xf numFmtId="0" fontId="35" fillId="0" borderId="4" xfId="39075" applyFont="1" applyBorder="1"/>
    <xf numFmtId="0" fontId="35" fillId="0" borderId="6" xfId="39075" applyFont="1" applyBorder="1"/>
    <xf numFmtId="0" fontId="35" fillId="0" borderId="12" xfId="39075" applyFont="1" applyBorder="1"/>
    <xf numFmtId="177" fontId="35" fillId="0" borderId="4" xfId="39075" applyNumberFormat="1" applyFont="1" applyBorder="1" applyAlignment="1">
      <alignment horizontal="center" vertical="center"/>
    </xf>
    <xf numFmtId="2" fontId="35" fillId="0" borderId="4" xfId="39075" applyNumberFormat="1" applyFont="1" applyBorder="1" applyAlignment="1">
      <alignment horizontal="center" vertical="center"/>
    </xf>
    <xf numFmtId="2" fontId="35" fillId="0" borderId="12" xfId="39075" applyNumberFormat="1" applyFont="1" applyBorder="1" applyAlignment="1">
      <alignment horizontal="center" vertical="center"/>
    </xf>
    <xf numFmtId="2" fontId="35" fillId="0" borderId="6" xfId="39075" applyNumberFormat="1" applyFont="1" applyBorder="1" applyAlignment="1">
      <alignment horizontal="center" vertical="center"/>
    </xf>
    <xf numFmtId="10" fontId="35" fillId="0" borderId="4" xfId="37021" applyNumberFormat="1" applyFont="1" applyBorder="1" applyAlignment="1">
      <alignment horizontal="center" vertical="center"/>
    </xf>
    <xf numFmtId="10" fontId="35" fillId="0" borderId="6" xfId="37021" applyNumberFormat="1" applyFont="1" applyBorder="1" applyAlignment="1">
      <alignment horizontal="center" vertical="center"/>
    </xf>
    <xf numFmtId="2" fontId="35" fillId="0" borderId="4" xfId="37021" applyNumberFormat="1" applyFont="1" applyBorder="1" applyAlignment="1">
      <alignment horizontal="center" vertical="center"/>
    </xf>
    <xf numFmtId="0" fontId="35" fillId="0" borderId="5" xfId="39075" applyFont="1" applyBorder="1" applyAlignment="1">
      <alignment horizontal="left" wrapText="1"/>
    </xf>
    <xf numFmtId="2" fontId="35" fillId="0" borderId="4" xfId="39075" applyNumberFormat="1" applyFont="1" applyBorder="1" applyAlignment="1">
      <alignment horizontal="center"/>
    </xf>
    <xf numFmtId="2" fontId="35" fillId="0" borderId="12" xfId="39075" applyNumberFormat="1" applyFont="1" applyBorder="1" applyAlignment="1">
      <alignment horizontal="center"/>
    </xf>
    <xf numFmtId="0" fontId="35" fillId="0" borderId="5" xfId="39075" applyFont="1" applyBorder="1"/>
    <xf numFmtId="2" fontId="35" fillId="0" borderId="4" xfId="39075" applyNumberFormat="1" applyFont="1" applyBorder="1"/>
    <xf numFmtId="0" fontId="36" fillId="0" borderId="5" xfId="39075" applyFont="1" applyBorder="1"/>
    <xf numFmtId="0" fontId="35" fillId="0" borderId="5" xfId="39075" applyFont="1" applyBorder="1" applyAlignment="1">
      <alignment vertical="center"/>
    </xf>
    <xf numFmtId="2" fontId="36" fillId="0" borderId="4" xfId="39075" applyNumberFormat="1" applyFont="1" applyBorder="1" applyAlignment="1">
      <alignment horizontal="center" vertical="center"/>
    </xf>
    <xf numFmtId="2" fontId="36" fillId="0" borderId="6" xfId="39075" applyNumberFormat="1" applyFont="1" applyBorder="1" applyAlignment="1">
      <alignment horizontal="center" vertical="center"/>
    </xf>
    <xf numFmtId="2" fontId="36" fillId="0" borderId="12" xfId="39075" applyNumberFormat="1" applyFont="1" applyBorder="1" applyAlignment="1">
      <alignment horizontal="center" vertical="center"/>
    </xf>
    <xf numFmtId="0" fontId="35" fillId="0" borderId="33" xfId="39075" applyFont="1" applyBorder="1" applyAlignment="1">
      <alignment vertical="center" wrapText="1"/>
    </xf>
    <xf numFmtId="2" fontId="36" fillId="0" borderId="8" xfId="39075" applyNumberFormat="1" applyFont="1" applyBorder="1" applyAlignment="1">
      <alignment horizontal="center" vertical="center"/>
    </xf>
    <xf numFmtId="2" fontId="36" fillId="0" borderId="29" xfId="39075" applyNumberFormat="1" applyFont="1" applyBorder="1" applyAlignment="1">
      <alignment horizontal="center" vertical="center"/>
    </xf>
    <xf numFmtId="0" fontId="36" fillId="0" borderId="13" xfId="39075" applyFont="1" applyBorder="1" applyAlignment="1">
      <alignment vertical="center" wrapText="1"/>
    </xf>
    <xf numFmtId="2" fontId="36" fillId="0" borderId="14" xfId="39075" applyNumberFormat="1" applyFont="1" applyBorder="1" applyAlignment="1">
      <alignment horizontal="center" vertical="center"/>
    </xf>
    <xf numFmtId="2" fontId="36" fillId="0" borderId="15" xfId="39075" applyNumberFormat="1" applyFont="1" applyBorder="1" applyAlignment="1">
      <alignment horizontal="center" vertical="center"/>
    </xf>
    <xf numFmtId="0" fontId="35" fillId="0" borderId="25" xfId="39075" applyFont="1" applyBorder="1" applyAlignment="1">
      <alignment horizontal="left"/>
    </xf>
    <xf numFmtId="0" fontId="35" fillId="0" borderId="0" xfId="39075" applyFont="1" applyAlignment="1">
      <alignment horizontal="left"/>
    </xf>
    <xf numFmtId="10" fontId="35" fillId="0" borderId="4" xfId="39073" applyNumberFormat="1" applyFont="1" applyBorder="1" applyAlignment="1">
      <alignment horizontal="center" vertical="center"/>
    </xf>
    <xf numFmtId="10" fontId="16" fillId="0" borderId="4" xfId="38" applyNumberFormat="1" applyFont="1" applyBorder="1" applyAlignment="1">
      <alignment horizontal="center" vertical="center"/>
    </xf>
    <xf numFmtId="0" fontId="21" fillId="0" borderId="4" xfId="10" applyFont="1" applyBorder="1" applyAlignment="1">
      <alignment horizontal="left" vertical="center"/>
    </xf>
    <xf numFmtId="10" fontId="21" fillId="0" borderId="4" xfId="14" applyNumberFormat="1" applyFont="1" applyBorder="1" applyAlignment="1">
      <alignment horizontal="center" vertical="center"/>
    </xf>
    <xf numFmtId="2" fontId="16" fillId="0" borderId="0" xfId="14" applyNumberFormat="1" applyFont="1">
      <alignment vertical="center"/>
    </xf>
    <xf numFmtId="2" fontId="34" fillId="0" borderId="4" xfId="0" applyNumberFormat="1" applyFont="1" applyBorder="1" applyAlignment="1">
      <alignment horizontal="center" vertical="center" wrapText="1"/>
    </xf>
    <xf numFmtId="2" fontId="33" fillId="0" borderId="4" xfId="0" applyNumberFormat="1" applyFont="1" applyBorder="1" applyAlignment="1">
      <alignment horizontal="center" vertical="center" wrapText="1"/>
    </xf>
    <xf numFmtId="0" fontId="8" fillId="0" borderId="4" xfId="14" applyFont="1" applyBorder="1" applyAlignment="1">
      <alignment horizontal="left" vertical="center" wrapText="1"/>
    </xf>
    <xf numFmtId="0" fontId="13" fillId="0" borderId="4" xfId="14" applyFont="1" applyBorder="1" applyAlignment="1">
      <alignment horizontal="left" vertical="center"/>
    </xf>
    <xf numFmtId="0" fontId="34" fillId="0" borderId="0" xfId="76" applyFont="1" applyBorder="1" applyAlignment="1">
      <alignment horizontal="center" vertical="top"/>
    </xf>
    <xf numFmtId="0" fontId="43" fillId="0" borderId="0" xfId="75" applyBorder="1" applyAlignment="1">
      <alignment horizontal="left" vertical="top"/>
    </xf>
    <xf numFmtId="2" fontId="34" fillId="0" borderId="0" xfId="76" applyNumberFormat="1" applyFont="1" applyBorder="1" applyAlignment="1">
      <alignment horizontal="center" vertical="center"/>
    </xf>
    <xf numFmtId="0" fontId="34" fillId="0" borderId="26" xfId="76" applyFont="1" applyBorder="1" applyAlignment="1">
      <alignment horizontal="left" vertical="top"/>
    </xf>
    <xf numFmtId="168" fontId="34" fillId="0" borderId="4" xfId="76" applyNumberFormat="1" applyFont="1" applyBorder="1" applyAlignment="1">
      <alignment horizontal="center" vertical="center"/>
    </xf>
    <xf numFmtId="0" fontId="34" fillId="0" borderId="36" xfId="76" applyFont="1" applyBorder="1" applyAlignment="1">
      <alignment horizontal="left" vertical="top"/>
    </xf>
    <xf numFmtId="0" fontId="34" fillId="0" borderId="24" xfId="76" applyFont="1" applyBorder="1" applyAlignment="1">
      <alignment horizontal="left" vertical="top"/>
    </xf>
    <xf numFmtId="169" fontId="16" fillId="0" borderId="4" xfId="14" applyNumberFormat="1" applyFont="1" applyBorder="1" applyAlignment="1">
      <alignment horizontal="center" vertical="center"/>
    </xf>
    <xf numFmtId="0" fontId="16" fillId="0" borderId="9" xfId="14" applyFont="1" applyBorder="1" applyAlignment="1">
      <alignment horizontal="center" vertical="center"/>
    </xf>
    <xf numFmtId="2" fontId="21" fillId="0" borderId="9" xfId="14" applyNumberFormat="1" applyFont="1" applyBorder="1" applyAlignment="1">
      <alignment horizontal="center" vertical="center"/>
    </xf>
    <xf numFmtId="169" fontId="16" fillId="0" borderId="9" xfId="14" applyNumberFormat="1" applyFont="1" applyBorder="1" applyAlignment="1">
      <alignment horizontal="center" vertical="center"/>
    </xf>
    <xf numFmtId="2" fontId="16" fillId="0" borderId="9" xfId="14" applyNumberFormat="1" applyFont="1" applyBorder="1" applyAlignment="1">
      <alignment horizontal="center" vertical="center"/>
    </xf>
    <xf numFmtId="0" fontId="49" fillId="0" borderId="4" xfId="0" applyFont="1" applyBorder="1" applyAlignment="1">
      <alignment horizontal="center" vertical="center"/>
    </xf>
    <xf numFmtId="0" fontId="49" fillId="0" borderId="4" xfId="0" applyFont="1" applyBorder="1" applyAlignment="1">
      <alignment horizontal="center"/>
    </xf>
    <xf numFmtId="2" fontId="49" fillId="0" borderId="4" xfId="0" applyNumberFormat="1" applyFont="1" applyBorder="1" applyAlignment="1">
      <alignment horizontal="center"/>
    </xf>
    <xf numFmtId="0" fontId="0" fillId="0" borderId="0" xfId="0" applyAlignment="1">
      <alignment horizontal="left" vertical="top"/>
    </xf>
    <xf numFmtId="2" fontId="50" fillId="0" borderId="0" xfId="0" applyNumberFormat="1" applyFont="1" applyAlignment="1">
      <alignment horizontal="center" vertical="center"/>
    </xf>
    <xf numFmtId="0" fontId="50" fillId="0" borderId="0" xfId="0" applyFont="1" applyAlignment="1">
      <alignment horizontal="center" vertical="center"/>
    </xf>
    <xf numFmtId="0" fontId="21" fillId="0" borderId="4" xfId="14" applyFont="1" applyBorder="1" applyAlignment="1">
      <alignment horizontal="center" vertical="center" wrapText="1"/>
    </xf>
    <xf numFmtId="0" fontId="36" fillId="0" borderId="42" xfId="39075" applyFont="1" applyBorder="1" applyAlignment="1">
      <alignment horizontal="center"/>
    </xf>
    <xf numFmtId="0" fontId="35" fillId="0" borderId="42" xfId="39075" applyFont="1" applyBorder="1"/>
    <xf numFmtId="2" fontId="35" fillId="0" borderId="9" xfId="39075" applyNumberFormat="1" applyFont="1" applyBorder="1" applyAlignment="1">
      <alignment horizontal="center" vertical="center"/>
    </xf>
    <xf numFmtId="10" fontId="35" fillId="0" borderId="9" xfId="37021" applyNumberFormat="1" applyFont="1" applyBorder="1" applyAlignment="1">
      <alignment horizontal="center" vertical="center"/>
    </xf>
    <xf numFmtId="2" fontId="35" fillId="0" borderId="9" xfId="37021" applyNumberFormat="1" applyFont="1" applyBorder="1" applyAlignment="1">
      <alignment horizontal="center" vertical="center"/>
    </xf>
    <xf numFmtId="2" fontId="35" fillId="0" borderId="42" xfId="39075" applyNumberFormat="1" applyFont="1" applyBorder="1" applyAlignment="1">
      <alignment horizontal="center"/>
    </xf>
    <xf numFmtId="2" fontId="35" fillId="0" borderId="42" xfId="39075" applyNumberFormat="1" applyFont="1" applyBorder="1" applyAlignment="1">
      <alignment horizontal="center" vertical="center"/>
    </xf>
    <xf numFmtId="0" fontId="36" fillId="0" borderId="43" xfId="39075" applyFont="1" applyBorder="1" applyAlignment="1">
      <alignment horizontal="center" vertical="center" wrapText="1"/>
    </xf>
    <xf numFmtId="0" fontId="35" fillId="0" borderId="0" xfId="39075" applyFont="1" applyBorder="1"/>
    <xf numFmtId="0" fontId="13" fillId="0" borderId="0" xfId="14" applyFont="1" applyAlignment="1">
      <alignment horizontal="center" vertical="center"/>
    </xf>
    <xf numFmtId="0" fontId="16" fillId="0" borderId="4" xfId="10" applyFont="1" applyBorder="1" applyAlignment="1">
      <alignment horizontal="center" vertical="center"/>
    </xf>
    <xf numFmtId="0" fontId="21" fillId="0" borderId="4" xfId="14" applyFont="1" applyBorder="1" applyAlignment="1">
      <alignment horizontal="center" vertical="center" wrapText="1"/>
    </xf>
    <xf numFmtId="0" fontId="16" fillId="0" borderId="4" xfId="10" applyFont="1" applyBorder="1" applyAlignment="1">
      <alignment horizontal="center" vertical="center" wrapText="1"/>
    </xf>
    <xf numFmtId="0" fontId="21" fillId="0" borderId="6" xfId="14" applyFont="1" applyBorder="1" applyAlignment="1">
      <alignment horizontal="center" vertical="center" wrapText="1"/>
    </xf>
    <xf numFmtId="0" fontId="21" fillId="0" borderId="0" xfId="10" applyFont="1" applyAlignment="1">
      <alignment horizontal="left" vertical="center"/>
    </xf>
    <xf numFmtId="0" fontId="21" fillId="0" borderId="4" xfId="10" applyFont="1" applyBorder="1" applyAlignment="1">
      <alignment horizontal="center" vertical="center" wrapText="1"/>
    </xf>
    <xf numFmtId="0" fontId="16" fillId="0" borderId="4" xfId="14" applyFont="1" applyBorder="1" applyAlignment="1">
      <alignment horizontal="center" vertical="center"/>
    </xf>
    <xf numFmtId="0" fontId="16" fillId="0" borderId="4" xfId="10" applyFont="1" applyBorder="1" applyAlignment="1">
      <alignment vertical="center"/>
    </xf>
    <xf numFmtId="2" fontId="16" fillId="0" borderId="8" xfId="14" applyNumberFormat="1" applyFont="1" applyBorder="1" applyAlignment="1">
      <alignment horizontal="center" vertical="center"/>
    </xf>
    <xf numFmtId="0" fontId="21" fillId="0" borderId="0" xfId="10" applyFont="1" applyAlignment="1">
      <alignment horizontal="center" vertical="center"/>
    </xf>
    <xf numFmtId="0" fontId="27" fillId="0" borderId="4" xfId="72" applyFont="1" applyBorder="1" applyAlignment="1">
      <alignment horizontal="center" vertical="center"/>
    </xf>
    <xf numFmtId="0" fontId="13" fillId="0" borderId="0" xfId="14" applyFont="1" applyAlignment="1">
      <alignment horizontal="center" vertical="center"/>
    </xf>
    <xf numFmtId="0" fontId="21" fillId="0" borderId="4" xfId="14" applyFont="1" applyBorder="1" applyAlignment="1">
      <alignment horizontal="center" vertical="center" wrapText="1"/>
    </xf>
    <xf numFmtId="0" fontId="21" fillId="0" borderId="0" xfId="10" applyFont="1" applyAlignment="1">
      <alignment horizontal="left" vertical="center"/>
    </xf>
    <xf numFmtId="0" fontId="16" fillId="0" borderId="4" xfId="10" applyFont="1" applyBorder="1" applyAlignment="1">
      <alignment vertical="center"/>
    </xf>
    <xf numFmtId="0" fontId="8" fillId="0" borderId="44" xfId="10" applyFont="1" applyBorder="1" applyAlignment="1">
      <alignment vertical="center"/>
    </xf>
    <xf numFmtId="0" fontId="8" fillId="0" borderId="45" xfId="10" applyFont="1" applyBorder="1" applyAlignment="1">
      <alignment vertical="center"/>
    </xf>
    <xf numFmtId="0" fontId="21" fillId="0" borderId="0" xfId="10" applyFont="1" applyBorder="1" applyAlignment="1">
      <alignment vertical="center"/>
    </xf>
    <xf numFmtId="171" fontId="16" fillId="5" borderId="4" xfId="39074" applyNumberFormat="1" applyFont="1" applyFill="1" applyBorder="1" applyAlignment="1">
      <alignment vertical="center"/>
    </xf>
    <xf numFmtId="171" fontId="16" fillId="0" borderId="4" xfId="39074" applyNumberFormat="1" applyFont="1" applyBorder="1" applyAlignment="1">
      <alignment vertical="center"/>
    </xf>
    <xf numFmtId="0" fontId="16" fillId="5" borderId="4" xfId="10" applyFont="1" applyFill="1" applyBorder="1" applyAlignment="1">
      <alignment vertical="center"/>
    </xf>
    <xf numFmtId="0" fontId="8" fillId="0" borderId="4" xfId="32" applyFont="1" applyBorder="1" applyAlignment="1">
      <alignment horizontal="center" vertical="center" wrapText="1"/>
    </xf>
    <xf numFmtId="43" fontId="16" fillId="0" borderId="4" xfId="39074" applyFont="1" applyBorder="1" applyAlignment="1">
      <alignment vertical="center"/>
    </xf>
    <xf numFmtId="178" fontId="16" fillId="0" borderId="9" xfId="38" applyNumberFormat="1" applyFont="1" applyBorder="1" applyAlignment="1">
      <alignment horizontal="center" vertical="center"/>
    </xf>
    <xf numFmtId="169" fontId="16" fillId="0" borderId="9" xfId="14" applyNumberFormat="1" applyFont="1" applyFill="1" applyBorder="1" applyAlignment="1">
      <alignment horizontal="center" vertical="center"/>
    </xf>
    <xf numFmtId="0" fontId="16" fillId="0" borderId="0" xfId="14" applyFont="1" applyAlignment="1">
      <alignment horizontal="center" vertical="center"/>
    </xf>
    <xf numFmtId="0" fontId="16" fillId="0" borderId="4" xfId="14" applyFont="1" applyBorder="1" applyAlignment="1">
      <alignment horizontal="center" vertical="center"/>
    </xf>
    <xf numFmtId="2" fontId="16" fillId="0" borderId="7" xfId="14" applyNumberFormat="1" applyFont="1" applyBorder="1" applyAlignment="1">
      <alignment horizontal="center" vertical="center"/>
    </xf>
    <xf numFmtId="0" fontId="45" fillId="0" borderId="5" xfId="76" applyFont="1" applyBorder="1" applyAlignment="1">
      <alignment horizontal="center" vertical="center" wrapText="1"/>
    </xf>
    <xf numFmtId="0" fontId="45" fillId="0" borderId="4" xfId="76" applyFont="1" applyBorder="1" applyAlignment="1">
      <alignment horizontal="center" vertical="center" wrapText="1"/>
    </xf>
    <xf numFmtId="169" fontId="8" fillId="0" borderId="4" xfId="71" applyNumberFormat="1" applyFont="1" applyBorder="1" applyAlignment="1">
      <alignment horizontal="center" vertical="center" wrapText="1"/>
    </xf>
    <xf numFmtId="2" fontId="16" fillId="0" borderId="6" xfId="14" applyNumberFormat="1" applyFont="1" applyBorder="1" applyAlignment="1">
      <alignment horizontal="center" vertical="center"/>
    </xf>
    <xf numFmtId="10" fontId="0" fillId="0" borderId="4" xfId="38" applyNumberFormat="1" applyFont="1" applyBorder="1" applyAlignment="1">
      <alignment horizontal="center" vertical="center"/>
    </xf>
    <xf numFmtId="2" fontId="16" fillId="0" borderId="4" xfId="38" applyNumberFormat="1" applyFont="1" applyFill="1" applyBorder="1" applyAlignment="1">
      <alignment horizontal="center" vertical="center"/>
    </xf>
    <xf numFmtId="169" fontId="16" fillId="0" borderId="4" xfId="38" applyNumberFormat="1" applyFont="1" applyFill="1" applyBorder="1" applyAlignment="1">
      <alignment horizontal="center" vertical="center"/>
    </xf>
    <xf numFmtId="0" fontId="16" fillId="0" borderId="0" xfId="14" applyFont="1" applyFill="1">
      <alignment vertical="center"/>
    </xf>
    <xf numFmtId="2" fontId="21" fillId="0" borderId="4" xfId="14" applyNumberFormat="1" applyFont="1" applyFill="1" applyBorder="1" applyAlignment="1">
      <alignment horizontal="center" vertical="center"/>
    </xf>
    <xf numFmtId="0" fontId="16" fillId="0" borderId="6" xfId="10" applyFont="1" applyBorder="1" applyAlignment="1">
      <alignment vertical="center"/>
    </xf>
    <xf numFmtId="0" fontId="16" fillId="0" borderId="6" xfId="10" applyFont="1" applyBorder="1" applyAlignment="1">
      <alignment vertical="center" wrapText="1"/>
    </xf>
    <xf numFmtId="0" fontId="16" fillId="0" borderId="6" xfId="10" applyFont="1" applyBorder="1" applyAlignment="1">
      <alignment horizontal="left" vertical="center"/>
    </xf>
    <xf numFmtId="0" fontId="16" fillId="0" borderId="6" xfId="10" applyFont="1" applyBorder="1" applyAlignment="1">
      <alignment horizontal="left" vertical="center" wrapText="1"/>
    </xf>
    <xf numFmtId="0" fontId="21" fillId="0" borderId="6" xfId="10" applyFont="1" applyBorder="1" applyAlignment="1">
      <alignment vertical="center"/>
    </xf>
    <xf numFmtId="0" fontId="34" fillId="0" borderId="6" xfId="0" applyFont="1" applyBorder="1" applyAlignment="1">
      <alignment horizontal="left" vertical="center"/>
    </xf>
    <xf numFmtId="0" fontId="34" fillId="0" borderId="6" xfId="0" applyFont="1" applyBorder="1" applyAlignment="1">
      <alignment horizontal="left" vertical="center" wrapText="1"/>
    </xf>
    <xf numFmtId="0" fontId="33" fillId="0" borderId="6" xfId="0" applyFont="1" applyBorder="1" applyAlignment="1">
      <alignment horizontal="left" vertical="center" wrapText="1"/>
    </xf>
    <xf numFmtId="10" fontId="21" fillId="0" borderId="4" xfId="38" applyNumberFormat="1" applyFont="1" applyBorder="1" applyAlignment="1">
      <alignment horizontal="center" vertical="center"/>
    </xf>
    <xf numFmtId="0" fontId="45" fillId="0" borderId="9" xfId="76" applyFont="1" applyBorder="1" applyAlignment="1">
      <alignment horizontal="left" vertical="center" wrapText="1"/>
    </xf>
    <xf numFmtId="2" fontId="8" fillId="0" borderId="0" xfId="14" applyNumberFormat="1" applyFont="1">
      <alignment vertical="center"/>
    </xf>
    <xf numFmtId="179" fontId="8" fillId="0" borderId="0" xfId="14" applyNumberFormat="1" applyFont="1">
      <alignment vertical="center"/>
    </xf>
    <xf numFmtId="177" fontId="16" fillId="0" borderId="0" xfId="14" applyNumberFormat="1" applyFont="1">
      <alignment vertical="center"/>
    </xf>
    <xf numFmtId="179" fontId="16" fillId="0" borderId="0" xfId="14" applyNumberFormat="1" applyFont="1">
      <alignment vertical="center"/>
    </xf>
    <xf numFmtId="180" fontId="16" fillId="0" borderId="0" xfId="14" applyNumberFormat="1" applyFont="1">
      <alignment vertical="center"/>
    </xf>
    <xf numFmtId="0" fontId="34" fillId="0" borderId="5" xfId="75" applyFont="1" applyBorder="1" applyAlignment="1">
      <alignment horizontal="center" vertical="center"/>
    </xf>
    <xf numFmtId="0" fontId="51" fillId="0" borderId="4" xfId="14" applyFont="1" applyBorder="1" applyAlignment="1">
      <alignment horizontal="center" vertical="center"/>
    </xf>
    <xf numFmtId="0" fontId="13" fillId="0" borderId="45" xfId="10" applyFont="1" applyBorder="1" applyAlignment="1">
      <alignment horizontal="left" vertical="center"/>
    </xf>
    <xf numFmtId="0" fontId="13" fillId="0" borderId="0" xfId="10" applyFont="1" applyBorder="1" applyAlignment="1">
      <alignment horizontal="left" vertical="center"/>
    </xf>
    <xf numFmtId="0" fontId="13" fillId="0" borderId="44" xfId="10" applyFont="1" applyBorder="1" applyAlignment="1">
      <alignment horizontal="left" vertical="center"/>
    </xf>
    <xf numFmtId="0" fontId="8" fillId="0" borderId="16" xfId="10" applyFont="1" applyBorder="1" applyAlignment="1">
      <alignment vertical="center"/>
    </xf>
    <xf numFmtId="0" fontId="8" fillId="0" borderId="12" xfId="10" applyFont="1" applyBorder="1" applyAlignment="1">
      <alignment horizontal="center" vertical="center" wrapText="1"/>
    </xf>
    <xf numFmtId="0" fontId="40" fillId="0" borderId="0" xfId="10" applyFont="1" applyAlignment="1">
      <alignment vertical="center"/>
    </xf>
    <xf numFmtId="0" fontId="45" fillId="0" borderId="0" xfId="14" applyFont="1" applyAlignment="1">
      <alignment horizontal="center" vertical="center"/>
    </xf>
    <xf numFmtId="0" fontId="45" fillId="0" borderId="0" xfId="10" applyFont="1" applyAlignment="1">
      <alignment horizontal="center" vertical="center"/>
    </xf>
    <xf numFmtId="0" fontId="40" fillId="0" borderId="0" xfId="14" applyFont="1">
      <alignment vertical="center"/>
    </xf>
    <xf numFmtId="0" fontId="40" fillId="0" borderId="0" xfId="10" applyFont="1"/>
    <xf numFmtId="0" fontId="45" fillId="0" borderId="0" xfId="10" applyFont="1" applyAlignment="1">
      <alignment horizontal="centerContinuous"/>
    </xf>
    <xf numFmtId="0" fontId="40" fillId="0" borderId="0" xfId="10" applyFont="1" applyAlignment="1">
      <alignment horizontal="centerContinuous"/>
    </xf>
    <xf numFmtId="0" fontId="45" fillId="0" borderId="0" xfId="14" applyFont="1" applyAlignment="1">
      <alignment horizontal="right" vertical="center"/>
    </xf>
    <xf numFmtId="0" fontId="45" fillId="0" borderId="4" xfId="14" applyFont="1" applyBorder="1" applyAlignment="1">
      <alignment horizontal="center" vertical="center" wrapText="1"/>
    </xf>
    <xf numFmtId="0" fontId="40" fillId="0" borderId="4" xfId="14" applyFont="1" applyBorder="1" applyAlignment="1">
      <alignment horizontal="center" vertical="center"/>
    </xf>
    <xf numFmtId="0" fontId="40" fillId="0" borderId="4" xfId="10" applyFont="1" applyBorder="1"/>
    <xf numFmtId="2" fontId="40" fillId="0" borderId="4" xfId="0" applyNumberFormat="1" applyFont="1" applyBorder="1" applyAlignment="1">
      <alignment horizontal="center" vertical="center"/>
    </xf>
    <xf numFmtId="0" fontId="40" fillId="0" borderId="4" xfId="14" applyFont="1" applyBorder="1">
      <alignment vertical="center"/>
    </xf>
    <xf numFmtId="0" fontId="40" fillId="0" borderId="4" xfId="10" applyFont="1" applyBorder="1" applyAlignment="1">
      <alignment wrapText="1"/>
    </xf>
    <xf numFmtId="0" fontId="45" fillId="0" borderId="4" xfId="14" applyFont="1" applyBorder="1" applyAlignment="1">
      <alignment horizontal="center" vertical="center"/>
    </xf>
    <xf numFmtId="0" fontId="45" fillId="0" borderId="4" xfId="10" applyFont="1" applyBorder="1"/>
    <xf numFmtId="2" fontId="45" fillId="0" borderId="4" xfId="0" applyNumberFormat="1" applyFont="1" applyBorder="1" applyAlignment="1">
      <alignment horizontal="center" vertical="center"/>
    </xf>
    <xf numFmtId="0" fontId="45" fillId="0" borderId="4" xfId="14" applyFont="1" applyBorder="1">
      <alignment vertical="center"/>
    </xf>
    <xf numFmtId="0" fontId="40" fillId="0" borderId="4" xfId="10" quotePrefix="1" applyFont="1" applyBorder="1" applyAlignment="1">
      <alignment horizontal="left" vertical="top" wrapText="1"/>
    </xf>
    <xf numFmtId="2" fontId="40" fillId="0" borderId="8" xfId="0" applyNumberFormat="1" applyFont="1" applyBorder="1" applyAlignment="1">
      <alignment horizontal="center" vertical="center"/>
    </xf>
    <xf numFmtId="0" fontId="40" fillId="0" borderId="4" xfId="10" applyFont="1" applyBorder="1" applyAlignment="1">
      <alignment horizontal="left"/>
    </xf>
    <xf numFmtId="0" fontId="45" fillId="0" borderId="4" xfId="10" applyFont="1" applyBorder="1" applyAlignment="1">
      <alignment horizontal="left"/>
    </xf>
    <xf numFmtId="0" fontId="29" fillId="0" borderId="0" xfId="14" applyFont="1" applyAlignment="1">
      <alignment horizontal="center" vertical="center"/>
    </xf>
    <xf numFmtId="0" fontId="33" fillId="0" borderId="0" xfId="71" applyFont="1" applyBorder="1" applyAlignment="1">
      <alignment horizontal="center" vertical="center" wrapText="1"/>
    </xf>
    <xf numFmtId="0" fontId="33" fillId="0" borderId="0" xfId="71" applyFont="1" applyBorder="1" applyAlignment="1">
      <alignment vertical="center" wrapText="1"/>
    </xf>
    <xf numFmtId="0" fontId="21" fillId="4" borderId="0" xfId="67" applyFont="1" applyFill="1" applyBorder="1" applyAlignment="1">
      <alignment horizontal="center" vertical="center"/>
    </xf>
    <xf numFmtId="2" fontId="36" fillId="0" borderId="0" xfId="71" applyNumberFormat="1" applyFont="1" applyBorder="1" applyAlignment="1">
      <alignment horizontal="center" vertical="center" wrapText="1"/>
    </xf>
    <xf numFmtId="2" fontId="16" fillId="0" borderId="0" xfId="67" applyNumberFormat="1" applyFont="1" applyBorder="1" applyAlignment="1">
      <alignment horizontal="center" vertical="center"/>
    </xf>
    <xf numFmtId="2" fontId="16" fillId="4" borderId="0" xfId="67" applyNumberFormat="1" applyFont="1" applyFill="1" applyBorder="1" applyAlignment="1">
      <alignment horizontal="center" vertical="center"/>
    </xf>
    <xf numFmtId="2" fontId="21" fillId="4" borderId="0" xfId="67" applyNumberFormat="1" applyFont="1" applyFill="1" applyBorder="1" applyAlignment="1">
      <alignment horizontal="center" vertical="center"/>
    </xf>
    <xf numFmtId="0" fontId="45" fillId="0" borderId="0" xfId="10" applyFont="1" applyAlignment="1">
      <alignment vertical="center"/>
    </xf>
    <xf numFmtId="0" fontId="45" fillId="4" borderId="8" xfId="67" applyFont="1" applyFill="1" applyBorder="1" applyAlignment="1">
      <alignment horizontal="center" vertical="center" wrapText="1"/>
    </xf>
    <xf numFmtId="0" fontId="45" fillId="4" borderId="29" xfId="67" applyFont="1" applyFill="1" applyBorder="1" applyAlignment="1">
      <alignment horizontal="center" vertical="center" wrapText="1"/>
    </xf>
    <xf numFmtId="0" fontId="45" fillId="4" borderId="4" xfId="67" applyFont="1" applyFill="1" applyBorder="1" applyAlignment="1">
      <alignment horizontal="center" vertical="center"/>
    </xf>
    <xf numFmtId="2" fontId="40" fillId="0" borderId="4" xfId="67" applyNumberFormat="1" applyFont="1" applyBorder="1" applyAlignment="1">
      <alignment horizontal="center" vertical="center"/>
    </xf>
    <xf numFmtId="2" fontId="40" fillId="4" borderId="4" xfId="67" applyNumberFormat="1" applyFont="1" applyFill="1" applyBorder="1" applyAlignment="1">
      <alignment horizontal="center" vertical="center"/>
    </xf>
    <xf numFmtId="2" fontId="40" fillId="4" borderId="4" xfId="19" applyNumberFormat="1" applyFont="1" applyFill="1" applyBorder="1" applyAlignment="1">
      <alignment horizontal="center" vertical="center"/>
    </xf>
    <xf numFmtId="169" fontId="40" fillId="0" borderId="4" xfId="67" applyNumberFormat="1" applyFont="1" applyBorder="1" applyAlignment="1">
      <alignment horizontal="center" vertical="center"/>
    </xf>
    <xf numFmtId="10" fontId="40" fillId="4" borderId="4" xfId="38" applyNumberFormat="1" applyFont="1" applyFill="1" applyBorder="1" applyAlignment="1">
      <alignment horizontal="center" vertical="center"/>
    </xf>
    <xf numFmtId="2" fontId="45" fillId="4" borderId="4" xfId="67" applyNumberFormat="1" applyFont="1" applyFill="1" applyBorder="1" applyAlignment="1">
      <alignment horizontal="center" vertical="center"/>
    </xf>
    <xf numFmtId="10" fontId="45" fillId="4" borderId="4" xfId="38" applyNumberFormat="1" applyFont="1" applyFill="1" applyBorder="1" applyAlignment="1">
      <alignment horizontal="center" vertical="center"/>
    </xf>
    <xf numFmtId="0" fontId="16" fillId="4" borderId="0" xfId="67" applyFont="1" applyFill="1" applyBorder="1" applyAlignment="1">
      <alignment horizontal="center" vertical="center"/>
    </xf>
    <xf numFmtId="0" fontId="21" fillId="4" borderId="0" xfId="67" applyFont="1" applyFill="1" applyBorder="1" applyAlignment="1">
      <alignment horizontal="left" vertical="center"/>
    </xf>
    <xf numFmtId="0" fontId="21" fillId="0" borderId="4" xfId="14" applyFont="1" applyBorder="1" applyAlignment="1">
      <alignment horizontal="center" vertical="center" wrapText="1"/>
    </xf>
    <xf numFmtId="0" fontId="45" fillId="0" borderId="4" xfId="14" applyFont="1" applyBorder="1" applyAlignment="1">
      <alignment horizontal="center" vertical="center"/>
    </xf>
    <xf numFmtId="0" fontId="13" fillId="0" borderId="0" xfId="10" applyFont="1" applyAlignment="1">
      <alignment horizontal="center" vertical="center" wrapText="1"/>
    </xf>
    <xf numFmtId="0" fontId="8" fillId="0" borderId="0" xfId="10" applyFont="1" applyAlignment="1">
      <alignment horizontal="center" vertical="center" wrapText="1"/>
    </xf>
    <xf numFmtId="0" fontId="16" fillId="0" borderId="27" xfId="14" applyFont="1" applyFill="1" applyBorder="1" applyAlignment="1">
      <alignment horizontal="left" vertical="center" wrapText="1"/>
    </xf>
    <xf numFmtId="0" fontId="16" fillId="0" borderId="11" xfId="14" applyFont="1" applyFill="1" applyBorder="1" applyAlignment="1">
      <alignment horizontal="left" vertical="center" wrapText="1"/>
    </xf>
    <xf numFmtId="0" fontId="16" fillId="0" borderId="46" xfId="14" applyFont="1" applyFill="1" applyBorder="1" applyAlignment="1">
      <alignment horizontal="left" vertical="center" wrapText="1"/>
    </xf>
    <xf numFmtId="0" fontId="16" fillId="0" borderId="47" xfId="14" applyFont="1" applyFill="1" applyBorder="1" applyAlignment="1">
      <alignment horizontal="left" vertical="center" wrapText="1"/>
    </xf>
    <xf numFmtId="0" fontId="16" fillId="0" borderId="48" xfId="14" applyFont="1" applyFill="1" applyBorder="1" applyAlignment="1">
      <alignment horizontal="left" vertical="center" wrapText="1"/>
    </xf>
    <xf numFmtId="0" fontId="16" fillId="0" borderId="49" xfId="14" applyFont="1" applyFill="1" applyBorder="1" applyAlignment="1">
      <alignment horizontal="left" vertical="center" wrapText="1"/>
    </xf>
    <xf numFmtId="0" fontId="21" fillId="0" borderId="8" xfId="14" applyFont="1" applyBorder="1" applyAlignment="1">
      <alignment horizontal="center" vertical="center"/>
    </xf>
    <xf numFmtId="0" fontId="21" fillId="0" borderId="10" xfId="14" applyFont="1" applyBorder="1" applyAlignment="1">
      <alignment horizontal="center" vertical="center"/>
    </xf>
    <xf numFmtId="0" fontId="21" fillId="0" borderId="7" xfId="14" applyFont="1" applyBorder="1" applyAlignment="1">
      <alignment horizontal="center" vertical="center"/>
    </xf>
    <xf numFmtId="0" fontId="21" fillId="0" borderId="8" xfId="14" applyFont="1" applyBorder="1" applyAlignment="1">
      <alignment horizontal="center" vertical="center" wrapText="1"/>
    </xf>
    <xf numFmtId="0" fontId="21" fillId="0" borderId="10" xfId="14" applyFont="1" applyBorder="1" applyAlignment="1">
      <alignment horizontal="center" vertical="center" wrapText="1"/>
    </xf>
    <xf numFmtId="0" fontId="16" fillId="0" borderId="7" xfId="10" applyFont="1" applyBorder="1" applyAlignment="1">
      <alignment horizontal="center" vertical="center" wrapText="1"/>
    </xf>
    <xf numFmtId="0" fontId="21" fillId="0" borderId="4" xfId="14" applyFont="1" applyBorder="1" applyAlignment="1">
      <alignment horizontal="center" vertical="center"/>
    </xf>
    <xf numFmtId="0" fontId="16" fillId="0" borderId="4" xfId="10" applyFont="1" applyBorder="1" applyAlignment="1">
      <alignment horizontal="center" vertical="center"/>
    </xf>
    <xf numFmtId="0" fontId="21" fillId="0" borderId="4" xfId="14" applyFont="1" applyBorder="1" applyAlignment="1">
      <alignment horizontal="center" vertical="center" wrapText="1"/>
    </xf>
    <xf numFmtId="0" fontId="16" fillId="0" borderId="4" xfId="10" applyFont="1" applyBorder="1" applyAlignment="1">
      <alignment horizontal="center" vertical="center" wrapText="1"/>
    </xf>
    <xf numFmtId="0" fontId="21" fillId="0" borderId="6" xfId="14" applyFont="1" applyBorder="1" applyAlignment="1">
      <alignment horizontal="center" vertical="center" wrapText="1"/>
    </xf>
    <xf numFmtId="0" fontId="0" fillId="0" borderId="3" xfId="0" applyBorder="1"/>
    <xf numFmtId="0" fontId="0" fillId="0" borderId="9" xfId="0" applyBorder="1"/>
    <xf numFmtId="0" fontId="21" fillId="0" borderId="9" xfId="14" applyFont="1" applyBorder="1" applyAlignment="1">
      <alignment horizontal="center" vertical="center" wrapText="1"/>
    </xf>
    <xf numFmtId="2" fontId="16" fillId="0" borderId="8" xfId="10" applyNumberFormat="1" applyFont="1" applyBorder="1" applyAlignment="1">
      <alignment horizontal="center" vertical="center"/>
    </xf>
    <xf numFmtId="2" fontId="16" fillId="0" borderId="10" xfId="10" applyNumberFormat="1" applyFont="1" applyBorder="1" applyAlignment="1">
      <alignment horizontal="center" vertical="center"/>
    </xf>
    <xf numFmtId="2" fontId="16" fillId="0" borderId="7" xfId="10" applyNumberFormat="1" applyFont="1" applyBorder="1" applyAlignment="1">
      <alignment horizontal="center" vertical="center"/>
    </xf>
    <xf numFmtId="0" fontId="21" fillId="0" borderId="0" xfId="10" applyFont="1" applyAlignment="1">
      <alignment horizontal="left" vertical="center"/>
    </xf>
    <xf numFmtId="0" fontId="21" fillId="0" borderId="4" xfId="10" applyFont="1" applyBorder="1" applyAlignment="1">
      <alignment horizontal="center" vertical="center" wrapText="1"/>
    </xf>
    <xf numFmtId="0" fontId="21" fillId="0" borderId="8" xfId="10" applyFont="1" applyBorder="1" applyAlignment="1">
      <alignment horizontal="center" vertical="center" wrapText="1"/>
    </xf>
    <xf numFmtId="0" fontId="21" fillId="0" borderId="10" xfId="10" applyFont="1" applyBorder="1" applyAlignment="1">
      <alignment horizontal="center" vertical="center" wrapText="1"/>
    </xf>
    <xf numFmtId="0" fontId="21" fillId="0" borderId="7" xfId="10" applyFont="1" applyBorder="1" applyAlignment="1">
      <alignment horizontal="center" vertical="center" wrapText="1"/>
    </xf>
    <xf numFmtId="0" fontId="45" fillId="0" borderId="4" xfId="14" applyFont="1" applyBorder="1" applyAlignment="1">
      <alignment horizontal="center" vertical="center"/>
    </xf>
    <xf numFmtId="0" fontId="40" fillId="0" borderId="4" xfId="10" applyFont="1" applyBorder="1" applyAlignment="1">
      <alignment vertical="center"/>
    </xf>
    <xf numFmtId="0" fontId="45" fillId="0" borderId="6" xfId="14" applyFont="1" applyBorder="1" applyAlignment="1">
      <alignment horizontal="center" vertical="center" wrapText="1"/>
    </xf>
    <xf numFmtId="0" fontId="40" fillId="0" borderId="3" xfId="0" applyFont="1" applyBorder="1"/>
    <xf numFmtId="0" fontId="40" fillId="0" borderId="9" xfId="0" applyFont="1" applyBorder="1"/>
    <xf numFmtId="0" fontId="45" fillId="0" borderId="9" xfId="14" applyFont="1" applyBorder="1" applyAlignment="1">
      <alignment horizontal="center" vertical="center" wrapText="1"/>
    </xf>
    <xf numFmtId="2" fontId="40" fillId="0" borderId="8" xfId="0" applyNumberFormat="1" applyFont="1" applyBorder="1" applyAlignment="1">
      <alignment horizontal="center" vertical="center"/>
    </xf>
    <xf numFmtId="2" fontId="40" fillId="0" borderId="10" xfId="0" applyNumberFormat="1" applyFont="1" applyBorder="1" applyAlignment="1">
      <alignment horizontal="center" vertical="center"/>
    </xf>
    <xf numFmtId="2" fontId="40" fillId="0" borderId="7" xfId="0" applyNumberFormat="1" applyFont="1" applyBorder="1" applyAlignment="1">
      <alignment horizontal="center" vertical="center"/>
    </xf>
    <xf numFmtId="0" fontId="21" fillId="0" borderId="0" xfId="14" applyFont="1" applyAlignment="1">
      <alignment horizontal="left" vertical="center"/>
    </xf>
    <xf numFmtId="0" fontId="45" fillId="0" borderId="4" xfId="14" applyFont="1" applyBorder="1" applyAlignment="1">
      <alignment horizontal="center" vertical="center" wrapText="1"/>
    </xf>
    <xf numFmtId="0" fontId="16" fillId="0" borderId="4" xfId="14" applyFont="1" applyBorder="1" applyAlignment="1">
      <alignment horizontal="center" vertical="center"/>
    </xf>
    <xf numFmtId="2" fontId="16" fillId="0" borderId="8" xfId="14" applyNumberFormat="1" applyFont="1" applyBorder="1" applyAlignment="1">
      <alignment horizontal="center" vertical="center"/>
    </xf>
    <xf numFmtId="2" fontId="16" fillId="0" borderId="10" xfId="14" applyNumberFormat="1" applyFont="1" applyBorder="1" applyAlignment="1">
      <alignment horizontal="center" vertical="center"/>
    </xf>
    <xf numFmtId="2" fontId="16" fillId="0" borderId="7" xfId="14" applyNumberFormat="1" applyFont="1" applyBorder="1" applyAlignment="1">
      <alignment horizontal="center" vertical="center"/>
    </xf>
    <xf numFmtId="0" fontId="8" fillId="0" borderId="22" xfId="10" applyFont="1" applyBorder="1" applyAlignment="1">
      <alignment horizontal="left" vertical="center"/>
    </xf>
    <xf numFmtId="0" fontId="8" fillId="0" borderId="23" xfId="10" applyFont="1" applyBorder="1" applyAlignment="1">
      <alignment horizontal="left" vertical="center"/>
    </xf>
    <xf numFmtId="0" fontId="8" fillId="0" borderId="24" xfId="10" applyFont="1" applyBorder="1" applyAlignment="1">
      <alignment horizontal="left" vertical="center"/>
    </xf>
    <xf numFmtId="0" fontId="8" fillId="0" borderId="34" xfId="10" applyFont="1" applyBorder="1" applyAlignment="1">
      <alignment horizontal="left" vertical="center"/>
    </xf>
    <xf numFmtId="0" fontId="8" fillId="0" borderId="35" xfId="10" applyFont="1" applyBorder="1" applyAlignment="1">
      <alignment horizontal="left" vertical="center"/>
    </xf>
    <xf numFmtId="0" fontId="8" fillId="0" borderId="36" xfId="10" applyFont="1" applyBorder="1" applyAlignment="1">
      <alignment horizontal="left" vertical="center"/>
    </xf>
    <xf numFmtId="0" fontId="8" fillId="0" borderId="8" xfId="10" applyFont="1" applyBorder="1" applyAlignment="1">
      <alignment horizontal="center" vertical="center" wrapText="1"/>
    </xf>
    <xf numFmtId="0" fontId="8" fillId="0" borderId="10" xfId="10" applyFont="1" applyBorder="1" applyAlignment="1">
      <alignment horizontal="center" vertical="center" wrapText="1"/>
    </xf>
    <xf numFmtId="0" fontId="8" fillId="0" borderId="7" xfId="10" applyFont="1" applyBorder="1" applyAlignment="1">
      <alignment horizontal="center" vertical="center" wrapText="1"/>
    </xf>
    <xf numFmtId="0" fontId="8" fillId="0" borderId="29" xfId="10" applyFont="1" applyBorder="1" applyAlignment="1">
      <alignment horizontal="center" vertical="center" wrapText="1"/>
    </xf>
    <xf numFmtId="0" fontId="8" fillId="0" borderId="30" xfId="10" applyFont="1" applyBorder="1" applyAlignment="1">
      <alignment horizontal="center" vertical="center" wrapText="1"/>
    </xf>
    <xf numFmtId="0" fontId="8" fillId="0" borderId="31" xfId="10" applyFont="1" applyBorder="1" applyAlignment="1">
      <alignment horizontal="center" vertical="center" wrapText="1"/>
    </xf>
    <xf numFmtId="0" fontId="13" fillId="0" borderId="8" xfId="10" applyFont="1" applyBorder="1" applyAlignment="1">
      <alignment horizontal="center" vertical="center" wrapText="1"/>
    </xf>
    <xf numFmtId="0" fontId="13" fillId="0" borderId="10" xfId="10" applyFont="1" applyBorder="1" applyAlignment="1">
      <alignment horizontal="center" vertical="center" wrapText="1"/>
    </xf>
    <xf numFmtId="0" fontId="13" fillId="0" borderId="7" xfId="10" applyFont="1" applyBorder="1" applyAlignment="1">
      <alignment horizontal="center" vertical="center" wrapText="1"/>
    </xf>
    <xf numFmtId="0" fontId="13" fillId="0" borderId="8" xfId="10" applyFont="1" applyBorder="1" applyAlignment="1">
      <alignment horizontal="center" vertical="center"/>
    </xf>
    <xf numFmtId="0" fontId="13" fillId="0" borderId="10" xfId="10" applyFont="1" applyBorder="1" applyAlignment="1">
      <alignment horizontal="center" vertical="center"/>
    </xf>
    <xf numFmtId="0" fontId="8" fillId="0" borderId="12" xfId="10" applyFont="1" applyBorder="1" applyAlignment="1">
      <alignment horizontal="center" vertical="center" wrapText="1"/>
    </xf>
    <xf numFmtId="0" fontId="21" fillId="0" borderId="4" xfId="10" applyFont="1" applyBorder="1" applyAlignment="1">
      <alignment horizontal="center" vertical="center"/>
    </xf>
    <xf numFmtId="0" fontId="21" fillId="4" borderId="19" xfId="67" applyFont="1" applyFill="1" applyBorder="1" applyAlignment="1">
      <alignment horizontal="center" vertical="center"/>
    </xf>
    <xf numFmtId="0" fontId="21" fillId="4" borderId="20" xfId="67" applyFont="1" applyFill="1" applyBorder="1" applyAlignment="1">
      <alignment horizontal="center" vertical="center"/>
    </xf>
    <xf numFmtId="0" fontId="21" fillId="4" borderId="21" xfId="67" applyFont="1" applyFill="1" applyBorder="1" applyAlignment="1">
      <alignment horizontal="center" vertical="center"/>
    </xf>
    <xf numFmtId="0" fontId="21" fillId="4" borderId="5" xfId="67" applyFont="1" applyFill="1" applyBorder="1" applyAlignment="1">
      <alignment horizontal="center" vertical="center" wrapText="1"/>
    </xf>
    <xf numFmtId="0" fontId="21" fillId="4" borderId="13" xfId="67" applyFont="1" applyFill="1" applyBorder="1" applyAlignment="1">
      <alignment horizontal="center" vertical="center" wrapText="1"/>
    </xf>
    <xf numFmtId="0" fontId="21" fillId="4" borderId="4" xfId="67" quotePrefix="1" applyFont="1" applyFill="1" applyBorder="1" applyAlignment="1">
      <alignment horizontal="center" vertical="center" wrapText="1"/>
    </xf>
    <xf numFmtId="0" fontId="21" fillId="4" borderId="14" xfId="67" quotePrefix="1" applyFont="1" applyFill="1" applyBorder="1" applyAlignment="1">
      <alignment horizontal="center" vertical="center" wrapText="1"/>
    </xf>
    <xf numFmtId="0" fontId="21" fillId="4" borderId="4" xfId="67" applyFont="1" applyFill="1" applyBorder="1" applyAlignment="1">
      <alignment horizontal="center" vertical="center" wrapText="1"/>
    </xf>
    <xf numFmtId="0" fontId="21" fillId="4" borderId="8" xfId="67" applyFont="1" applyFill="1" applyBorder="1" applyAlignment="1">
      <alignment horizontal="center" vertical="center" wrapText="1"/>
    </xf>
    <xf numFmtId="0" fontId="21" fillId="4" borderId="12" xfId="67" applyFont="1" applyFill="1" applyBorder="1" applyAlignment="1">
      <alignment horizontal="center" vertical="center" wrapText="1"/>
    </xf>
    <xf numFmtId="0" fontId="45" fillId="4" borderId="19" xfId="67" applyFont="1" applyFill="1" applyBorder="1" applyAlignment="1">
      <alignment horizontal="center" vertical="center"/>
    </xf>
    <xf numFmtId="0" fontId="45" fillId="4" borderId="20" xfId="67" applyFont="1" applyFill="1" applyBorder="1" applyAlignment="1">
      <alignment horizontal="center" vertical="center"/>
    </xf>
    <xf numFmtId="0" fontId="45" fillId="4" borderId="21" xfId="67" applyFont="1" applyFill="1" applyBorder="1" applyAlignment="1">
      <alignment horizontal="center" vertical="center"/>
    </xf>
    <xf numFmtId="0" fontId="45" fillId="4" borderId="4" xfId="67" quotePrefix="1" applyFont="1" applyFill="1" applyBorder="1" applyAlignment="1">
      <alignment horizontal="center" vertical="center" wrapText="1"/>
    </xf>
    <xf numFmtId="0" fontId="45" fillId="4" borderId="14" xfId="67" quotePrefix="1" applyFont="1" applyFill="1" applyBorder="1" applyAlignment="1">
      <alignment horizontal="center" vertical="center" wrapText="1"/>
    </xf>
    <xf numFmtId="0" fontId="45" fillId="4" borderId="4" xfId="67" applyFont="1" applyFill="1" applyBorder="1" applyAlignment="1">
      <alignment horizontal="center" vertical="center" wrapText="1"/>
    </xf>
    <xf numFmtId="0" fontId="45" fillId="4" borderId="14" xfId="67" applyFont="1" applyFill="1" applyBorder="1" applyAlignment="1">
      <alignment horizontal="center" vertical="center" wrapText="1"/>
    </xf>
    <xf numFmtId="0" fontId="45" fillId="4" borderId="12" xfId="67" applyFont="1" applyFill="1" applyBorder="1" applyAlignment="1">
      <alignment horizontal="center" vertical="center" wrapText="1"/>
    </xf>
    <xf numFmtId="0" fontId="21" fillId="4" borderId="14" xfId="67" applyFont="1" applyFill="1" applyBorder="1" applyAlignment="1">
      <alignment horizontal="center" vertical="center" wrapText="1"/>
    </xf>
    <xf numFmtId="0" fontId="35" fillId="0" borderId="0" xfId="39075" applyFont="1" applyBorder="1" applyAlignment="1">
      <alignment horizontal="left" wrapText="1"/>
    </xf>
    <xf numFmtId="0" fontId="49" fillId="0" borderId="4" xfId="0" applyFont="1" applyBorder="1" applyAlignment="1">
      <alignment horizontal="center" vertical="center"/>
    </xf>
    <xf numFmtId="0" fontId="21" fillId="0" borderId="0" xfId="10" applyFont="1" applyAlignment="1">
      <alignment horizontal="center" vertical="center"/>
    </xf>
    <xf numFmtId="0" fontId="16" fillId="0" borderId="8" xfId="14" applyFont="1" applyBorder="1" applyAlignment="1">
      <alignment horizontal="center" vertical="center"/>
    </xf>
    <xf numFmtId="0" fontId="16" fillId="0" borderId="10" xfId="14" applyFont="1" applyBorder="1" applyAlignment="1">
      <alignment horizontal="center" vertical="center"/>
    </xf>
    <xf numFmtId="0" fontId="16" fillId="0" borderId="7" xfId="14" applyFont="1" applyBorder="1" applyAlignment="1">
      <alignment horizontal="center" vertical="center"/>
    </xf>
    <xf numFmtId="0" fontId="9" fillId="0" borderId="4" xfId="10" applyBorder="1" applyAlignment="1">
      <alignment horizontal="center" vertical="center" wrapText="1"/>
    </xf>
    <xf numFmtId="0" fontId="9" fillId="0" borderId="4" xfId="10" applyBorder="1" applyAlignment="1">
      <alignment horizontal="center" vertical="center"/>
    </xf>
    <xf numFmtId="0" fontId="21" fillId="0" borderId="4" xfId="14" quotePrefix="1" applyFont="1" applyBorder="1" applyAlignment="1">
      <alignment horizontal="center" vertical="center" wrapText="1"/>
    </xf>
    <xf numFmtId="0" fontId="21" fillId="0" borderId="6" xfId="10" applyFont="1" applyBorder="1" applyAlignment="1">
      <alignment horizontal="center" vertical="center"/>
    </xf>
    <xf numFmtId="0" fontId="21" fillId="0" borderId="3" xfId="10" applyFont="1" applyBorder="1" applyAlignment="1">
      <alignment horizontal="center" vertical="center"/>
    </xf>
    <xf numFmtId="17" fontId="27" fillId="5" borderId="4" xfId="72" applyNumberFormat="1" applyFont="1" applyFill="1" applyBorder="1" applyAlignment="1">
      <alignment horizontal="center" vertical="center"/>
    </xf>
    <xf numFmtId="0" fontId="26" fillId="0" borderId="4" xfId="72" applyFont="1" applyBorder="1" applyAlignment="1">
      <alignment horizontal="center" vertical="center"/>
    </xf>
    <xf numFmtId="0" fontId="27" fillId="0" borderId="4" xfId="72" applyFont="1" applyBorder="1" applyAlignment="1">
      <alignment horizontal="center" vertical="center"/>
    </xf>
    <xf numFmtId="0" fontId="27" fillId="0" borderId="4" xfId="72" applyFont="1" applyBorder="1" applyAlignment="1">
      <alignment horizontal="center" vertical="center" wrapText="1"/>
    </xf>
    <xf numFmtId="2" fontId="27" fillId="5" borderId="4" xfId="72" applyNumberFormat="1" applyFont="1" applyFill="1" applyBorder="1" applyAlignment="1">
      <alignment horizontal="center" vertical="center"/>
    </xf>
    <xf numFmtId="0" fontId="39" fillId="0" borderId="0" xfId="72" applyFont="1" applyAlignment="1">
      <alignment horizontal="left" vertical="center" wrapText="1"/>
    </xf>
    <xf numFmtId="2" fontId="27" fillId="5" borderId="6" xfId="72" applyNumberFormat="1" applyFont="1" applyFill="1" applyBorder="1" applyAlignment="1">
      <alignment horizontal="center" vertical="center"/>
    </xf>
    <xf numFmtId="2" fontId="27" fillId="5" borderId="9" xfId="72" applyNumberFormat="1" applyFont="1" applyFill="1" applyBorder="1" applyAlignment="1">
      <alignment horizontal="center" vertical="center"/>
    </xf>
    <xf numFmtId="0" fontId="26" fillId="0" borderId="27" xfId="72" applyFont="1" applyBorder="1" applyAlignment="1">
      <alignment horizontal="left" vertical="center" wrapText="1"/>
    </xf>
    <xf numFmtId="0" fontId="26" fillId="0" borderId="11" xfId="72" applyFont="1" applyBorder="1" applyAlignment="1">
      <alignment horizontal="left" vertical="center" wrapText="1"/>
    </xf>
    <xf numFmtId="2" fontId="37" fillId="5" borderId="4" xfId="72" applyNumberFormat="1" applyFont="1" applyFill="1" applyBorder="1" applyAlignment="1">
      <alignment horizontal="center" vertical="center"/>
    </xf>
    <xf numFmtId="2" fontId="37" fillId="5" borderId="6" xfId="72" applyNumberFormat="1" applyFont="1" applyFill="1" applyBorder="1" applyAlignment="1">
      <alignment horizontal="center" vertical="center"/>
    </xf>
    <xf numFmtId="2" fontId="37" fillId="5" borderId="9" xfId="72" applyNumberFormat="1" applyFont="1" applyFill="1" applyBorder="1" applyAlignment="1">
      <alignment horizontal="center" vertical="center"/>
    </xf>
    <xf numFmtId="0" fontId="21" fillId="0" borderId="3" xfId="14" applyFont="1" applyBorder="1" applyAlignment="1">
      <alignment horizontal="center" vertical="center" wrapText="1"/>
    </xf>
    <xf numFmtId="0" fontId="21" fillId="0" borderId="9" xfId="10" applyFont="1" applyBorder="1" applyAlignment="1">
      <alignment horizontal="center" vertical="center"/>
    </xf>
    <xf numFmtId="0" fontId="16" fillId="0" borderId="4" xfId="10" applyFont="1" applyBorder="1" applyAlignment="1">
      <alignment vertical="center"/>
    </xf>
    <xf numFmtId="0" fontId="16" fillId="0" borderId="0" xfId="14" applyFont="1" applyAlignment="1">
      <alignment horizontal="left" vertical="center"/>
    </xf>
    <xf numFmtId="2" fontId="16" fillId="0" borderId="6" xfId="14" applyNumberFormat="1" applyFont="1" applyBorder="1" applyAlignment="1">
      <alignment horizontal="center" vertical="center" wrapText="1"/>
    </xf>
    <xf numFmtId="2" fontId="16" fillId="0" borderId="9" xfId="14" applyNumberFormat="1" applyFont="1" applyBorder="1" applyAlignment="1">
      <alignment horizontal="center" vertical="center" wrapText="1"/>
    </xf>
    <xf numFmtId="0" fontId="21" fillId="0" borderId="0" xfId="14" applyFont="1" applyAlignment="1">
      <alignment horizontal="left" vertical="center" wrapText="1"/>
    </xf>
    <xf numFmtId="0" fontId="34" fillId="0" borderId="25" xfId="76" applyFont="1" applyBorder="1" applyAlignment="1">
      <alignment horizontal="left" vertical="top" wrapText="1"/>
    </xf>
    <xf numFmtId="0" fontId="34" fillId="0" borderId="0" xfId="76" applyFont="1" applyBorder="1" applyAlignment="1">
      <alignment horizontal="left" vertical="top" wrapText="1"/>
    </xf>
    <xf numFmtId="0" fontId="34" fillId="0" borderId="26" xfId="76" applyFont="1" applyBorder="1" applyAlignment="1">
      <alignment horizontal="left" vertical="top" wrapText="1"/>
    </xf>
    <xf numFmtId="0" fontId="33" fillId="0" borderId="25" xfId="76" applyFont="1" applyBorder="1" applyAlignment="1">
      <alignment horizontal="center" vertical="center"/>
    </xf>
    <xf numFmtId="0" fontId="33" fillId="0" borderId="0" xfId="76" applyFont="1" applyBorder="1" applyAlignment="1">
      <alignment horizontal="center" vertical="center"/>
    </xf>
    <xf numFmtId="0" fontId="45" fillId="0" borderId="5" xfId="76" applyFont="1" applyBorder="1" applyAlignment="1">
      <alignment horizontal="center" vertical="center" wrapText="1"/>
    </xf>
    <xf numFmtId="0" fontId="45" fillId="0" borderId="4" xfId="76" applyFont="1" applyBorder="1" applyAlignment="1">
      <alignment horizontal="left" vertical="center" wrapText="1"/>
    </xf>
    <xf numFmtId="0" fontId="45" fillId="0" borderId="4" xfId="76" applyFont="1" applyBorder="1" applyAlignment="1">
      <alignment horizontal="center" vertical="center" wrapText="1"/>
    </xf>
    <xf numFmtId="0" fontId="45" fillId="0" borderId="37" xfId="76" applyFont="1" applyBorder="1" applyAlignment="1">
      <alignment horizontal="center" vertical="center" wrapText="1"/>
    </xf>
    <xf numFmtId="0" fontId="45" fillId="0" borderId="38" xfId="76" applyFont="1" applyBorder="1" applyAlignment="1">
      <alignment horizontal="center" vertical="center" wrapText="1"/>
    </xf>
    <xf numFmtId="0" fontId="45" fillId="0" borderId="40" xfId="76" applyFont="1" applyBorder="1" applyAlignment="1">
      <alignment horizontal="center" vertical="center" wrapText="1"/>
    </xf>
    <xf numFmtId="0" fontId="45" fillId="0" borderId="33" xfId="76" applyFont="1" applyBorder="1" applyAlignment="1">
      <alignment horizontal="center" vertical="center" wrapText="1"/>
    </xf>
    <xf numFmtId="0" fontId="45" fillId="0" borderId="39" xfId="76" applyFont="1" applyBorder="1" applyAlignment="1">
      <alignment horizontal="center" vertical="center" wrapText="1"/>
    </xf>
    <xf numFmtId="0" fontId="45" fillId="0" borderId="32" xfId="76" applyFont="1" applyBorder="1" applyAlignment="1">
      <alignment horizontal="center" vertical="center" wrapText="1"/>
    </xf>
    <xf numFmtId="0" fontId="45" fillId="0" borderId="8" xfId="76" applyFont="1" applyBorder="1" applyAlignment="1">
      <alignment horizontal="center" vertical="center" wrapText="1"/>
    </xf>
    <xf numFmtId="0" fontId="45" fillId="0" borderId="10" xfId="76" applyFont="1" applyBorder="1" applyAlignment="1">
      <alignment horizontal="center" vertical="center" wrapText="1"/>
    </xf>
    <xf numFmtId="0" fontId="45" fillId="0" borderId="7" xfId="76" applyFont="1" applyBorder="1" applyAlignment="1">
      <alignment horizontal="center" vertical="center" wrapText="1"/>
    </xf>
    <xf numFmtId="0" fontId="45" fillId="20" borderId="3" xfId="76" applyFont="1" applyFill="1" applyBorder="1" applyAlignment="1">
      <alignment horizontal="center" vertical="top" wrapText="1"/>
    </xf>
  </cellXfs>
  <cellStyles count="39076">
    <cellStyle name="20% - Accent1 2" xfId="77"/>
    <cellStyle name="20% - Accent1 2 10" xfId="78"/>
    <cellStyle name="20% - Accent1 2 10 2" xfId="79"/>
    <cellStyle name="20% - Accent1 2 10 2 2" xfId="80"/>
    <cellStyle name="20% - Accent1 2 10 3" xfId="81"/>
    <cellStyle name="20% - Accent1 2 11" xfId="82"/>
    <cellStyle name="20% - Accent1 2 11 2" xfId="83"/>
    <cellStyle name="20% - Accent1 2 12" xfId="84"/>
    <cellStyle name="20% - Accent1 2 2" xfId="85"/>
    <cellStyle name="20% - Accent1 2 2 10" xfId="86"/>
    <cellStyle name="20% - Accent1 2 2 10 2" xfId="87"/>
    <cellStyle name="20% - Accent1 2 2 11" xfId="88"/>
    <cellStyle name="20% - Accent1 2 2 2" xfId="89"/>
    <cellStyle name="20% - Accent1 2 2 2 10" xfId="90"/>
    <cellStyle name="20% - Accent1 2 2 2 2" xfId="91"/>
    <cellStyle name="20% - Accent1 2 2 2 2 2" xfId="92"/>
    <cellStyle name="20% - Accent1 2 2 2 2 2 2" xfId="93"/>
    <cellStyle name="20% - Accent1 2 2 2 2 2 2 2" xfId="94"/>
    <cellStyle name="20% - Accent1 2 2 2 2 2 2 2 2" xfId="95"/>
    <cellStyle name="20% - Accent1 2 2 2 2 2 2 2 2 2" xfId="96"/>
    <cellStyle name="20% - Accent1 2 2 2 2 2 2 2 2 2 2" xfId="97"/>
    <cellStyle name="20% - Accent1 2 2 2 2 2 2 2 2 2 2 2" xfId="98"/>
    <cellStyle name="20% - Accent1 2 2 2 2 2 2 2 2 2 2 2 2" xfId="99"/>
    <cellStyle name="20% - Accent1 2 2 2 2 2 2 2 2 2 2 3" xfId="100"/>
    <cellStyle name="20% - Accent1 2 2 2 2 2 2 2 2 2 3" xfId="101"/>
    <cellStyle name="20% - Accent1 2 2 2 2 2 2 2 2 2 3 2" xfId="102"/>
    <cellStyle name="20% - Accent1 2 2 2 2 2 2 2 2 2 4" xfId="103"/>
    <cellStyle name="20% - Accent1 2 2 2 2 2 2 2 2 3" xfId="104"/>
    <cellStyle name="20% - Accent1 2 2 2 2 2 2 2 2 3 2" xfId="105"/>
    <cellStyle name="20% - Accent1 2 2 2 2 2 2 2 2 3 2 2" xfId="106"/>
    <cellStyle name="20% - Accent1 2 2 2 2 2 2 2 2 3 3" xfId="107"/>
    <cellStyle name="20% - Accent1 2 2 2 2 2 2 2 2 4" xfId="108"/>
    <cellStyle name="20% - Accent1 2 2 2 2 2 2 2 2 4 2" xfId="109"/>
    <cellStyle name="20% - Accent1 2 2 2 2 2 2 2 2 5" xfId="110"/>
    <cellStyle name="20% - Accent1 2 2 2 2 2 2 2 3" xfId="111"/>
    <cellStyle name="20% - Accent1 2 2 2 2 2 2 2 3 2" xfId="112"/>
    <cellStyle name="20% - Accent1 2 2 2 2 2 2 2 3 2 2" xfId="113"/>
    <cellStyle name="20% - Accent1 2 2 2 2 2 2 2 3 2 2 2" xfId="114"/>
    <cellStyle name="20% - Accent1 2 2 2 2 2 2 2 3 2 3" xfId="115"/>
    <cellStyle name="20% - Accent1 2 2 2 2 2 2 2 3 3" xfId="116"/>
    <cellStyle name="20% - Accent1 2 2 2 2 2 2 2 3 3 2" xfId="117"/>
    <cellStyle name="20% - Accent1 2 2 2 2 2 2 2 3 4" xfId="118"/>
    <cellStyle name="20% - Accent1 2 2 2 2 2 2 2 4" xfId="119"/>
    <cellStyle name="20% - Accent1 2 2 2 2 2 2 2 4 2" xfId="120"/>
    <cellStyle name="20% - Accent1 2 2 2 2 2 2 2 4 2 2" xfId="121"/>
    <cellStyle name="20% - Accent1 2 2 2 2 2 2 2 4 3" xfId="122"/>
    <cellStyle name="20% - Accent1 2 2 2 2 2 2 2 5" xfId="123"/>
    <cellStyle name="20% - Accent1 2 2 2 2 2 2 2 5 2" xfId="124"/>
    <cellStyle name="20% - Accent1 2 2 2 2 2 2 2 6" xfId="125"/>
    <cellStyle name="20% - Accent1 2 2 2 2 2 2 3" xfId="126"/>
    <cellStyle name="20% - Accent1 2 2 2 2 2 2 3 2" xfId="127"/>
    <cellStyle name="20% - Accent1 2 2 2 2 2 2 3 2 2" xfId="128"/>
    <cellStyle name="20% - Accent1 2 2 2 2 2 2 3 2 2 2" xfId="129"/>
    <cellStyle name="20% - Accent1 2 2 2 2 2 2 3 2 2 2 2" xfId="130"/>
    <cellStyle name="20% - Accent1 2 2 2 2 2 2 3 2 2 3" xfId="131"/>
    <cellStyle name="20% - Accent1 2 2 2 2 2 2 3 2 3" xfId="132"/>
    <cellStyle name="20% - Accent1 2 2 2 2 2 2 3 2 3 2" xfId="133"/>
    <cellStyle name="20% - Accent1 2 2 2 2 2 2 3 2 4" xfId="134"/>
    <cellStyle name="20% - Accent1 2 2 2 2 2 2 3 3" xfId="135"/>
    <cellStyle name="20% - Accent1 2 2 2 2 2 2 3 3 2" xfId="136"/>
    <cellStyle name="20% - Accent1 2 2 2 2 2 2 3 3 2 2" xfId="137"/>
    <cellStyle name="20% - Accent1 2 2 2 2 2 2 3 3 3" xfId="138"/>
    <cellStyle name="20% - Accent1 2 2 2 2 2 2 3 4" xfId="139"/>
    <cellStyle name="20% - Accent1 2 2 2 2 2 2 3 4 2" xfId="140"/>
    <cellStyle name="20% - Accent1 2 2 2 2 2 2 3 5" xfId="141"/>
    <cellStyle name="20% - Accent1 2 2 2 2 2 2 4" xfId="142"/>
    <cellStyle name="20% - Accent1 2 2 2 2 2 2 4 2" xfId="143"/>
    <cellStyle name="20% - Accent1 2 2 2 2 2 2 4 2 2" xfId="144"/>
    <cellStyle name="20% - Accent1 2 2 2 2 2 2 4 2 2 2" xfId="145"/>
    <cellStyle name="20% - Accent1 2 2 2 2 2 2 4 2 3" xfId="146"/>
    <cellStyle name="20% - Accent1 2 2 2 2 2 2 4 3" xfId="147"/>
    <cellStyle name="20% - Accent1 2 2 2 2 2 2 4 3 2" xfId="148"/>
    <cellStyle name="20% - Accent1 2 2 2 2 2 2 4 4" xfId="149"/>
    <cellStyle name="20% - Accent1 2 2 2 2 2 2 5" xfId="150"/>
    <cellStyle name="20% - Accent1 2 2 2 2 2 2 5 2" xfId="151"/>
    <cellStyle name="20% - Accent1 2 2 2 2 2 2 5 2 2" xfId="152"/>
    <cellStyle name="20% - Accent1 2 2 2 2 2 2 5 3" xfId="153"/>
    <cellStyle name="20% - Accent1 2 2 2 2 2 2 6" xfId="154"/>
    <cellStyle name="20% - Accent1 2 2 2 2 2 2 6 2" xfId="155"/>
    <cellStyle name="20% - Accent1 2 2 2 2 2 2 7" xfId="156"/>
    <cellStyle name="20% - Accent1 2 2 2 2 2 3" xfId="157"/>
    <cellStyle name="20% - Accent1 2 2 2 2 2 3 2" xfId="158"/>
    <cellStyle name="20% - Accent1 2 2 2 2 2 3 2 2" xfId="159"/>
    <cellStyle name="20% - Accent1 2 2 2 2 2 3 2 2 2" xfId="160"/>
    <cellStyle name="20% - Accent1 2 2 2 2 2 3 2 2 2 2" xfId="161"/>
    <cellStyle name="20% - Accent1 2 2 2 2 2 3 2 2 2 2 2" xfId="162"/>
    <cellStyle name="20% - Accent1 2 2 2 2 2 3 2 2 2 3" xfId="163"/>
    <cellStyle name="20% - Accent1 2 2 2 2 2 3 2 2 3" xfId="164"/>
    <cellStyle name="20% - Accent1 2 2 2 2 2 3 2 2 3 2" xfId="165"/>
    <cellStyle name="20% - Accent1 2 2 2 2 2 3 2 2 4" xfId="166"/>
    <cellStyle name="20% - Accent1 2 2 2 2 2 3 2 3" xfId="167"/>
    <cellStyle name="20% - Accent1 2 2 2 2 2 3 2 3 2" xfId="168"/>
    <cellStyle name="20% - Accent1 2 2 2 2 2 3 2 3 2 2" xfId="169"/>
    <cellStyle name="20% - Accent1 2 2 2 2 2 3 2 3 3" xfId="170"/>
    <cellStyle name="20% - Accent1 2 2 2 2 2 3 2 4" xfId="171"/>
    <cellStyle name="20% - Accent1 2 2 2 2 2 3 2 4 2" xfId="172"/>
    <cellStyle name="20% - Accent1 2 2 2 2 2 3 2 5" xfId="173"/>
    <cellStyle name="20% - Accent1 2 2 2 2 2 3 3" xfId="174"/>
    <cellStyle name="20% - Accent1 2 2 2 2 2 3 3 2" xfId="175"/>
    <cellStyle name="20% - Accent1 2 2 2 2 2 3 3 2 2" xfId="176"/>
    <cellStyle name="20% - Accent1 2 2 2 2 2 3 3 2 2 2" xfId="177"/>
    <cellStyle name="20% - Accent1 2 2 2 2 2 3 3 2 3" xfId="178"/>
    <cellStyle name="20% - Accent1 2 2 2 2 2 3 3 3" xfId="179"/>
    <cellStyle name="20% - Accent1 2 2 2 2 2 3 3 3 2" xfId="180"/>
    <cellStyle name="20% - Accent1 2 2 2 2 2 3 3 4" xfId="181"/>
    <cellStyle name="20% - Accent1 2 2 2 2 2 3 4" xfId="182"/>
    <cellStyle name="20% - Accent1 2 2 2 2 2 3 4 2" xfId="183"/>
    <cellStyle name="20% - Accent1 2 2 2 2 2 3 4 2 2" xfId="184"/>
    <cellStyle name="20% - Accent1 2 2 2 2 2 3 4 3" xfId="185"/>
    <cellStyle name="20% - Accent1 2 2 2 2 2 3 5" xfId="186"/>
    <cellStyle name="20% - Accent1 2 2 2 2 2 3 5 2" xfId="187"/>
    <cellStyle name="20% - Accent1 2 2 2 2 2 3 6" xfId="188"/>
    <cellStyle name="20% - Accent1 2 2 2 2 2 4" xfId="189"/>
    <cellStyle name="20% - Accent1 2 2 2 2 2 4 2" xfId="190"/>
    <cellStyle name="20% - Accent1 2 2 2 2 2 4 2 2" xfId="191"/>
    <cellStyle name="20% - Accent1 2 2 2 2 2 4 2 2 2" xfId="192"/>
    <cellStyle name="20% - Accent1 2 2 2 2 2 4 2 2 2 2" xfId="193"/>
    <cellStyle name="20% - Accent1 2 2 2 2 2 4 2 2 3" xfId="194"/>
    <cellStyle name="20% - Accent1 2 2 2 2 2 4 2 3" xfId="195"/>
    <cellStyle name="20% - Accent1 2 2 2 2 2 4 2 3 2" xfId="196"/>
    <cellStyle name="20% - Accent1 2 2 2 2 2 4 2 4" xfId="197"/>
    <cellStyle name="20% - Accent1 2 2 2 2 2 4 3" xfId="198"/>
    <cellStyle name="20% - Accent1 2 2 2 2 2 4 3 2" xfId="199"/>
    <cellStyle name="20% - Accent1 2 2 2 2 2 4 3 2 2" xfId="200"/>
    <cellStyle name="20% - Accent1 2 2 2 2 2 4 3 3" xfId="201"/>
    <cellStyle name="20% - Accent1 2 2 2 2 2 4 4" xfId="202"/>
    <cellStyle name="20% - Accent1 2 2 2 2 2 4 4 2" xfId="203"/>
    <cellStyle name="20% - Accent1 2 2 2 2 2 4 5" xfId="204"/>
    <cellStyle name="20% - Accent1 2 2 2 2 2 5" xfId="205"/>
    <cellStyle name="20% - Accent1 2 2 2 2 2 5 2" xfId="206"/>
    <cellStyle name="20% - Accent1 2 2 2 2 2 5 2 2" xfId="207"/>
    <cellStyle name="20% - Accent1 2 2 2 2 2 5 2 2 2" xfId="208"/>
    <cellStyle name="20% - Accent1 2 2 2 2 2 5 2 3" xfId="209"/>
    <cellStyle name="20% - Accent1 2 2 2 2 2 5 3" xfId="210"/>
    <cellStyle name="20% - Accent1 2 2 2 2 2 5 3 2" xfId="211"/>
    <cellStyle name="20% - Accent1 2 2 2 2 2 5 4" xfId="212"/>
    <cellStyle name="20% - Accent1 2 2 2 2 2 6" xfId="213"/>
    <cellStyle name="20% - Accent1 2 2 2 2 2 6 2" xfId="214"/>
    <cellStyle name="20% - Accent1 2 2 2 2 2 6 2 2" xfId="215"/>
    <cellStyle name="20% - Accent1 2 2 2 2 2 6 3" xfId="216"/>
    <cellStyle name="20% - Accent1 2 2 2 2 2 7" xfId="217"/>
    <cellStyle name="20% - Accent1 2 2 2 2 2 7 2" xfId="218"/>
    <cellStyle name="20% - Accent1 2 2 2 2 2 8" xfId="219"/>
    <cellStyle name="20% - Accent1 2 2 2 2 3" xfId="220"/>
    <cellStyle name="20% - Accent1 2 2 2 2 3 2" xfId="221"/>
    <cellStyle name="20% - Accent1 2 2 2 2 3 2 2" xfId="222"/>
    <cellStyle name="20% - Accent1 2 2 2 2 3 2 2 2" xfId="223"/>
    <cellStyle name="20% - Accent1 2 2 2 2 3 2 2 2 2" xfId="224"/>
    <cellStyle name="20% - Accent1 2 2 2 2 3 2 2 2 2 2" xfId="225"/>
    <cellStyle name="20% - Accent1 2 2 2 2 3 2 2 2 2 2 2" xfId="226"/>
    <cellStyle name="20% - Accent1 2 2 2 2 3 2 2 2 2 3" xfId="227"/>
    <cellStyle name="20% - Accent1 2 2 2 2 3 2 2 2 3" xfId="228"/>
    <cellStyle name="20% - Accent1 2 2 2 2 3 2 2 2 3 2" xfId="229"/>
    <cellStyle name="20% - Accent1 2 2 2 2 3 2 2 2 4" xfId="230"/>
    <cellStyle name="20% - Accent1 2 2 2 2 3 2 2 3" xfId="231"/>
    <cellStyle name="20% - Accent1 2 2 2 2 3 2 2 3 2" xfId="232"/>
    <cellStyle name="20% - Accent1 2 2 2 2 3 2 2 3 2 2" xfId="233"/>
    <cellStyle name="20% - Accent1 2 2 2 2 3 2 2 3 3" xfId="234"/>
    <cellStyle name="20% - Accent1 2 2 2 2 3 2 2 4" xfId="235"/>
    <cellStyle name="20% - Accent1 2 2 2 2 3 2 2 4 2" xfId="236"/>
    <cellStyle name="20% - Accent1 2 2 2 2 3 2 2 5" xfId="237"/>
    <cellStyle name="20% - Accent1 2 2 2 2 3 2 3" xfId="238"/>
    <cellStyle name="20% - Accent1 2 2 2 2 3 2 3 2" xfId="239"/>
    <cellStyle name="20% - Accent1 2 2 2 2 3 2 3 2 2" xfId="240"/>
    <cellStyle name="20% - Accent1 2 2 2 2 3 2 3 2 2 2" xfId="241"/>
    <cellStyle name="20% - Accent1 2 2 2 2 3 2 3 2 3" xfId="242"/>
    <cellStyle name="20% - Accent1 2 2 2 2 3 2 3 3" xfId="243"/>
    <cellStyle name="20% - Accent1 2 2 2 2 3 2 3 3 2" xfId="244"/>
    <cellStyle name="20% - Accent1 2 2 2 2 3 2 3 4" xfId="245"/>
    <cellStyle name="20% - Accent1 2 2 2 2 3 2 4" xfId="246"/>
    <cellStyle name="20% - Accent1 2 2 2 2 3 2 4 2" xfId="247"/>
    <cellStyle name="20% - Accent1 2 2 2 2 3 2 4 2 2" xfId="248"/>
    <cellStyle name="20% - Accent1 2 2 2 2 3 2 4 3" xfId="249"/>
    <cellStyle name="20% - Accent1 2 2 2 2 3 2 5" xfId="250"/>
    <cellStyle name="20% - Accent1 2 2 2 2 3 2 5 2" xfId="251"/>
    <cellStyle name="20% - Accent1 2 2 2 2 3 2 6" xfId="252"/>
    <cellStyle name="20% - Accent1 2 2 2 2 3 3" xfId="253"/>
    <cellStyle name="20% - Accent1 2 2 2 2 3 3 2" xfId="254"/>
    <cellStyle name="20% - Accent1 2 2 2 2 3 3 2 2" xfId="255"/>
    <cellStyle name="20% - Accent1 2 2 2 2 3 3 2 2 2" xfId="256"/>
    <cellStyle name="20% - Accent1 2 2 2 2 3 3 2 2 2 2" xfId="257"/>
    <cellStyle name="20% - Accent1 2 2 2 2 3 3 2 2 3" xfId="258"/>
    <cellStyle name="20% - Accent1 2 2 2 2 3 3 2 3" xfId="259"/>
    <cellStyle name="20% - Accent1 2 2 2 2 3 3 2 3 2" xfId="260"/>
    <cellStyle name="20% - Accent1 2 2 2 2 3 3 2 4" xfId="261"/>
    <cellStyle name="20% - Accent1 2 2 2 2 3 3 3" xfId="262"/>
    <cellStyle name="20% - Accent1 2 2 2 2 3 3 3 2" xfId="263"/>
    <cellStyle name="20% - Accent1 2 2 2 2 3 3 3 2 2" xfId="264"/>
    <cellStyle name="20% - Accent1 2 2 2 2 3 3 3 3" xfId="265"/>
    <cellStyle name="20% - Accent1 2 2 2 2 3 3 4" xfId="266"/>
    <cellStyle name="20% - Accent1 2 2 2 2 3 3 4 2" xfId="267"/>
    <cellStyle name="20% - Accent1 2 2 2 2 3 3 5" xfId="268"/>
    <cellStyle name="20% - Accent1 2 2 2 2 3 4" xfId="269"/>
    <cellStyle name="20% - Accent1 2 2 2 2 3 4 2" xfId="270"/>
    <cellStyle name="20% - Accent1 2 2 2 2 3 4 2 2" xfId="271"/>
    <cellStyle name="20% - Accent1 2 2 2 2 3 4 2 2 2" xfId="272"/>
    <cellStyle name="20% - Accent1 2 2 2 2 3 4 2 3" xfId="273"/>
    <cellStyle name="20% - Accent1 2 2 2 2 3 4 3" xfId="274"/>
    <cellStyle name="20% - Accent1 2 2 2 2 3 4 3 2" xfId="275"/>
    <cellStyle name="20% - Accent1 2 2 2 2 3 4 4" xfId="276"/>
    <cellStyle name="20% - Accent1 2 2 2 2 3 5" xfId="277"/>
    <cellStyle name="20% - Accent1 2 2 2 2 3 5 2" xfId="278"/>
    <cellStyle name="20% - Accent1 2 2 2 2 3 5 2 2" xfId="279"/>
    <cellStyle name="20% - Accent1 2 2 2 2 3 5 3" xfId="280"/>
    <cellStyle name="20% - Accent1 2 2 2 2 3 6" xfId="281"/>
    <cellStyle name="20% - Accent1 2 2 2 2 3 6 2" xfId="282"/>
    <cellStyle name="20% - Accent1 2 2 2 2 3 7" xfId="283"/>
    <cellStyle name="20% - Accent1 2 2 2 2 4" xfId="284"/>
    <cellStyle name="20% - Accent1 2 2 2 2 4 2" xfId="285"/>
    <cellStyle name="20% - Accent1 2 2 2 2 4 2 2" xfId="286"/>
    <cellStyle name="20% - Accent1 2 2 2 2 4 2 2 2" xfId="287"/>
    <cellStyle name="20% - Accent1 2 2 2 2 4 2 2 2 2" xfId="288"/>
    <cellStyle name="20% - Accent1 2 2 2 2 4 2 2 2 2 2" xfId="289"/>
    <cellStyle name="20% - Accent1 2 2 2 2 4 2 2 2 3" xfId="290"/>
    <cellStyle name="20% - Accent1 2 2 2 2 4 2 2 3" xfId="291"/>
    <cellStyle name="20% - Accent1 2 2 2 2 4 2 2 3 2" xfId="292"/>
    <cellStyle name="20% - Accent1 2 2 2 2 4 2 2 4" xfId="293"/>
    <cellStyle name="20% - Accent1 2 2 2 2 4 2 3" xfId="294"/>
    <cellStyle name="20% - Accent1 2 2 2 2 4 2 3 2" xfId="295"/>
    <cellStyle name="20% - Accent1 2 2 2 2 4 2 3 2 2" xfId="296"/>
    <cellStyle name="20% - Accent1 2 2 2 2 4 2 3 3" xfId="297"/>
    <cellStyle name="20% - Accent1 2 2 2 2 4 2 4" xfId="298"/>
    <cellStyle name="20% - Accent1 2 2 2 2 4 2 4 2" xfId="299"/>
    <cellStyle name="20% - Accent1 2 2 2 2 4 2 5" xfId="300"/>
    <cellStyle name="20% - Accent1 2 2 2 2 4 3" xfId="301"/>
    <cellStyle name="20% - Accent1 2 2 2 2 4 3 2" xfId="302"/>
    <cellStyle name="20% - Accent1 2 2 2 2 4 3 2 2" xfId="303"/>
    <cellStyle name="20% - Accent1 2 2 2 2 4 3 2 2 2" xfId="304"/>
    <cellStyle name="20% - Accent1 2 2 2 2 4 3 2 3" xfId="305"/>
    <cellStyle name="20% - Accent1 2 2 2 2 4 3 3" xfId="306"/>
    <cellStyle name="20% - Accent1 2 2 2 2 4 3 3 2" xfId="307"/>
    <cellStyle name="20% - Accent1 2 2 2 2 4 3 4" xfId="308"/>
    <cellStyle name="20% - Accent1 2 2 2 2 4 4" xfId="309"/>
    <cellStyle name="20% - Accent1 2 2 2 2 4 4 2" xfId="310"/>
    <cellStyle name="20% - Accent1 2 2 2 2 4 4 2 2" xfId="311"/>
    <cellStyle name="20% - Accent1 2 2 2 2 4 4 3" xfId="312"/>
    <cellStyle name="20% - Accent1 2 2 2 2 4 5" xfId="313"/>
    <cellStyle name="20% - Accent1 2 2 2 2 4 5 2" xfId="314"/>
    <cellStyle name="20% - Accent1 2 2 2 2 4 6" xfId="315"/>
    <cellStyle name="20% - Accent1 2 2 2 2 5" xfId="316"/>
    <cellStyle name="20% - Accent1 2 2 2 2 5 2" xfId="317"/>
    <cellStyle name="20% - Accent1 2 2 2 2 5 2 2" xfId="318"/>
    <cellStyle name="20% - Accent1 2 2 2 2 5 2 2 2" xfId="319"/>
    <cellStyle name="20% - Accent1 2 2 2 2 5 2 2 2 2" xfId="320"/>
    <cellStyle name="20% - Accent1 2 2 2 2 5 2 2 3" xfId="321"/>
    <cellStyle name="20% - Accent1 2 2 2 2 5 2 3" xfId="322"/>
    <cellStyle name="20% - Accent1 2 2 2 2 5 2 3 2" xfId="323"/>
    <cellStyle name="20% - Accent1 2 2 2 2 5 2 4" xfId="324"/>
    <cellStyle name="20% - Accent1 2 2 2 2 5 3" xfId="325"/>
    <cellStyle name="20% - Accent1 2 2 2 2 5 3 2" xfId="326"/>
    <cellStyle name="20% - Accent1 2 2 2 2 5 3 2 2" xfId="327"/>
    <cellStyle name="20% - Accent1 2 2 2 2 5 3 3" xfId="328"/>
    <cellStyle name="20% - Accent1 2 2 2 2 5 4" xfId="329"/>
    <cellStyle name="20% - Accent1 2 2 2 2 5 4 2" xfId="330"/>
    <cellStyle name="20% - Accent1 2 2 2 2 5 5" xfId="331"/>
    <cellStyle name="20% - Accent1 2 2 2 2 6" xfId="332"/>
    <cellStyle name="20% - Accent1 2 2 2 2 6 2" xfId="333"/>
    <cellStyle name="20% - Accent1 2 2 2 2 6 2 2" xfId="334"/>
    <cellStyle name="20% - Accent1 2 2 2 2 6 2 2 2" xfId="335"/>
    <cellStyle name="20% - Accent1 2 2 2 2 6 2 3" xfId="336"/>
    <cellStyle name="20% - Accent1 2 2 2 2 6 3" xfId="337"/>
    <cellStyle name="20% - Accent1 2 2 2 2 6 3 2" xfId="338"/>
    <cellStyle name="20% - Accent1 2 2 2 2 6 4" xfId="339"/>
    <cellStyle name="20% - Accent1 2 2 2 2 7" xfId="340"/>
    <cellStyle name="20% - Accent1 2 2 2 2 7 2" xfId="341"/>
    <cellStyle name="20% - Accent1 2 2 2 2 7 2 2" xfId="342"/>
    <cellStyle name="20% - Accent1 2 2 2 2 7 3" xfId="343"/>
    <cellStyle name="20% - Accent1 2 2 2 2 8" xfId="344"/>
    <cellStyle name="20% - Accent1 2 2 2 2 8 2" xfId="345"/>
    <cellStyle name="20% - Accent1 2 2 2 2 9" xfId="346"/>
    <cellStyle name="20% - Accent1 2 2 2 3" xfId="347"/>
    <cellStyle name="20% - Accent1 2 2 2 3 2" xfId="348"/>
    <cellStyle name="20% - Accent1 2 2 2 3 2 2" xfId="349"/>
    <cellStyle name="20% - Accent1 2 2 2 3 2 2 2" xfId="350"/>
    <cellStyle name="20% - Accent1 2 2 2 3 2 2 2 2" xfId="351"/>
    <cellStyle name="20% - Accent1 2 2 2 3 2 2 2 2 2" xfId="352"/>
    <cellStyle name="20% - Accent1 2 2 2 3 2 2 2 2 2 2" xfId="353"/>
    <cellStyle name="20% - Accent1 2 2 2 3 2 2 2 2 2 2 2" xfId="354"/>
    <cellStyle name="20% - Accent1 2 2 2 3 2 2 2 2 2 3" xfId="355"/>
    <cellStyle name="20% - Accent1 2 2 2 3 2 2 2 2 3" xfId="356"/>
    <cellStyle name="20% - Accent1 2 2 2 3 2 2 2 2 3 2" xfId="357"/>
    <cellStyle name="20% - Accent1 2 2 2 3 2 2 2 2 4" xfId="358"/>
    <cellStyle name="20% - Accent1 2 2 2 3 2 2 2 3" xfId="359"/>
    <cellStyle name="20% - Accent1 2 2 2 3 2 2 2 3 2" xfId="360"/>
    <cellStyle name="20% - Accent1 2 2 2 3 2 2 2 3 2 2" xfId="361"/>
    <cellStyle name="20% - Accent1 2 2 2 3 2 2 2 3 3" xfId="362"/>
    <cellStyle name="20% - Accent1 2 2 2 3 2 2 2 4" xfId="363"/>
    <cellStyle name="20% - Accent1 2 2 2 3 2 2 2 4 2" xfId="364"/>
    <cellStyle name="20% - Accent1 2 2 2 3 2 2 2 5" xfId="365"/>
    <cellStyle name="20% - Accent1 2 2 2 3 2 2 3" xfId="366"/>
    <cellStyle name="20% - Accent1 2 2 2 3 2 2 3 2" xfId="367"/>
    <cellStyle name="20% - Accent1 2 2 2 3 2 2 3 2 2" xfId="368"/>
    <cellStyle name="20% - Accent1 2 2 2 3 2 2 3 2 2 2" xfId="369"/>
    <cellStyle name="20% - Accent1 2 2 2 3 2 2 3 2 3" xfId="370"/>
    <cellStyle name="20% - Accent1 2 2 2 3 2 2 3 3" xfId="371"/>
    <cellStyle name="20% - Accent1 2 2 2 3 2 2 3 3 2" xfId="372"/>
    <cellStyle name="20% - Accent1 2 2 2 3 2 2 3 4" xfId="373"/>
    <cellStyle name="20% - Accent1 2 2 2 3 2 2 4" xfId="374"/>
    <cellStyle name="20% - Accent1 2 2 2 3 2 2 4 2" xfId="375"/>
    <cellStyle name="20% - Accent1 2 2 2 3 2 2 4 2 2" xfId="376"/>
    <cellStyle name="20% - Accent1 2 2 2 3 2 2 4 3" xfId="377"/>
    <cellStyle name="20% - Accent1 2 2 2 3 2 2 5" xfId="378"/>
    <cellStyle name="20% - Accent1 2 2 2 3 2 2 5 2" xfId="379"/>
    <cellStyle name="20% - Accent1 2 2 2 3 2 2 6" xfId="380"/>
    <cellStyle name="20% - Accent1 2 2 2 3 2 3" xfId="381"/>
    <cellStyle name="20% - Accent1 2 2 2 3 2 3 2" xfId="382"/>
    <cellStyle name="20% - Accent1 2 2 2 3 2 3 2 2" xfId="383"/>
    <cellStyle name="20% - Accent1 2 2 2 3 2 3 2 2 2" xfId="384"/>
    <cellStyle name="20% - Accent1 2 2 2 3 2 3 2 2 2 2" xfId="385"/>
    <cellStyle name="20% - Accent1 2 2 2 3 2 3 2 2 3" xfId="386"/>
    <cellStyle name="20% - Accent1 2 2 2 3 2 3 2 3" xfId="387"/>
    <cellStyle name="20% - Accent1 2 2 2 3 2 3 2 3 2" xfId="388"/>
    <cellStyle name="20% - Accent1 2 2 2 3 2 3 2 4" xfId="389"/>
    <cellStyle name="20% - Accent1 2 2 2 3 2 3 3" xfId="390"/>
    <cellStyle name="20% - Accent1 2 2 2 3 2 3 3 2" xfId="391"/>
    <cellStyle name="20% - Accent1 2 2 2 3 2 3 3 2 2" xfId="392"/>
    <cellStyle name="20% - Accent1 2 2 2 3 2 3 3 3" xfId="393"/>
    <cellStyle name="20% - Accent1 2 2 2 3 2 3 4" xfId="394"/>
    <cellStyle name="20% - Accent1 2 2 2 3 2 3 4 2" xfId="395"/>
    <cellStyle name="20% - Accent1 2 2 2 3 2 3 5" xfId="396"/>
    <cellStyle name="20% - Accent1 2 2 2 3 2 4" xfId="397"/>
    <cellStyle name="20% - Accent1 2 2 2 3 2 4 2" xfId="398"/>
    <cellStyle name="20% - Accent1 2 2 2 3 2 4 2 2" xfId="399"/>
    <cellStyle name="20% - Accent1 2 2 2 3 2 4 2 2 2" xfId="400"/>
    <cellStyle name="20% - Accent1 2 2 2 3 2 4 2 3" xfId="401"/>
    <cellStyle name="20% - Accent1 2 2 2 3 2 4 3" xfId="402"/>
    <cellStyle name="20% - Accent1 2 2 2 3 2 4 3 2" xfId="403"/>
    <cellStyle name="20% - Accent1 2 2 2 3 2 4 4" xfId="404"/>
    <cellStyle name="20% - Accent1 2 2 2 3 2 5" xfId="405"/>
    <cellStyle name="20% - Accent1 2 2 2 3 2 5 2" xfId="406"/>
    <cellStyle name="20% - Accent1 2 2 2 3 2 5 2 2" xfId="407"/>
    <cellStyle name="20% - Accent1 2 2 2 3 2 5 3" xfId="408"/>
    <cellStyle name="20% - Accent1 2 2 2 3 2 6" xfId="409"/>
    <cellStyle name="20% - Accent1 2 2 2 3 2 6 2" xfId="410"/>
    <cellStyle name="20% - Accent1 2 2 2 3 2 7" xfId="411"/>
    <cellStyle name="20% - Accent1 2 2 2 3 3" xfId="412"/>
    <cellStyle name="20% - Accent1 2 2 2 3 3 2" xfId="413"/>
    <cellStyle name="20% - Accent1 2 2 2 3 3 2 2" xfId="414"/>
    <cellStyle name="20% - Accent1 2 2 2 3 3 2 2 2" xfId="415"/>
    <cellStyle name="20% - Accent1 2 2 2 3 3 2 2 2 2" xfId="416"/>
    <cellStyle name="20% - Accent1 2 2 2 3 3 2 2 2 2 2" xfId="417"/>
    <cellStyle name="20% - Accent1 2 2 2 3 3 2 2 2 3" xfId="418"/>
    <cellStyle name="20% - Accent1 2 2 2 3 3 2 2 3" xfId="419"/>
    <cellStyle name="20% - Accent1 2 2 2 3 3 2 2 3 2" xfId="420"/>
    <cellStyle name="20% - Accent1 2 2 2 3 3 2 2 4" xfId="421"/>
    <cellStyle name="20% - Accent1 2 2 2 3 3 2 3" xfId="422"/>
    <cellStyle name="20% - Accent1 2 2 2 3 3 2 3 2" xfId="423"/>
    <cellStyle name="20% - Accent1 2 2 2 3 3 2 3 2 2" xfId="424"/>
    <cellStyle name="20% - Accent1 2 2 2 3 3 2 3 3" xfId="425"/>
    <cellStyle name="20% - Accent1 2 2 2 3 3 2 4" xfId="426"/>
    <cellStyle name="20% - Accent1 2 2 2 3 3 2 4 2" xfId="427"/>
    <cellStyle name="20% - Accent1 2 2 2 3 3 2 5" xfId="428"/>
    <cellStyle name="20% - Accent1 2 2 2 3 3 3" xfId="429"/>
    <cellStyle name="20% - Accent1 2 2 2 3 3 3 2" xfId="430"/>
    <cellStyle name="20% - Accent1 2 2 2 3 3 3 2 2" xfId="431"/>
    <cellStyle name="20% - Accent1 2 2 2 3 3 3 2 2 2" xfId="432"/>
    <cellStyle name="20% - Accent1 2 2 2 3 3 3 2 3" xfId="433"/>
    <cellStyle name="20% - Accent1 2 2 2 3 3 3 3" xfId="434"/>
    <cellStyle name="20% - Accent1 2 2 2 3 3 3 3 2" xfId="435"/>
    <cellStyle name="20% - Accent1 2 2 2 3 3 3 4" xfId="436"/>
    <cellStyle name="20% - Accent1 2 2 2 3 3 4" xfId="437"/>
    <cellStyle name="20% - Accent1 2 2 2 3 3 4 2" xfId="438"/>
    <cellStyle name="20% - Accent1 2 2 2 3 3 4 2 2" xfId="439"/>
    <cellStyle name="20% - Accent1 2 2 2 3 3 4 3" xfId="440"/>
    <cellStyle name="20% - Accent1 2 2 2 3 3 5" xfId="441"/>
    <cellStyle name="20% - Accent1 2 2 2 3 3 5 2" xfId="442"/>
    <cellStyle name="20% - Accent1 2 2 2 3 3 6" xfId="443"/>
    <cellStyle name="20% - Accent1 2 2 2 3 4" xfId="444"/>
    <cellStyle name="20% - Accent1 2 2 2 3 4 2" xfId="445"/>
    <cellStyle name="20% - Accent1 2 2 2 3 4 2 2" xfId="446"/>
    <cellStyle name="20% - Accent1 2 2 2 3 4 2 2 2" xfId="447"/>
    <cellStyle name="20% - Accent1 2 2 2 3 4 2 2 2 2" xfId="448"/>
    <cellStyle name="20% - Accent1 2 2 2 3 4 2 2 3" xfId="449"/>
    <cellStyle name="20% - Accent1 2 2 2 3 4 2 3" xfId="450"/>
    <cellStyle name="20% - Accent1 2 2 2 3 4 2 3 2" xfId="451"/>
    <cellStyle name="20% - Accent1 2 2 2 3 4 2 4" xfId="452"/>
    <cellStyle name="20% - Accent1 2 2 2 3 4 3" xfId="453"/>
    <cellStyle name="20% - Accent1 2 2 2 3 4 3 2" xfId="454"/>
    <cellStyle name="20% - Accent1 2 2 2 3 4 3 2 2" xfId="455"/>
    <cellStyle name="20% - Accent1 2 2 2 3 4 3 3" xfId="456"/>
    <cellStyle name="20% - Accent1 2 2 2 3 4 4" xfId="457"/>
    <cellStyle name="20% - Accent1 2 2 2 3 4 4 2" xfId="458"/>
    <cellStyle name="20% - Accent1 2 2 2 3 4 5" xfId="459"/>
    <cellStyle name="20% - Accent1 2 2 2 3 5" xfId="460"/>
    <cellStyle name="20% - Accent1 2 2 2 3 5 2" xfId="461"/>
    <cellStyle name="20% - Accent1 2 2 2 3 5 2 2" xfId="462"/>
    <cellStyle name="20% - Accent1 2 2 2 3 5 2 2 2" xfId="463"/>
    <cellStyle name="20% - Accent1 2 2 2 3 5 2 3" xfId="464"/>
    <cellStyle name="20% - Accent1 2 2 2 3 5 3" xfId="465"/>
    <cellStyle name="20% - Accent1 2 2 2 3 5 3 2" xfId="466"/>
    <cellStyle name="20% - Accent1 2 2 2 3 5 4" xfId="467"/>
    <cellStyle name="20% - Accent1 2 2 2 3 6" xfId="468"/>
    <cellStyle name="20% - Accent1 2 2 2 3 6 2" xfId="469"/>
    <cellStyle name="20% - Accent1 2 2 2 3 6 2 2" xfId="470"/>
    <cellStyle name="20% - Accent1 2 2 2 3 6 3" xfId="471"/>
    <cellStyle name="20% - Accent1 2 2 2 3 7" xfId="472"/>
    <cellStyle name="20% - Accent1 2 2 2 3 7 2" xfId="473"/>
    <cellStyle name="20% - Accent1 2 2 2 3 8" xfId="474"/>
    <cellStyle name="20% - Accent1 2 2 2 4" xfId="475"/>
    <cellStyle name="20% - Accent1 2 2 2 4 2" xfId="476"/>
    <cellStyle name="20% - Accent1 2 2 2 4 2 2" xfId="477"/>
    <cellStyle name="20% - Accent1 2 2 2 4 2 2 2" xfId="478"/>
    <cellStyle name="20% - Accent1 2 2 2 4 2 2 2 2" xfId="479"/>
    <cellStyle name="20% - Accent1 2 2 2 4 2 2 2 2 2" xfId="480"/>
    <cellStyle name="20% - Accent1 2 2 2 4 2 2 2 2 2 2" xfId="481"/>
    <cellStyle name="20% - Accent1 2 2 2 4 2 2 2 2 3" xfId="482"/>
    <cellStyle name="20% - Accent1 2 2 2 4 2 2 2 3" xfId="483"/>
    <cellStyle name="20% - Accent1 2 2 2 4 2 2 2 3 2" xfId="484"/>
    <cellStyle name="20% - Accent1 2 2 2 4 2 2 2 4" xfId="485"/>
    <cellStyle name="20% - Accent1 2 2 2 4 2 2 3" xfId="486"/>
    <cellStyle name="20% - Accent1 2 2 2 4 2 2 3 2" xfId="487"/>
    <cellStyle name="20% - Accent1 2 2 2 4 2 2 3 2 2" xfId="488"/>
    <cellStyle name="20% - Accent1 2 2 2 4 2 2 3 3" xfId="489"/>
    <cellStyle name="20% - Accent1 2 2 2 4 2 2 4" xfId="490"/>
    <cellStyle name="20% - Accent1 2 2 2 4 2 2 4 2" xfId="491"/>
    <cellStyle name="20% - Accent1 2 2 2 4 2 2 5" xfId="492"/>
    <cellStyle name="20% - Accent1 2 2 2 4 2 3" xfId="493"/>
    <cellStyle name="20% - Accent1 2 2 2 4 2 3 2" xfId="494"/>
    <cellStyle name="20% - Accent1 2 2 2 4 2 3 2 2" xfId="495"/>
    <cellStyle name="20% - Accent1 2 2 2 4 2 3 2 2 2" xfId="496"/>
    <cellStyle name="20% - Accent1 2 2 2 4 2 3 2 3" xfId="497"/>
    <cellStyle name="20% - Accent1 2 2 2 4 2 3 3" xfId="498"/>
    <cellStyle name="20% - Accent1 2 2 2 4 2 3 3 2" xfId="499"/>
    <cellStyle name="20% - Accent1 2 2 2 4 2 3 4" xfId="500"/>
    <cellStyle name="20% - Accent1 2 2 2 4 2 4" xfId="501"/>
    <cellStyle name="20% - Accent1 2 2 2 4 2 4 2" xfId="502"/>
    <cellStyle name="20% - Accent1 2 2 2 4 2 4 2 2" xfId="503"/>
    <cellStyle name="20% - Accent1 2 2 2 4 2 4 3" xfId="504"/>
    <cellStyle name="20% - Accent1 2 2 2 4 2 5" xfId="505"/>
    <cellStyle name="20% - Accent1 2 2 2 4 2 5 2" xfId="506"/>
    <cellStyle name="20% - Accent1 2 2 2 4 2 6" xfId="507"/>
    <cellStyle name="20% - Accent1 2 2 2 4 3" xfId="508"/>
    <cellStyle name="20% - Accent1 2 2 2 4 3 2" xfId="509"/>
    <cellStyle name="20% - Accent1 2 2 2 4 3 2 2" xfId="510"/>
    <cellStyle name="20% - Accent1 2 2 2 4 3 2 2 2" xfId="511"/>
    <cellStyle name="20% - Accent1 2 2 2 4 3 2 2 2 2" xfId="512"/>
    <cellStyle name="20% - Accent1 2 2 2 4 3 2 2 3" xfId="513"/>
    <cellStyle name="20% - Accent1 2 2 2 4 3 2 3" xfId="514"/>
    <cellStyle name="20% - Accent1 2 2 2 4 3 2 3 2" xfId="515"/>
    <cellStyle name="20% - Accent1 2 2 2 4 3 2 4" xfId="516"/>
    <cellStyle name="20% - Accent1 2 2 2 4 3 3" xfId="517"/>
    <cellStyle name="20% - Accent1 2 2 2 4 3 3 2" xfId="518"/>
    <cellStyle name="20% - Accent1 2 2 2 4 3 3 2 2" xfId="519"/>
    <cellStyle name="20% - Accent1 2 2 2 4 3 3 3" xfId="520"/>
    <cellStyle name="20% - Accent1 2 2 2 4 3 4" xfId="521"/>
    <cellStyle name="20% - Accent1 2 2 2 4 3 4 2" xfId="522"/>
    <cellStyle name="20% - Accent1 2 2 2 4 3 5" xfId="523"/>
    <cellStyle name="20% - Accent1 2 2 2 4 4" xfId="524"/>
    <cellStyle name="20% - Accent1 2 2 2 4 4 2" xfId="525"/>
    <cellStyle name="20% - Accent1 2 2 2 4 4 2 2" xfId="526"/>
    <cellStyle name="20% - Accent1 2 2 2 4 4 2 2 2" xfId="527"/>
    <cellStyle name="20% - Accent1 2 2 2 4 4 2 3" xfId="528"/>
    <cellStyle name="20% - Accent1 2 2 2 4 4 3" xfId="529"/>
    <cellStyle name="20% - Accent1 2 2 2 4 4 3 2" xfId="530"/>
    <cellStyle name="20% - Accent1 2 2 2 4 4 4" xfId="531"/>
    <cellStyle name="20% - Accent1 2 2 2 4 5" xfId="532"/>
    <cellStyle name="20% - Accent1 2 2 2 4 5 2" xfId="533"/>
    <cellStyle name="20% - Accent1 2 2 2 4 5 2 2" xfId="534"/>
    <cellStyle name="20% - Accent1 2 2 2 4 5 3" xfId="535"/>
    <cellStyle name="20% - Accent1 2 2 2 4 6" xfId="536"/>
    <cellStyle name="20% - Accent1 2 2 2 4 6 2" xfId="537"/>
    <cellStyle name="20% - Accent1 2 2 2 4 7" xfId="538"/>
    <cellStyle name="20% - Accent1 2 2 2 5" xfId="539"/>
    <cellStyle name="20% - Accent1 2 2 2 5 2" xfId="540"/>
    <cellStyle name="20% - Accent1 2 2 2 5 2 2" xfId="541"/>
    <cellStyle name="20% - Accent1 2 2 2 5 2 2 2" xfId="542"/>
    <cellStyle name="20% - Accent1 2 2 2 5 2 2 2 2" xfId="543"/>
    <cellStyle name="20% - Accent1 2 2 2 5 2 2 2 2 2" xfId="544"/>
    <cellStyle name="20% - Accent1 2 2 2 5 2 2 2 3" xfId="545"/>
    <cellStyle name="20% - Accent1 2 2 2 5 2 2 3" xfId="546"/>
    <cellStyle name="20% - Accent1 2 2 2 5 2 2 3 2" xfId="547"/>
    <cellStyle name="20% - Accent1 2 2 2 5 2 2 4" xfId="548"/>
    <cellStyle name="20% - Accent1 2 2 2 5 2 3" xfId="549"/>
    <cellStyle name="20% - Accent1 2 2 2 5 2 3 2" xfId="550"/>
    <cellStyle name="20% - Accent1 2 2 2 5 2 3 2 2" xfId="551"/>
    <cellStyle name="20% - Accent1 2 2 2 5 2 3 3" xfId="552"/>
    <cellStyle name="20% - Accent1 2 2 2 5 2 4" xfId="553"/>
    <cellStyle name="20% - Accent1 2 2 2 5 2 4 2" xfId="554"/>
    <cellStyle name="20% - Accent1 2 2 2 5 2 5" xfId="555"/>
    <cellStyle name="20% - Accent1 2 2 2 5 3" xfId="556"/>
    <cellStyle name="20% - Accent1 2 2 2 5 3 2" xfId="557"/>
    <cellStyle name="20% - Accent1 2 2 2 5 3 2 2" xfId="558"/>
    <cellStyle name="20% - Accent1 2 2 2 5 3 2 2 2" xfId="559"/>
    <cellStyle name="20% - Accent1 2 2 2 5 3 2 3" xfId="560"/>
    <cellStyle name="20% - Accent1 2 2 2 5 3 3" xfId="561"/>
    <cellStyle name="20% - Accent1 2 2 2 5 3 3 2" xfId="562"/>
    <cellStyle name="20% - Accent1 2 2 2 5 3 4" xfId="563"/>
    <cellStyle name="20% - Accent1 2 2 2 5 4" xfId="564"/>
    <cellStyle name="20% - Accent1 2 2 2 5 4 2" xfId="565"/>
    <cellStyle name="20% - Accent1 2 2 2 5 4 2 2" xfId="566"/>
    <cellStyle name="20% - Accent1 2 2 2 5 4 3" xfId="567"/>
    <cellStyle name="20% - Accent1 2 2 2 5 5" xfId="568"/>
    <cellStyle name="20% - Accent1 2 2 2 5 5 2" xfId="569"/>
    <cellStyle name="20% - Accent1 2 2 2 5 6" xfId="570"/>
    <cellStyle name="20% - Accent1 2 2 2 6" xfId="571"/>
    <cellStyle name="20% - Accent1 2 2 2 6 2" xfId="572"/>
    <cellStyle name="20% - Accent1 2 2 2 6 2 2" xfId="573"/>
    <cellStyle name="20% - Accent1 2 2 2 6 2 2 2" xfId="574"/>
    <cellStyle name="20% - Accent1 2 2 2 6 2 2 2 2" xfId="575"/>
    <cellStyle name="20% - Accent1 2 2 2 6 2 2 3" xfId="576"/>
    <cellStyle name="20% - Accent1 2 2 2 6 2 3" xfId="577"/>
    <cellStyle name="20% - Accent1 2 2 2 6 2 3 2" xfId="578"/>
    <cellStyle name="20% - Accent1 2 2 2 6 2 4" xfId="579"/>
    <cellStyle name="20% - Accent1 2 2 2 6 3" xfId="580"/>
    <cellStyle name="20% - Accent1 2 2 2 6 3 2" xfId="581"/>
    <cellStyle name="20% - Accent1 2 2 2 6 3 2 2" xfId="582"/>
    <cellStyle name="20% - Accent1 2 2 2 6 3 3" xfId="583"/>
    <cellStyle name="20% - Accent1 2 2 2 6 4" xfId="584"/>
    <cellStyle name="20% - Accent1 2 2 2 6 4 2" xfId="585"/>
    <cellStyle name="20% - Accent1 2 2 2 6 5" xfId="586"/>
    <cellStyle name="20% - Accent1 2 2 2 7" xfId="587"/>
    <cellStyle name="20% - Accent1 2 2 2 7 2" xfId="588"/>
    <cellStyle name="20% - Accent1 2 2 2 7 2 2" xfId="589"/>
    <cellStyle name="20% - Accent1 2 2 2 7 2 2 2" xfId="590"/>
    <cellStyle name="20% - Accent1 2 2 2 7 2 3" xfId="591"/>
    <cellStyle name="20% - Accent1 2 2 2 7 3" xfId="592"/>
    <cellStyle name="20% - Accent1 2 2 2 7 3 2" xfId="593"/>
    <cellStyle name="20% - Accent1 2 2 2 7 4" xfId="594"/>
    <cellStyle name="20% - Accent1 2 2 2 8" xfId="595"/>
    <cellStyle name="20% - Accent1 2 2 2 8 2" xfId="596"/>
    <cellStyle name="20% - Accent1 2 2 2 8 2 2" xfId="597"/>
    <cellStyle name="20% - Accent1 2 2 2 8 3" xfId="598"/>
    <cellStyle name="20% - Accent1 2 2 2 9" xfId="599"/>
    <cellStyle name="20% - Accent1 2 2 2 9 2" xfId="600"/>
    <cellStyle name="20% - Accent1 2 2 3" xfId="601"/>
    <cellStyle name="20% - Accent1 2 2 3 2" xfId="602"/>
    <cellStyle name="20% - Accent1 2 2 3 2 2" xfId="603"/>
    <cellStyle name="20% - Accent1 2 2 3 2 2 2" xfId="604"/>
    <cellStyle name="20% - Accent1 2 2 3 2 2 2 2" xfId="605"/>
    <cellStyle name="20% - Accent1 2 2 3 2 2 2 2 2" xfId="606"/>
    <cellStyle name="20% - Accent1 2 2 3 2 2 2 2 2 2" xfId="607"/>
    <cellStyle name="20% - Accent1 2 2 3 2 2 2 2 2 2 2" xfId="608"/>
    <cellStyle name="20% - Accent1 2 2 3 2 2 2 2 2 2 2 2" xfId="609"/>
    <cellStyle name="20% - Accent1 2 2 3 2 2 2 2 2 2 3" xfId="610"/>
    <cellStyle name="20% - Accent1 2 2 3 2 2 2 2 2 3" xfId="611"/>
    <cellStyle name="20% - Accent1 2 2 3 2 2 2 2 2 3 2" xfId="612"/>
    <cellStyle name="20% - Accent1 2 2 3 2 2 2 2 2 4" xfId="613"/>
    <cellStyle name="20% - Accent1 2 2 3 2 2 2 2 3" xfId="614"/>
    <cellStyle name="20% - Accent1 2 2 3 2 2 2 2 3 2" xfId="615"/>
    <cellStyle name="20% - Accent1 2 2 3 2 2 2 2 3 2 2" xfId="616"/>
    <cellStyle name="20% - Accent1 2 2 3 2 2 2 2 3 3" xfId="617"/>
    <cellStyle name="20% - Accent1 2 2 3 2 2 2 2 4" xfId="618"/>
    <cellStyle name="20% - Accent1 2 2 3 2 2 2 2 4 2" xfId="619"/>
    <cellStyle name="20% - Accent1 2 2 3 2 2 2 2 5" xfId="620"/>
    <cellStyle name="20% - Accent1 2 2 3 2 2 2 3" xfId="621"/>
    <cellStyle name="20% - Accent1 2 2 3 2 2 2 3 2" xfId="622"/>
    <cellStyle name="20% - Accent1 2 2 3 2 2 2 3 2 2" xfId="623"/>
    <cellStyle name="20% - Accent1 2 2 3 2 2 2 3 2 2 2" xfId="624"/>
    <cellStyle name="20% - Accent1 2 2 3 2 2 2 3 2 3" xfId="625"/>
    <cellStyle name="20% - Accent1 2 2 3 2 2 2 3 3" xfId="626"/>
    <cellStyle name="20% - Accent1 2 2 3 2 2 2 3 3 2" xfId="627"/>
    <cellStyle name="20% - Accent1 2 2 3 2 2 2 3 4" xfId="628"/>
    <cellStyle name="20% - Accent1 2 2 3 2 2 2 4" xfId="629"/>
    <cellStyle name="20% - Accent1 2 2 3 2 2 2 4 2" xfId="630"/>
    <cellStyle name="20% - Accent1 2 2 3 2 2 2 4 2 2" xfId="631"/>
    <cellStyle name="20% - Accent1 2 2 3 2 2 2 4 3" xfId="632"/>
    <cellStyle name="20% - Accent1 2 2 3 2 2 2 5" xfId="633"/>
    <cellStyle name="20% - Accent1 2 2 3 2 2 2 5 2" xfId="634"/>
    <cellStyle name="20% - Accent1 2 2 3 2 2 2 6" xfId="635"/>
    <cellStyle name="20% - Accent1 2 2 3 2 2 3" xfId="636"/>
    <cellStyle name="20% - Accent1 2 2 3 2 2 3 2" xfId="637"/>
    <cellStyle name="20% - Accent1 2 2 3 2 2 3 2 2" xfId="638"/>
    <cellStyle name="20% - Accent1 2 2 3 2 2 3 2 2 2" xfId="639"/>
    <cellStyle name="20% - Accent1 2 2 3 2 2 3 2 2 2 2" xfId="640"/>
    <cellStyle name="20% - Accent1 2 2 3 2 2 3 2 2 3" xfId="641"/>
    <cellStyle name="20% - Accent1 2 2 3 2 2 3 2 3" xfId="642"/>
    <cellStyle name="20% - Accent1 2 2 3 2 2 3 2 3 2" xfId="643"/>
    <cellStyle name="20% - Accent1 2 2 3 2 2 3 2 4" xfId="644"/>
    <cellStyle name="20% - Accent1 2 2 3 2 2 3 3" xfId="645"/>
    <cellStyle name="20% - Accent1 2 2 3 2 2 3 3 2" xfId="646"/>
    <cellStyle name="20% - Accent1 2 2 3 2 2 3 3 2 2" xfId="647"/>
    <cellStyle name="20% - Accent1 2 2 3 2 2 3 3 3" xfId="648"/>
    <cellStyle name="20% - Accent1 2 2 3 2 2 3 4" xfId="649"/>
    <cellStyle name="20% - Accent1 2 2 3 2 2 3 4 2" xfId="650"/>
    <cellStyle name="20% - Accent1 2 2 3 2 2 3 5" xfId="651"/>
    <cellStyle name="20% - Accent1 2 2 3 2 2 4" xfId="652"/>
    <cellStyle name="20% - Accent1 2 2 3 2 2 4 2" xfId="653"/>
    <cellStyle name="20% - Accent1 2 2 3 2 2 4 2 2" xfId="654"/>
    <cellStyle name="20% - Accent1 2 2 3 2 2 4 2 2 2" xfId="655"/>
    <cellStyle name="20% - Accent1 2 2 3 2 2 4 2 3" xfId="656"/>
    <cellStyle name="20% - Accent1 2 2 3 2 2 4 3" xfId="657"/>
    <cellStyle name="20% - Accent1 2 2 3 2 2 4 3 2" xfId="658"/>
    <cellStyle name="20% - Accent1 2 2 3 2 2 4 4" xfId="659"/>
    <cellStyle name="20% - Accent1 2 2 3 2 2 5" xfId="660"/>
    <cellStyle name="20% - Accent1 2 2 3 2 2 5 2" xfId="661"/>
    <cellStyle name="20% - Accent1 2 2 3 2 2 5 2 2" xfId="662"/>
    <cellStyle name="20% - Accent1 2 2 3 2 2 5 3" xfId="663"/>
    <cellStyle name="20% - Accent1 2 2 3 2 2 6" xfId="664"/>
    <cellStyle name="20% - Accent1 2 2 3 2 2 6 2" xfId="665"/>
    <cellStyle name="20% - Accent1 2 2 3 2 2 7" xfId="666"/>
    <cellStyle name="20% - Accent1 2 2 3 2 3" xfId="667"/>
    <cellStyle name="20% - Accent1 2 2 3 2 3 2" xfId="668"/>
    <cellStyle name="20% - Accent1 2 2 3 2 3 2 2" xfId="669"/>
    <cellStyle name="20% - Accent1 2 2 3 2 3 2 2 2" xfId="670"/>
    <cellStyle name="20% - Accent1 2 2 3 2 3 2 2 2 2" xfId="671"/>
    <cellStyle name="20% - Accent1 2 2 3 2 3 2 2 2 2 2" xfId="672"/>
    <cellStyle name="20% - Accent1 2 2 3 2 3 2 2 2 3" xfId="673"/>
    <cellStyle name="20% - Accent1 2 2 3 2 3 2 2 3" xfId="674"/>
    <cellStyle name="20% - Accent1 2 2 3 2 3 2 2 3 2" xfId="675"/>
    <cellStyle name="20% - Accent1 2 2 3 2 3 2 2 4" xfId="676"/>
    <cellStyle name="20% - Accent1 2 2 3 2 3 2 3" xfId="677"/>
    <cellStyle name="20% - Accent1 2 2 3 2 3 2 3 2" xfId="678"/>
    <cellStyle name="20% - Accent1 2 2 3 2 3 2 3 2 2" xfId="679"/>
    <cellStyle name="20% - Accent1 2 2 3 2 3 2 3 3" xfId="680"/>
    <cellStyle name="20% - Accent1 2 2 3 2 3 2 4" xfId="681"/>
    <cellStyle name="20% - Accent1 2 2 3 2 3 2 4 2" xfId="682"/>
    <cellStyle name="20% - Accent1 2 2 3 2 3 2 5" xfId="683"/>
    <cellStyle name="20% - Accent1 2 2 3 2 3 3" xfId="684"/>
    <cellStyle name="20% - Accent1 2 2 3 2 3 3 2" xfId="685"/>
    <cellStyle name="20% - Accent1 2 2 3 2 3 3 2 2" xfId="686"/>
    <cellStyle name="20% - Accent1 2 2 3 2 3 3 2 2 2" xfId="687"/>
    <cellStyle name="20% - Accent1 2 2 3 2 3 3 2 3" xfId="688"/>
    <cellStyle name="20% - Accent1 2 2 3 2 3 3 3" xfId="689"/>
    <cellStyle name="20% - Accent1 2 2 3 2 3 3 3 2" xfId="690"/>
    <cellStyle name="20% - Accent1 2 2 3 2 3 3 4" xfId="691"/>
    <cellStyle name="20% - Accent1 2 2 3 2 3 4" xfId="692"/>
    <cellStyle name="20% - Accent1 2 2 3 2 3 4 2" xfId="693"/>
    <cellStyle name="20% - Accent1 2 2 3 2 3 4 2 2" xfId="694"/>
    <cellStyle name="20% - Accent1 2 2 3 2 3 4 3" xfId="695"/>
    <cellStyle name="20% - Accent1 2 2 3 2 3 5" xfId="696"/>
    <cellStyle name="20% - Accent1 2 2 3 2 3 5 2" xfId="697"/>
    <cellStyle name="20% - Accent1 2 2 3 2 3 6" xfId="698"/>
    <cellStyle name="20% - Accent1 2 2 3 2 4" xfId="699"/>
    <cellStyle name="20% - Accent1 2 2 3 2 4 2" xfId="700"/>
    <cellStyle name="20% - Accent1 2 2 3 2 4 2 2" xfId="701"/>
    <cellStyle name="20% - Accent1 2 2 3 2 4 2 2 2" xfId="702"/>
    <cellStyle name="20% - Accent1 2 2 3 2 4 2 2 2 2" xfId="703"/>
    <cellStyle name="20% - Accent1 2 2 3 2 4 2 2 3" xfId="704"/>
    <cellStyle name="20% - Accent1 2 2 3 2 4 2 3" xfId="705"/>
    <cellStyle name="20% - Accent1 2 2 3 2 4 2 3 2" xfId="706"/>
    <cellStyle name="20% - Accent1 2 2 3 2 4 2 4" xfId="707"/>
    <cellStyle name="20% - Accent1 2 2 3 2 4 3" xfId="708"/>
    <cellStyle name="20% - Accent1 2 2 3 2 4 3 2" xfId="709"/>
    <cellStyle name="20% - Accent1 2 2 3 2 4 3 2 2" xfId="710"/>
    <cellStyle name="20% - Accent1 2 2 3 2 4 3 3" xfId="711"/>
    <cellStyle name="20% - Accent1 2 2 3 2 4 4" xfId="712"/>
    <cellStyle name="20% - Accent1 2 2 3 2 4 4 2" xfId="713"/>
    <cellStyle name="20% - Accent1 2 2 3 2 4 5" xfId="714"/>
    <cellStyle name="20% - Accent1 2 2 3 2 5" xfId="715"/>
    <cellStyle name="20% - Accent1 2 2 3 2 5 2" xfId="716"/>
    <cellStyle name="20% - Accent1 2 2 3 2 5 2 2" xfId="717"/>
    <cellStyle name="20% - Accent1 2 2 3 2 5 2 2 2" xfId="718"/>
    <cellStyle name="20% - Accent1 2 2 3 2 5 2 3" xfId="719"/>
    <cellStyle name="20% - Accent1 2 2 3 2 5 3" xfId="720"/>
    <cellStyle name="20% - Accent1 2 2 3 2 5 3 2" xfId="721"/>
    <cellStyle name="20% - Accent1 2 2 3 2 5 4" xfId="722"/>
    <cellStyle name="20% - Accent1 2 2 3 2 6" xfId="723"/>
    <cellStyle name="20% - Accent1 2 2 3 2 6 2" xfId="724"/>
    <cellStyle name="20% - Accent1 2 2 3 2 6 2 2" xfId="725"/>
    <cellStyle name="20% - Accent1 2 2 3 2 6 3" xfId="726"/>
    <cellStyle name="20% - Accent1 2 2 3 2 7" xfId="727"/>
    <cellStyle name="20% - Accent1 2 2 3 2 7 2" xfId="728"/>
    <cellStyle name="20% - Accent1 2 2 3 2 8" xfId="729"/>
    <cellStyle name="20% - Accent1 2 2 3 3" xfId="730"/>
    <cellStyle name="20% - Accent1 2 2 3 3 2" xfId="731"/>
    <cellStyle name="20% - Accent1 2 2 3 3 2 2" xfId="732"/>
    <cellStyle name="20% - Accent1 2 2 3 3 2 2 2" xfId="733"/>
    <cellStyle name="20% - Accent1 2 2 3 3 2 2 2 2" xfId="734"/>
    <cellStyle name="20% - Accent1 2 2 3 3 2 2 2 2 2" xfId="735"/>
    <cellStyle name="20% - Accent1 2 2 3 3 2 2 2 2 2 2" xfId="736"/>
    <cellStyle name="20% - Accent1 2 2 3 3 2 2 2 2 3" xfId="737"/>
    <cellStyle name="20% - Accent1 2 2 3 3 2 2 2 3" xfId="738"/>
    <cellStyle name="20% - Accent1 2 2 3 3 2 2 2 3 2" xfId="739"/>
    <cellStyle name="20% - Accent1 2 2 3 3 2 2 2 4" xfId="740"/>
    <cellStyle name="20% - Accent1 2 2 3 3 2 2 3" xfId="741"/>
    <cellStyle name="20% - Accent1 2 2 3 3 2 2 3 2" xfId="742"/>
    <cellStyle name="20% - Accent1 2 2 3 3 2 2 3 2 2" xfId="743"/>
    <cellStyle name="20% - Accent1 2 2 3 3 2 2 3 3" xfId="744"/>
    <cellStyle name="20% - Accent1 2 2 3 3 2 2 4" xfId="745"/>
    <cellStyle name="20% - Accent1 2 2 3 3 2 2 4 2" xfId="746"/>
    <cellStyle name="20% - Accent1 2 2 3 3 2 2 5" xfId="747"/>
    <cellStyle name="20% - Accent1 2 2 3 3 2 3" xfId="748"/>
    <cellStyle name="20% - Accent1 2 2 3 3 2 3 2" xfId="749"/>
    <cellStyle name="20% - Accent1 2 2 3 3 2 3 2 2" xfId="750"/>
    <cellStyle name="20% - Accent1 2 2 3 3 2 3 2 2 2" xfId="751"/>
    <cellStyle name="20% - Accent1 2 2 3 3 2 3 2 3" xfId="752"/>
    <cellStyle name="20% - Accent1 2 2 3 3 2 3 3" xfId="753"/>
    <cellStyle name="20% - Accent1 2 2 3 3 2 3 3 2" xfId="754"/>
    <cellStyle name="20% - Accent1 2 2 3 3 2 3 4" xfId="755"/>
    <cellStyle name="20% - Accent1 2 2 3 3 2 4" xfId="756"/>
    <cellStyle name="20% - Accent1 2 2 3 3 2 4 2" xfId="757"/>
    <cellStyle name="20% - Accent1 2 2 3 3 2 4 2 2" xfId="758"/>
    <cellStyle name="20% - Accent1 2 2 3 3 2 4 3" xfId="759"/>
    <cellStyle name="20% - Accent1 2 2 3 3 2 5" xfId="760"/>
    <cellStyle name="20% - Accent1 2 2 3 3 2 5 2" xfId="761"/>
    <cellStyle name="20% - Accent1 2 2 3 3 2 6" xfId="762"/>
    <cellStyle name="20% - Accent1 2 2 3 3 3" xfId="763"/>
    <cellStyle name="20% - Accent1 2 2 3 3 3 2" xfId="764"/>
    <cellStyle name="20% - Accent1 2 2 3 3 3 2 2" xfId="765"/>
    <cellStyle name="20% - Accent1 2 2 3 3 3 2 2 2" xfId="766"/>
    <cellStyle name="20% - Accent1 2 2 3 3 3 2 2 2 2" xfId="767"/>
    <cellStyle name="20% - Accent1 2 2 3 3 3 2 2 3" xfId="768"/>
    <cellStyle name="20% - Accent1 2 2 3 3 3 2 3" xfId="769"/>
    <cellStyle name="20% - Accent1 2 2 3 3 3 2 3 2" xfId="770"/>
    <cellStyle name="20% - Accent1 2 2 3 3 3 2 4" xfId="771"/>
    <cellStyle name="20% - Accent1 2 2 3 3 3 3" xfId="772"/>
    <cellStyle name="20% - Accent1 2 2 3 3 3 3 2" xfId="773"/>
    <cellStyle name="20% - Accent1 2 2 3 3 3 3 2 2" xfId="774"/>
    <cellStyle name="20% - Accent1 2 2 3 3 3 3 3" xfId="775"/>
    <cellStyle name="20% - Accent1 2 2 3 3 3 4" xfId="776"/>
    <cellStyle name="20% - Accent1 2 2 3 3 3 4 2" xfId="777"/>
    <cellStyle name="20% - Accent1 2 2 3 3 3 5" xfId="778"/>
    <cellStyle name="20% - Accent1 2 2 3 3 4" xfId="779"/>
    <cellStyle name="20% - Accent1 2 2 3 3 4 2" xfId="780"/>
    <cellStyle name="20% - Accent1 2 2 3 3 4 2 2" xfId="781"/>
    <cellStyle name="20% - Accent1 2 2 3 3 4 2 2 2" xfId="782"/>
    <cellStyle name="20% - Accent1 2 2 3 3 4 2 3" xfId="783"/>
    <cellStyle name="20% - Accent1 2 2 3 3 4 3" xfId="784"/>
    <cellStyle name="20% - Accent1 2 2 3 3 4 3 2" xfId="785"/>
    <cellStyle name="20% - Accent1 2 2 3 3 4 4" xfId="786"/>
    <cellStyle name="20% - Accent1 2 2 3 3 5" xfId="787"/>
    <cellStyle name="20% - Accent1 2 2 3 3 5 2" xfId="788"/>
    <cellStyle name="20% - Accent1 2 2 3 3 5 2 2" xfId="789"/>
    <cellStyle name="20% - Accent1 2 2 3 3 5 3" xfId="790"/>
    <cellStyle name="20% - Accent1 2 2 3 3 6" xfId="791"/>
    <cellStyle name="20% - Accent1 2 2 3 3 6 2" xfId="792"/>
    <cellStyle name="20% - Accent1 2 2 3 3 7" xfId="793"/>
    <cellStyle name="20% - Accent1 2 2 3 4" xfId="794"/>
    <cellStyle name="20% - Accent1 2 2 3 4 2" xfId="795"/>
    <cellStyle name="20% - Accent1 2 2 3 4 2 2" xfId="796"/>
    <cellStyle name="20% - Accent1 2 2 3 4 2 2 2" xfId="797"/>
    <cellStyle name="20% - Accent1 2 2 3 4 2 2 2 2" xfId="798"/>
    <cellStyle name="20% - Accent1 2 2 3 4 2 2 2 2 2" xfId="799"/>
    <cellStyle name="20% - Accent1 2 2 3 4 2 2 2 3" xfId="800"/>
    <cellStyle name="20% - Accent1 2 2 3 4 2 2 3" xfId="801"/>
    <cellStyle name="20% - Accent1 2 2 3 4 2 2 3 2" xfId="802"/>
    <cellStyle name="20% - Accent1 2 2 3 4 2 2 4" xfId="803"/>
    <cellStyle name="20% - Accent1 2 2 3 4 2 3" xfId="804"/>
    <cellStyle name="20% - Accent1 2 2 3 4 2 3 2" xfId="805"/>
    <cellStyle name="20% - Accent1 2 2 3 4 2 3 2 2" xfId="806"/>
    <cellStyle name="20% - Accent1 2 2 3 4 2 3 3" xfId="807"/>
    <cellStyle name="20% - Accent1 2 2 3 4 2 4" xfId="808"/>
    <cellStyle name="20% - Accent1 2 2 3 4 2 4 2" xfId="809"/>
    <cellStyle name="20% - Accent1 2 2 3 4 2 5" xfId="810"/>
    <cellStyle name="20% - Accent1 2 2 3 4 3" xfId="811"/>
    <cellStyle name="20% - Accent1 2 2 3 4 3 2" xfId="812"/>
    <cellStyle name="20% - Accent1 2 2 3 4 3 2 2" xfId="813"/>
    <cellStyle name="20% - Accent1 2 2 3 4 3 2 2 2" xfId="814"/>
    <cellStyle name="20% - Accent1 2 2 3 4 3 2 3" xfId="815"/>
    <cellStyle name="20% - Accent1 2 2 3 4 3 3" xfId="816"/>
    <cellStyle name="20% - Accent1 2 2 3 4 3 3 2" xfId="817"/>
    <cellStyle name="20% - Accent1 2 2 3 4 3 4" xfId="818"/>
    <cellStyle name="20% - Accent1 2 2 3 4 4" xfId="819"/>
    <cellStyle name="20% - Accent1 2 2 3 4 4 2" xfId="820"/>
    <cellStyle name="20% - Accent1 2 2 3 4 4 2 2" xfId="821"/>
    <cellStyle name="20% - Accent1 2 2 3 4 4 3" xfId="822"/>
    <cellStyle name="20% - Accent1 2 2 3 4 5" xfId="823"/>
    <cellStyle name="20% - Accent1 2 2 3 4 5 2" xfId="824"/>
    <cellStyle name="20% - Accent1 2 2 3 4 6" xfId="825"/>
    <cellStyle name="20% - Accent1 2 2 3 5" xfId="826"/>
    <cellStyle name="20% - Accent1 2 2 3 5 2" xfId="827"/>
    <cellStyle name="20% - Accent1 2 2 3 5 2 2" xfId="828"/>
    <cellStyle name="20% - Accent1 2 2 3 5 2 2 2" xfId="829"/>
    <cellStyle name="20% - Accent1 2 2 3 5 2 2 2 2" xfId="830"/>
    <cellStyle name="20% - Accent1 2 2 3 5 2 2 3" xfId="831"/>
    <cellStyle name="20% - Accent1 2 2 3 5 2 3" xfId="832"/>
    <cellStyle name="20% - Accent1 2 2 3 5 2 3 2" xfId="833"/>
    <cellStyle name="20% - Accent1 2 2 3 5 2 4" xfId="834"/>
    <cellStyle name="20% - Accent1 2 2 3 5 3" xfId="835"/>
    <cellStyle name="20% - Accent1 2 2 3 5 3 2" xfId="836"/>
    <cellStyle name="20% - Accent1 2 2 3 5 3 2 2" xfId="837"/>
    <cellStyle name="20% - Accent1 2 2 3 5 3 3" xfId="838"/>
    <cellStyle name="20% - Accent1 2 2 3 5 4" xfId="839"/>
    <cellStyle name="20% - Accent1 2 2 3 5 4 2" xfId="840"/>
    <cellStyle name="20% - Accent1 2 2 3 5 5" xfId="841"/>
    <cellStyle name="20% - Accent1 2 2 3 6" xfId="842"/>
    <cellStyle name="20% - Accent1 2 2 3 6 2" xfId="843"/>
    <cellStyle name="20% - Accent1 2 2 3 6 2 2" xfId="844"/>
    <cellStyle name="20% - Accent1 2 2 3 6 2 2 2" xfId="845"/>
    <cellStyle name="20% - Accent1 2 2 3 6 2 3" xfId="846"/>
    <cellStyle name="20% - Accent1 2 2 3 6 3" xfId="847"/>
    <cellStyle name="20% - Accent1 2 2 3 6 3 2" xfId="848"/>
    <cellStyle name="20% - Accent1 2 2 3 6 4" xfId="849"/>
    <cellStyle name="20% - Accent1 2 2 3 7" xfId="850"/>
    <cellStyle name="20% - Accent1 2 2 3 7 2" xfId="851"/>
    <cellStyle name="20% - Accent1 2 2 3 7 2 2" xfId="852"/>
    <cellStyle name="20% - Accent1 2 2 3 7 3" xfId="853"/>
    <cellStyle name="20% - Accent1 2 2 3 8" xfId="854"/>
    <cellStyle name="20% - Accent1 2 2 3 8 2" xfId="855"/>
    <cellStyle name="20% - Accent1 2 2 3 9" xfId="856"/>
    <cellStyle name="20% - Accent1 2 2 4" xfId="857"/>
    <cellStyle name="20% - Accent1 2 2 4 2" xfId="858"/>
    <cellStyle name="20% - Accent1 2 2 4 2 2" xfId="859"/>
    <cellStyle name="20% - Accent1 2 2 4 2 2 2" xfId="860"/>
    <cellStyle name="20% - Accent1 2 2 4 2 2 2 2" xfId="861"/>
    <cellStyle name="20% - Accent1 2 2 4 2 2 2 2 2" xfId="862"/>
    <cellStyle name="20% - Accent1 2 2 4 2 2 2 2 2 2" xfId="863"/>
    <cellStyle name="20% - Accent1 2 2 4 2 2 2 2 2 2 2" xfId="864"/>
    <cellStyle name="20% - Accent1 2 2 4 2 2 2 2 2 3" xfId="865"/>
    <cellStyle name="20% - Accent1 2 2 4 2 2 2 2 3" xfId="866"/>
    <cellStyle name="20% - Accent1 2 2 4 2 2 2 2 3 2" xfId="867"/>
    <cellStyle name="20% - Accent1 2 2 4 2 2 2 2 4" xfId="868"/>
    <cellStyle name="20% - Accent1 2 2 4 2 2 2 3" xfId="869"/>
    <cellStyle name="20% - Accent1 2 2 4 2 2 2 3 2" xfId="870"/>
    <cellStyle name="20% - Accent1 2 2 4 2 2 2 3 2 2" xfId="871"/>
    <cellStyle name="20% - Accent1 2 2 4 2 2 2 3 3" xfId="872"/>
    <cellStyle name="20% - Accent1 2 2 4 2 2 2 4" xfId="873"/>
    <cellStyle name="20% - Accent1 2 2 4 2 2 2 4 2" xfId="874"/>
    <cellStyle name="20% - Accent1 2 2 4 2 2 2 5" xfId="875"/>
    <cellStyle name="20% - Accent1 2 2 4 2 2 3" xfId="876"/>
    <cellStyle name="20% - Accent1 2 2 4 2 2 3 2" xfId="877"/>
    <cellStyle name="20% - Accent1 2 2 4 2 2 3 2 2" xfId="878"/>
    <cellStyle name="20% - Accent1 2 2 4 2 2 3 2 2 2" xfId="879"/>
    <cellStyle name="20% - Accent1 2 2 4 2 2 3 2 3" xfId="880"/>
    <cellStyle name="20% - Accent1 2 2 4 2 2 3 3" xfId="881"/>
    <cellStyle name="20% - Accent1 2 2 4 2 2 3 3 2" xfId="882"/>
    <cellStyle name="20% - Accent1 2 2 4 2 2 3 4" xfId="883"/>
    <cellStyle name="20% - Accent1 2 2 4 2 2 4" xfId="884"/>
    <cellStyle name="20% - Accent1 2 2 4 2 2 4 2" xfId="885"/>
    <cellStyle name="20% - Accent1 2 2 4 2 2 4 2 2" xfId="886"/>
    <cellStyle name="20% - Accent1 2 2 4 2 2 4 3" xfId="887"/>
    <cellStyle name="20% - Accent1 2 2 4 2 2 5" xfId="888"/>
    <cellStyle name="20% - Accent1 2 2 4 2 2 5 2" xfId="889"/>
    <cellStyle name="20% - Accent1 2 2 4 2 2 6" xfId="890"/>
    <cellStyle name="20% - Accent1 2 2 4 2 3" xfId="891"/>
    <cellStyle name="20% - Accent1 2 2 4 2 3 2" xfId="892"/>
    <cellStyle name="20% - Accent1 2 2 4 2 3 2 2" xfId="893"/>
    <cellStyle name="20% - Accent1 2 2 4 2 3 2 2 2" xfId="894"/>
    <cellStyle name="20% - Accent1 2 2 4 2 3 2 2 2 2" xfId="895"/>
    <cellStyle name="20% - Accent1 2 2 4 2 3 2 2 3" xfId="896"/>
    <cellStyle name="20% - Accent1 2 2 4 2 3 2 3" xfId="897"/>
    <cellStyle name="20% - Accent1 2 2 4 2 3 2 3 2" xfId="898"/>
    <cellStyle name="20% - Accent1 2 2 4 2 3 2 4" xfId="899"/>
    <cellStyle name="20% - Accent1 2 2 4 2 3 3" xfId="900"/>
    <cellStyle name="20% - Accent1 2 2 4 2 3 3 2" xfId="901"/>
    <cellStyle name="20% - Accent1 2 2 4 2 3 3 2 2" xfId="902"/>
    <cellStyle name="20% - Accent1 2 2 4 2 3 3 3" xfId="903"/>
    <cellStyle name="20% - Accent1 2 2 4 2 3 4" xfId="904"/>
    <cellStyle name="20% - Accent1 2 2 4 2 3 4 2" xfId="905"/>
    <cellStyle name="20% - Accent1 2 2 4 2 3 5" xfId="906"/>
    <cellStyle name="20% - Accent1 2 2 4 2 4" xfId="907"/>
    <cellStyle name="20% - Accent1 2 2 4 2 4 2" xfId="908"/>
    <cellStyle name="20% - Accent1 2 2 4 2 4 2 2" xfId="909"/>
    <cellStyle name="20% - Accent1 2 2 4 2 4 2 2 2" xfId="910"/>
    <cellStyle name="20% - Accent1 2 2 4 2 4 2 3" xfId="911"/>
    <cellStyle name="20% - Accent1 2 2 4 2 4 3" xfId="912"/>
    <cellStyle name="20% - Accent1 2 2 4 2 4 3 2" xfId="913"/>
    <cellStyle name="20% - Accent1 2 2 4 2 4 4" xfId="914"/>
    <cellStyle name="20% - Accent1 2 2 4 2 5" xfId="915"/>
    <cellStyle name="20% - Accent1 2 2 4 2 5 2" xfId="916"/>
    <cellStyle name="20% - Accent1 2 2 4 2 5 2 2" xfId="917"/>
    <cellStyle name="20% - Accent1 2 2 4 2 5 3" xfId="918"/>
    <cellStyle name="20% - Accent1 2 2 4 2 6" xfId="919"/>
    <cellStyle name="20% - Accent1 2 2 4 2 6 2" xfId="920"/>
    <cellStyle name="20% - Accent1 2 2 4 2 7" xfId="921"/>
    <cellStyle name="20% - Accent1 2 2 4 3" xfId="922"/>
    <cellStyle name="20% - Accent1 2 2 4 3 2" xfId="923"/>
    <cellStyle name="20% - Accent1 2 2 4 3 2 2" xfId="924"/>
    <cellStyle name="20% - Accent1 2 2 4 3 2 2 2" xfId="925"/>
    <cellStyle name="20% - Accent1 2 2 4 3 2 2 2 2" xfId="926"/>
    <cellStyle name="20% - Accent1 2 2 4 3 2 2 2 2 2" xfId="927"/>
    <cellStyle name="20% - Accent1 2 2 4 3 2 2 2 3" xfId="928"/>
    <cellStyle name="20% - Accent1 2 2 4 3 2 2 3" xfId="929"/>
    <cellStyle name="20% - Accent1 2 2 4 3 2 2 3 2" xfId="930"/>
    <cellStyle name="20% - Accent1 2 2 4 3 2 2 4" xfId="931"/>
    <cellStyle name="20% - Accent1 2 2 4 3 2 3" xfId="932"/>
    <cellStyle name="20% - Accent1 2 2 4 3 2 3 2" xfId="933"/>
    <cellStyle name="20% - Accent1 2 2 4 3 2 3 2 2" xfId="934"/>
    <cellStyle name="20% - Accent1 2 2 4 3 2 3 3" xfId="935"/>
    <cellStyle name="20% - Accent1 2 2 4 3 2 4" xfId="936"/>
    <cellStyle name="20% - Accent1 2 2 4 3 2 4 2" xfId="937"/>
    <cellStyle name="20% - Accent1 2 2 4 3 2 5" xfId="938"/>
    <cellStyle name="20% - Accent1 2 2 4 3 3" xfId="939"/>
    <cellStyle name="20% - Accent1 2 2 4 3 3 2" xfId="940"/>
    <cellStyle name="20% - Accent1 2 2 4 3 3 2 2" xfId="941"/>
    <cellStyle name="20% - Accent1 2 2 4 3 3 2 2 2" xfId="942"/>
    <cellStyle name="20% - Accent1 2 2 4 3 3 2 3" xfId="943"/>
    <cellStyle name="20% - Accent1 2 2 4 3 3 3" xfId="944"/>
    <cellStyle name="20% - Accent1 2 2 4 3 3 3 2" xfId="945"/>
    <cellStyle name="20% - Accent1 2 2 4 3 3 4" xfId="946"/>
    <cellStyle name="20% - Accent1 2 2 4 3 4" xfId="947"/>
    <cellStyle name="20% - Accent1 2 2 4 3 4 2" xfId="948"/>
    <cellStyle name="20% - Accent1 2 2 4 3 4 2 2" xfId="949"/>
    <cellStyle name="20% - Accent1 2 2 4 3 4 3" xfId="950"/>
    <cellStyle name="20% - Accent1 2 2 4 3 5" xfId="951"/>
    <cellStyle name="20% - Accent1 2 2 4 3 5 2" xfId="952"/>
    <cellStyle name="20% - Accent1 2 2 4 3 6" xfId="953"/>
    <cellStyle name="20% - Accent1 2 2 4 4" xfId="954"/>
    <cellStyle name="20% - Accent1 2 2 4 4 2" xfId="955"/>
    <cellStyle name="20% - Accent1 2 2 4 4 2 2" xfId="956"/>
    <cellStyle name="20% - Accent1 2 2 4 4 2 2 2" xfId="957"/>
    <cellStyle name="20% - Accent1 2 2 4 4 2 2 2 2" xfId="958"/>
    <cellStyle name="20% - Accent1 2 2 4 4 2 2 3" xfId="959"/>
    <cellStyle name="20% - Accent1 2 2 4 4 2 3" xfId="960"/>
    <cellStyle name="20% - Accent1 2 2 4 4 2 3 2" xfId="961"/>
    <cellStyle name="20% - Accent1 2 2 4 4 2 4" xfId="962"/>
    <cellStyle name="20% - Accent1 2 2 4 4 3" xfId="963"/>
    <cellStyle name="20% - Accent1 2 2 4 4 3 2" xfId="964"/>
    <cellStyle name="20% - Accent1 2 2 4 4 3 2 2" xfId="965"/>
    <cellStyle name="20% - Accent1 2 2 4 4 3 3" xfId="966"/>
    <cellStyle name="20% - Accent1 2 2 4 4 4" xfId="967"/>
    <cellStyle name="20% - Accent1 2 2 4 4 4 2" xfId="968"/>
    <cellStyle name="20% - Accent1 2 2 4 4 5" xfId="969"/>
    <cellStyle name="20% - Accent1 2 2 4 5" xfId="970"/>
    <cellStyle name="20% - Accent1 2 2 4 5 2" xfId="971"/>
    <cellStyle name="20% - Accent1 2 2 4 5 2 2" xfId="972"/>
    <cellStyle name="20% - Accent1 2 2 4 5 2 2 2" xfId="973"/>
    <cellStyle name="20% - Accent1 2 2 4 5 2 3" xfId="974"/>
    <cellStyle name="20% - Accent1 2 2 4 5 3" xfId="975"/>
    <cellStyle name="20% - Accent1 2 2 4 5 3 2" xfId="976"/>
    <cellStyle name="20% - Accent1 2 2 4 5 4" xfId="977"/>
    <cellStyle name="20% - Accent1 2 2 4 6" xfId="978"/>
    <cellStyle name="20% - Accent1 2 2 4 6 2" xfId="979"/>
    <cellStyle name="20% - Accent1 2 2 4 6 2 2" xfId="980"/>
    <cellStyle name="20% - Accent1 2 2 4 6 3" xfId="981"/>
    <cellStyle name="20% - Accent1 2 2 4 7" xfId="982"/>
    <cellStyle name="20% - Accent1 2 2 4 7 2" xfId="983"/>
    <cellStyle name="20% - Accent1 2 2 4 8" xfId="984"/>
    <cellStyle name="20% - Accent1 2 2 5" xfId="985"/>
    <cellStyle name="20% - Accent1 2 2 5 2" xfId="986"/>
    <cellStyle name="20% - Accent1 2 2 5 2 2" xfId="987"/>
    <cellStyle name="20% - Accent1 2 2 5 2 2 2" xfId="988"/>
    <cellStyle name="20% - Accent1 2 2 5 2 2 2 2" xfId="989"/>
    <cellStyle name="20% - Accent1 2 2 5 2 2 2 2 2" xfId="990"/>
    <cellStyle name="20% - Accent1 2 2 5 2 2 2 2 2 2" xfId="991"/>
    <cellStyle name="20% - Accent1 2 2 5 2 2 2 2 3" xfId="992"/>
    <cellStyle name="20% - Accent1 2 2 5 2 2 2 3" xfId="993"/>
    <cellStyle name="20% - Accent1 2 2 5 2 2 2 3 2" xfId="994"/>
    <cellStyle name="20% - Accent1 2 2 5 2 2 2 4" xfId="995"/>
    <cellStyle name="20% - Accent1 2 2 5 2 2 3" xfId="996"/>
    <cellStyle name="20% - Accent1 2 2 5 2 2 3 2" xfId="997"/>
    <cellStyle name="20% - Accent1 2 2 5 2 2 3 2 2" xfId="998"/>
    <cellStyle name="20% - Accent1 2 2 5 2 2 3 3" xfId="999"/>
    <cellStyle name="20% - Accent1 2 2 5 2 2 4" xfId="1000"/>
    <cellStyle name="20% - Accent1 2 2 5 2 2 4 2" xfId="1001"/>
    <cellStyle name="20% - Accent1 2 2 5 2 2 5" xfId="1002"/>
    <cellStyle name="20% - Accent1 2 2 5 2 3" xfId="1003"/>
    <cellStyle name="20% - Accent1 2 2 5 2 3 2" xfId="1004"/>
    <cellStyle name="20% - Accent1 2 2 5 2 3 2 2" xfId="1005"/>
    <cellStyle name="20% - Accent1 2 2 5 2 3 2 2 2" xfId="1006"/>
    <cellStyle name="20% - Accent1 2 2 5 2 3 2 3" xfId="1007"/>
    <cellStyle name="20% - Accent1 2 2 5 2 3 3" xfId="1008"/>
    <cellStyle name="20% - Accent1 2 2 5 2 3 3 2" xfId="1009"/>
    <cellStyle name="20% - Accent1 2 2 5 2 3 4" xfId="1010"/>
    <cellStyle name="20% - Accent1 2 2 5 2 4" xfId="1011"/>
    <cellStyle name="20% - Accent1 2 2 5 2 4 2" xfId="1012"/>
    <cellStyle name="20% - Accent1 2 2 5 2 4 2 2" xfId="1013"/>
    <cellStyle name="20% - Accent1 2 2 5 2 4 3" xfId="1014"/>
    <cellStyle name="20% - Accent1 2 2 5 2 5" xfId="1015"/>
    <cellStyle name="20% - Accent1 2 2 5 2 5 2" xfId="1016"/>
    <cellStyle name="20% - Accent1 2 2 5 2 6" xfId="1017"/>
    <cellStyle name="20% - Accent1 2 2 5 3" xfId="1018"/>
    <cellStyle name="20% - Accent1 2 2 5 3 2" xfId="1019"/>
    <cellStyle name="20% - Accent1 2 2 5 3 2 2" xfId="1020"/>
    <cellStyle name="20% - Accent1 2 2 5 3 2 2 2" xfId="1021"/>
    <cellStyle name="20% - Accent1 2 2 5 3 2 2 2 2" xfId="1022"/>
    <cellStyle name="20% - Accent1 2 2 5 3 2 2 3" xfId="1023"/>
    <cellStyle name="20% - Accent1 2 2 5 3 2 3" xfId="1024"/>
    <cellStyle name="20% - Accent1 2 2 5 3 2 3 2" xfId="1025"/>
    <cellStyle name="20% - Accent1 2 2 5 3 2 4" xfId="1026"/>
    <cellStyle name="20% - Accent1 2 2 5 3 3" xfId="1027"/>
    <cellStyle name="20% - Accent1 2 2 5 3 3 2" xfId="1028"/>
    <cellStyle name="20% - Accent1 2 2 5 3 3 2 2" xfId="1029"/>
    <cellStyle name="20% - Accent1 2 2 5 3 3 3" xfId="1030"/>
    <cellStyle name="20% - Accent1 2 2 5 3 4" xfId="1031"/>
    <cellStyle name="20% - Accent1 2 2 5 3 4 2" xfId="1032"/>
    <cellStyle name="20% - Accent1 2 2 5 3 5" xfId="1033"/>
    <cellStyle name="20% - Accent1 2 2 5 4" xfId="1034"/>
    <cellStyle name="20% - Accent1 2 2 5 4 2" xfId="1035"/>
    <cellStyle name="20% - Accent1 2 2 5 4 2 2" xfId="1036"/>
    <cellStyle name="20% - Accent1 2 2 5 4 2 2 2" xfId="1037"/>
    <cellStyle name="20% - Accent1 2 2 5 4 2 3" xfId="1038"/>
    <cellStyle name="20% - Accent1 2 2 5 4 3" xfId="1039"/>
    <cellStyle name="20% - Accent1 2 2 5 4 3 2" xfId="1040"/>
    <cellStyle name="20% - Accent1 2 2 5 4 4" xfId="1041"/>
    <cellStyle name="20% - Accent1 2 2 5 5" xfId="1042"/>
    <cellStyle name="20% - Accent1 2 2 5 5 2" xfId="1043"/>
    <cellStyle name="20% - Accent1 2 2 5 5 2 2" xfId="1044"/>
    <cellStyle name="20% - Accent1 2 2 5 5 3" xfId="1045"/>
    <cellStyle name="20% - Accent1 2 2 5 6" xfId="1046"/>
    <cellStyle name="20% - Accent1 2 2 5 6 2" xfId="1047"/>
    <cellStyle name="20% - Accent1 2 2 5 7" xfId="1048"/>
    <cellStyle name="20% - Accent1 2 2 6" xfId="1049"/>
    <cellStyle name="20% - Accent1 2 2 6 2" xfId="1050"/>
    <cellStyle name="20% - Accent1 2 2 6 2 2" xfId="1051"/>
    <cellStyle name="20% - Accent1 2 2 6 2 2 2" xfId="1052"/>
    <cellStyle name="20% - Accent1 2 2 6 2 2 2 2" xfId="1053"/>
    <cellStyle name="20% - Accent1 2 2 6 2 2 2 2 2" xfId="1054"/>
    <cellStyle name="20% - Accent1 2 2 6 2 2 2 3" xfId="1055"/>
    <cellStyle name="20% - Accent1 2 2 6 2 2 3" xfId="1056"/>
    <cellStyle name="20% - Accent1 2 2 6 2 2 3 2" xfId="1057"/>
    <cellStyle name="20% - Accent1 2 2 6 2 2 4" xfId="1058"/>
    <cellStyle name="20% - Accent1 2 2 6 2 3" xfId="1059"/>
    <cellStyle name="20% - Accent1 2 2 6 2 3 2" xfId="1060"/>
    <cellStyle name="20% - Accent1 2 2 6 2 3 2 2" xfId="1061"/>
    <cellStyle name="20% - Accent1 2 2 6 2 3 3" xfId="1062"/>
    <cellStyle name="20% - Accent1 2 2 6 2 4" xfId="1063"/>
    <cellStyle name="20% - Accent1 2 2 6 2 4 2" xfId="1064"/>
    <cellStyle name="20% - Accent1 2 2 6 2 5" xfId="1065"/>
    <cellStyle name="20% - Accent1 2 2 6 3" xfId="1066"/>
    <cellStyle name="20% - Accent1 2 2 6 3 2" xfId="1067"/>
    <cellStyle name="20% - Accent1 2 2 6 3 2 2" xfId="1068"/>
    <cellStyle name="20% - Accent1 2 2 6 3 2 2 2" xfId="1069"/>
    <cellStyle name="20% - Accent1 2 2 6 3 2 3" xfId="1070"/>
    <cellStyle name="20% - Accent1 2 2 6 3 3" xfId="1071"/>
    <cellStyle name="20% - Accent1 2 2 6 3 3 2" xfId="1072"/>
    <cellStyle name="20% - Accent1 2 2 6 3 4" xfId="1073"/>
    <cellStyle name="20% - Accent1 2 2 6 4" xfId="1074"/>
    <cellStyle name="20% - Accent1 2 2 6 4 2" xfId="1075"/>
    <cellStyle name="20% - Accent1 2 2 6 4 2 2" xfId="1076"/>
    <cellStyle name="20% - Accent1 2 2 6 4 3" xfId="1077"/>
    <cellStyle name="20% - Accent1 2 2 6 5" xfId="1078"/>
    <cellStyle name="20% - Accent1 2 2 6 5 2" xfId="1079"/>
    <cellStyle name="20% - Accent1 2 2 6 6" xfId="1080"/>
    <cellStyle name="20% - Accent1 2 2 7" xfId="1081"/>
    <cellStyle name="20% - Accent1 2 2 7 2" xfId="1082"/>
    <cellStyle name="20% - Accent1 2 2 7 2 2" xfId="1083"/>
    <cellStyle name="20% - Accent1 2 2 7 2 2 2" xfId="1084"/>
    <cellStyle name="20% - Accent1 2 2 7 2 2 2 2" xfId="1085"/>
    <cellStyle name="20% - Accent1 2 2 7 2 2 3" xfId="1086"/>
    <cellStyle name="20% - Accent1 2 2 7 2 3" xfId="1087"/>
    <cellStyle name="20% - Accent1 2 2 7 2 3 2" xfId="1088"/>
    <cellStyle name="20% - Accent1 2 2 7 2 4" xfId="1089"/>
    <cellStyle name="20% - Accent1 2 2 7 3" xfId="1090"/>
    <cellStyle name="20% - Accent1 2 2 7 3 2" xfId="1091"/>
    <cellStyle name="20% - Accent1 2 2 7 3 2 2" xfId="1092"/>
    <cellStyle name="20% - Accent1 2 2 7 3 3" xfId="1093"/>
    <cellStyle name="20% - Accent1 2 2 7 4" xfId="1094"/>
    <cellStyle name="20% - Accent1 2 2 7 4 2" xfId="1095"/>
    <cellStyle name="20% - Accent1 2 2 7 5" xfId="1096"/>
    <cellStyle name="20% - Accent1 2 2 8" xfId="1097"/>
    <cellStyle name="20% - Accent1 2 2 8 2" xfId="1098"/>
    <cellStyle name="20% - Accent1 2 2 8 2 2" xfId="1099"/>
    <cellStyle name="20% - Accent1 2 2 8 2 2 2" xfId="1100"/>
    <cellStyle name="20% - Accent1 2 2 8 2 3" xfId="1101"/>
    <cellStyle name="20% - Accent1 2 2 8 3" xfId="1102"/>
    <cellStyle name="20% - Accent1 2 2 8 3 2" xfId="1103"/>
    <cellStyle name="20% - Accent1 2 2 8 4" xfId="1104"/>
    <cellStyle name="20% - Accent1 2 2 9" xfId="1105"/>
    <cellStyle name="20% - Accent1 2 2 9 2" xfId="1106"/>
    <cellStyle name="20% - Accent1 2 2 9 2 2" xfId="1107"/>
    <cellStyle name="20% - Accent1 2 2 9 3" xfId="1108"/>
    <cellStyle name="20% - Accent1 2 3" xfId="1109"/>
    <cellStyle name="20% - Accent1 2 3 10" xfId="1110"/>
    <cellStyle name="20% - Accent1 2 3 2" xfId="1111"/>
    <cellStyle name="20% - Accent1 2 3 2 2" xfId="1112"/>
    <cellStyle name="20% - Accent1 2 3 2 2 2" xfId="1113"/>
    <cellStyle name="20% - Accent1 2 3 2 2 2 2" xfId="1114"/>
    <cellStyle name="20% - Accent1 2 3 2 2 2 2 2" xfId="1115"/>
    <cellStyle name="20% - Accent1 2 3 2 2 2 2 2 2" xfId="1116"/>
    <cellStyle name="20% - Accent1 2 3 2 2 2 2 2 2 2" xfId="1117"/>
    <cellStyle name="20% - Accent1 2 3 2 2 2 2 2 2 2 2" xfId="1118"/>
    <cellStyle name="20% - Accent1 2 3 2 2 2 2 2 2 2 2 2" xfId="1119"/>
    <cellStyle name="20% - Accent1 2 3 2 2 2 2 2 2 2 3" xfId="1120"/>
    <cellStyle name="20% - Accent1 2 3 2 2 2 2 2 2 3" xfId="1121"/>
    <cellStyle name="20% - Accent1 2 3 2 2 2 2 2 2 3 2" xfId="1122"/>
    <cellStyle name="20% - Accent1 2 3 2 2 2 2 2 2 4" xfId="1123"/>
    <cellStyle name="20% - Accent1 2 3 2 2 2 2 2 3" xfId="1124"/>
    <cellStyle name="20% - Accent1 2 3 2 2 2 2 2 3 2" xfId="1125"/>
    <cellStyle name="20% - Accent1 2 3 2 2 2 2 2 3 2 2" xfId="1126"/>
    <cellStyle name="20% - Accent1 2 3 2 2 2 2 2 3 3" xfId="1127"/>
    <cellStyle name="20% - Accent1 2 3 2 2 2 2 2 4" xfId="1128"/>
    <cellStyle name="20% - Accent1 2 3 2 2 2 2 2 4 2" xfId="1129"/>
    <cellStyle name="20% - Accent1 2 3 2 2 2 2 2 5" xfId="1130"/>
    <cellStyle name="20% - Accent1 2 3 2 2 2 2 3" xfId="1131"/>
    <cellStyle name="20% - Accent1 2 3 2 2 2 2 3 2" xfId="1132"/>
    <cellStyle name="20% - Accent1 2 3 2 2 2 2 3 2 2" xfId="1133"/>
    <cellStyle name="20% - Accent1 2 3 2 2 2 2 3 2 2 2" xfId="1134"/>
    <cellStyle name="20% - Accent1 2 3 2 2 2 2 3 2 3" xfId="1135"/>
    <cellStyle name="20% - Accent1 2 3 2 2 2 2 3 3" xfId="1136"/>
    <cellStyle name="20% - Accent1 2 3 2 2 2 2 3 3 2" xfId="1137"/>
    <cellStyle name="20% - Accent1 2 3 2 2 2 2 3 4" xfId="1138"/>
    <cellStyle name="20% - Accent1 2 3 2 2 2 2 4" xfId="1139"/>
    <cellStyle name="20% - Accent1 2 3 2 2 2 2 4 2" xfId="1140"/>
    <cellStyle name="20% - Accent1 2 3 2 2 2 2 4 2 2" xfId="1141"/>
    <cellStyle name="20% - Accent1 2 3 2 2 2 2 4 3" xfId="1142"/>
    <cellStyle name="20% - Accent1 2 3 2 2 2 2 5" xfId="1143"/>
    <cellStyle name="20% - Accent1 2 3 2 2 2 2 5 2" xfId="1144"/>
    <cellStyle name="20% - Accent1 2 3 2 2 2 2 6" xfId="1145"/>
    <cellStyle name="20% - Accent1 2 3 2 2 2 3" xfId="1146"/>
    <cellStyle name="20% - Accent1 2 3 2 2 2 3 2" xfId="1147"/>
    <cellStyle name="20% - Accent1 2 3 2 2 2 3 2 2" xfId="1148"/>
    <cellStyle name="20% - Accent1 2 3 2 2 2 3 2 2 2" xfId="1149"/>
    <cellStyle name="20% - Accent1 2 3 2 2 2 3 2 2 2 2" xfId="1150"/>
    <cellStyle name="20% - Accent1 2 3 2 2 2 3 2 2 3" xfId="1151"/>
    <cellStyle name="20% - Accent1 2 3 2 2 2 3 2 3" xfId="1152"/>
    <cellStyle name="20% - Accent1 2 3 2 2 2 3 2 3 2" xfId="1153"/>
    <cellStyle name="20% - Accent1 2 3 2 2 2 3 2 4" xfId="1154"/>
    <cellStyle name="20% - Accent1 2 3 2 2 2 3 3" xfId="1155"/>
    <cellStyle name="20% - Accent1 2 3 2 2 2 3 3 2" xfId="1156"/>
    <cellStyle name="20% - Accent1 2 3 2 2 2 3 3 2 2" xfId="1157"/>
    <cellStyle name="20% - Accent1 2 3 2 2 2 3 3 3" xfId="1158"/>
    <cellStyle name="20% - Accent1 2 3 2 2 2 3 4" xfId="1159"/>
    <cellStyle name="20% - Accent1 2 3 2 2 2 3 4 2" xfId="1160"/>
    <cellStyle name="20% - Accent1 2 3 2 2 2 3 5" xfId="1161"/>
    <cellStyle name="20% - Accent1 2 3 2 2 2 4" xfId="1162"/>
    <cellStyle name="20% - Accent1 2 3 2 2 2 4 2" xfId="1163"/>
    <cellStyle name="20% - Accent1 2 3 2 2 2 4 2 2" xfId="1164"/>
    <cellStyle name="20% - Accent1 2 3 2 2 2 4 2 2 2" xfId="1165"/>
    <cellStyle name="20% - Accent1 2 3 2 2 2 4 2 3" xfId="1166"/>
    <cellStyle name="20% - Accent1 2 3 2 2 2 4 3" xfId="1167"/>
    <cellStyle name="20% - Accent1 2 3 2 2 2 4 3 2" xfId="1168"/>
    <cellStyle name="20% - Accent1 2 3 2 2 2 4 4" xfId="1169"/>
    <cellStyle name="20% - Accent1 2 3 2 2 2 5" xfId="1170"/>
    <cellStyle name="20% - Accent1 2 3 2 2 2 5 2" xfId="1171"/>
    <cellStyle name="20% - Accent1 2 3 2 2 2 5 2 2" xfId="1172"/>
    <cellStyle name="20% - Accent1 2 3 2 2 2 5 3" xfId="1173"/>
    <cellStyle name="20% - Accent1 2 3 2 2 2 6" xfId="1174"/>
    <cellStyle name="20% - Accent1 2 3 2 2 2 6 2" xfId="1175"/>
    <cellStyle name="20% - Accent1 2 3 2 2 2 7" xfId="1176"/>
    <cellStyle name="20% - Accent1 2 3 2 2 3" xfId="1177"/>
    <cellStyle name="20% - Accent1 2 3 2 2 3 2" xfId="1178"/>
    <cellStyle name="20% - Accent1 2 3 2 2 3 2 2" xfId="1179"/>
    <cellStyle name="20% - Accent1 2 3 2 2 3 2 2 2" xfId="1180"/>
    <cellStyle name="20% - Accent1 2 3 2 2 3 2 2 2 2" xfId="1181"/>
    <cellStyle name="20% - Accent1 2 3 2 2 3 2 2 2 2 2" xfId="1182"/>
    <cellStyle name="20% - Accent1 2 3 2 2 3 2 2 2 3" xfId="1183"/>
    <cellStyle name="20% - Accent1 2 3 2 2 3 2 2 3" xfId="1184"/>
    <cellStyle name="20% - Accent1 2 3 2 2 3 2 2 3 2" xfId="1185"/>
    <cellStyle name="20% - Accent1 2 3 2 2 3 2 2 4" xfId="1186"/>
    <cellStyle name="20% - Accent1 2 3 2 2 3 2 3" xfId="1187"/>
    <cellStyle name="20% - Accent1 2 3 2 2 3 2 3 2" xfId="1188"/>
    <cellStyle name="20% - Accent1 2 3 2 2 3 2 3 2 2" xfId="1189"/>
    <cellStyle name="20% - Accent1 2 3 2 2 3 2 3 3" xfId="1190"/>
    <cellStyle name="20% - Accent1 2 3 2 2 3 2 4" xfId="1191"/>
    <cellStyle name="20% - Accent1 2 3 2 2 3 2 4 2" xfId="1192"/>
    <cellStyle name="20% - Accent1 2 3 2 2 3 2 5" xfId="1193"/>
    <cellStyle name="20% - Accent1 2 3 2 2 3 3" xfId="1194"/>
    <cellStyle name="20% - Accent1 2 3 2 2 3 3 2" xfId="1195"/>
    <cellStyle name="20% - Accent1 2 3 2 2 3 3 2 2" xfId="1196"/>
    <cellStyle name="20% - Accent1 2 3 2 2 3 3 2 2 2" xfId="1197"/>
    <cellStyle name="20% - Accent1 2 3 2 2 3 3 2 3" xfId="1198"/>
    <cellStyle name="20% - Accent1 2 3 2 2 3 3 3" xfId="1199"/>
    <cellStyle name="20% - Accent1 2 3 2 2 3 3 3 2" xfId="1200"/>
    <cellStyle name="20% - Accent1 2 3 2 2 3 3 4" xfId="1201"/>
    <cellStyle name="20% - Accent1 2 3 2 2 3 4" xfId="1202"/>
    <cellStyle name="20% - Accent1 2 3 2 2 3 4 2" xfId="1203"/>
    <cellStyle name="20% - Accent1 2 3 2 2 3 4 2 2" xfId="1204"/>
    <cellStyle name="20% - Accent1 2 3 2 2 3 4 3" xfId="1205"/>
    <cellStyle name="20% - Accent1 2 3 2 2 3 5" xfId="1206"/>
    <cellStyle name="20% - Accent1 2 3 2 2 3 5 2" xfId="1207"/>
    <cellStyle name="20% - Accent1 2 3 2 2 3 6" xfId="1208"/>
    <cellStyle name="20% - Accent1 2 3 2 2 4" xfId="1209"/>
    <cellStyle name="20% - Accent1 2 3 2 2 4 2" xfId="1210"/>
    <cellStyle name="20% - Accent1 2 3 2 2 4 2 2" xfId="1211"/>
    <cellStyle name="20% - Accent1 2 3 2 2 4 2 2 2" xfId="1212"/>
    <cellStyle name="20% - Accent1 2 3 2 2 4 2 2 2 2" xfId="1213"/>
    <cellStyle name="20% - Accent1 2 3 2 2 4 2 2 3" xfId="1214"/>
    <cellStyle name="20% - Accent1 2 3 2 2 4 2 3" xfId="1215"/>
    <cellStyle name="20% - Accent1 2 3 2 2 4 2 3 2" xfId="1216"/>
    <cellStyle name="20% - Accent1 2 3 2 2 4 2 4" xfId="1217"/>
    <cellStyle name="20% - Accent1 2 3 2 2 4 3" xfId="1218"/>
    <cellStyle name="20% - Accent1 2 3 2 2 4 3 2" xfId="1219"/>
    <cellStyle name="20% - Accent1 2 3 2 2 4 3 2 2" xfId="1220"/>
    <cellStyle name="20% - Accent1 2 3 2 2 4 3 3" xfId="1221"/>
    <cellStyle name="20% - Accent1 2 3 2 2 4 4" xfId="1222"/>
    <cellStyle name="20% - Accent1 2 3 2 2 4 4 2" xfId="1223"/>
    <cellStyle name="20% - Accent1 2 3 2 2 4 5" xfId="1224"/>
    <cellStyle name="20% - Accent1 2 3 2 2 5" xfId="1225"/>
    <cellStyle name="20% - Accent1 2 3 2 2 5 2" xfId="1226"/>
    <cellStyle name="20% - Accent1 2 3 2 2 5 2 2" xfId="1227"/>
    <cellStyle name="20% - Accent1 2 3 2 2 5 2 2 2" xfId="1228"/>
    <cellStyle name="20% - Accent1 2 3 2 2 5 2 3" xfId="1229"/>
    <cellStyle name="20% - Accent1 2 3 2 2 5 3" xfId="1230"/>
    <cellStyle name="20% - Accent1 2 3 2 2 5 3 2" xfId="1231"/>
    <cellStyle name="20% - Accent1 2 3 2 2 5 4" xfId="1232"/>
    <cellStyle name="20% - Accent1 2 3 2 2 6" xfId="1233"/>
    <cellStyle name="20% - Accent1 2 3 2 2 6 2" xfId="1234"/>
    <cellStyle name="20% - Accent1 2 3 2 2 6 2 2" xfId="1235"/>
    <cellStyle name="20% - Accent1 2 3 2 2 6 3" xfId="1236"/>
    <cellStyle name="20% - Accent1 2 3 2 2 7" xfId="1237"/>
    <cellStyle name="20% - Accent1 2 3 2 2 7 2" xfId="1238"/>
    <cellStyle name="20% - Accent1 2 3 2 2 8" xfId="1239"/>
    <cellStyle name="20% - Accent1 2 3 2 3" xfId="1240"/>
    <cellStyle name="20% - Accent1 2 3 2 3 2" xfId="1241"/>
    <cellStyle name="20% - Accent1 2 3 2 3 2 2" xfId="1242"/>
    <cellStyle name="20% - Accent1 2 3 2 3 2 2 2" xfId="1243"/>
    <cellStyle name="20% - Accent1 2 3 2 3 2 2 2 2" xfId="1244"/>
    <cellStyle name="20% - Accent1 2 3 2 3 2 2 2 2 2" xfId="1245"/>
    <cellStyle name="20% - Accent1 2 3 2 3 2 2 2 2 2 2" xfId="1246"/>
    <cellStyle name="20% - Accent1 2 3 2 3 2 2 2 2 3" xfId="1247"/>
    <cellStyle name="20% - Accent1 2 3 2 3 2 2 2 3" xfId="1248"/>
    <cellStyle name="20% - Accent1 2 3 2 3 2 2 2 3 2" xfId="1249"/>
    <cellStyle name="20% - Accent1 2 3 2 3 2 2 2 4" xfId="1250"/>
    <cellStyle name="20% - Accent1 2 3 2 3 2 2 3" xfId="1251"/>
    <cellStyle name="20% - Accent1 2 3 2 3 2 2 3 2" xfId="1252"/>
    <cellStyle name="20% - Accent1 2 3 2 3 2 2 3 2 2" xfId="1253"/>
    <cellStyle name="20% - Accent1 2 3 2 3 2 2 3 3" xfId="1254"/>
    <cellStyle name="20% - Accent1 2 3 2 3 2 2 4" xfId="1255"/>
    <cellStyle name="20% - Accent1 2 3 2 3 2 2 4 2" xfId="1256"/>
    <cellStyle name="20% - Accent1 2 3 2 3 2 2 5" xfId="1257"/>
    <cellStyle name="20% - Accent1 2 3 2 3 2 3" xfId="1258"/>
    <cellStyle name="20% - Accent1 2 3 2 3 2 3 2" xfId="1259"/>
    <cellStyle name="20% - Accent1 2 3 2 3 2 3 2 2" xfId="1260"/>
    <cellStyle name="20% - Accent1 2 3 2 3 2 3 2 2 2" xfId="1261"/>
    <cellStyle name="20% - Accent1 2 3 2 3 2 3 2 3" xfId="1262"/>
    <cellStyle name="20% - Accent1 2 3 2 3 2 3 3" xfId="1263"/>
    <cellStyle name="20% - Accent1 2 3 2 3 2 3 3 2" xfId="1264"/>
    <cellStyle name="20% - Accent1 2 3 2 3 2 3 4" xfId="1265"/>
    <cellStyle name="20% - Accent1 2 3 2 3 2 4" xfId="1266"/>
    <cellStyle name="20% - Accent1 2 3 2 3 2 4 2" xfId="1267"/>
    <cellStyle name="20% - Accent1 2 3 2 3 2 4 2 2" xfId="1268"/>
    <cellStyle name="20% - Accent1 2 3 2 3 2 4 3" xfId="1269"/>
    <cellStyle name="20% - Accent1 2 3 2 3 2 5" xfId="1270"/>
    <cellStyle name="20% - Accent1 2 3 2 3 2 5 2" xfId="1271"/>
    <cellStyle name="20% - Accent1 2 3 2 3 2 6" xfId="1272"/>
    <cellStyle name="20% - Accent1 2 3 2 3 3" xfId="1273"/>
    <cellStyle name="20% - Accent1 2 3 2 3 3 2" xfId="1274"/>
    <cellStyle name="20% - Accent1 2 3 2 3 3 2 2" xfId="1275"/>
    <cellStyle name="20% - Accent1 2 3 2 3 3 2 2 2" xfId="1276"/>
    <cellStyle name="20% - Accent1 2 3 2 3 3 2 2 2 2" xfId="1277"/>
    <cellStyle name="20% - Accent1 2 3 2 3 3 2 2 3" xfId="1278"/>
    <cellStyle name="20% - Accent1 2 3 2 3 3 2 3" xfId="1279"/>
    <cellStyle name="20% - Accent1 2 3 2 3 3 2 3 2" xfId="1280"/>
    <cellStyle name="20% - Accent1 2 3 2 3 3 2 4" xfId="1281"/>
    <cellStyle name="20% - Accent1 2 3 2 3 3 3" xfId="1282"/>
    <cellStyle name="20% - Accent1 2 3 2 3 3 3 2" xfId="1283"/>
    <cellStyle name="20% - Accent1 2 3 2 3 3 3 2 2" xfId="1284"/>
    <cellStyle name="20% - Accent1 2 3 2 3 3 3 3" xfId="1285"/>
    <cellStyle name="20% - Accent1 2 3 2 3 3 4" xfId="1286"/>
    <cellStyle name="20% - Accent1 2 3 2 3 3 4 2" xfId="1287"/>
    <cellStyle name="20% - Accent1 2 3 2 3 3 5" xfId="1288"/>
    <cellStyle name="20% - Accent1 2 3 2 3 4" xfId="1289"/>
    <cellStyle name="20% - Accent1 2 3 2 3 4 2" xfId="1290"/>
    <cellStyle name="20% - Accent1 2 3 2 3 4 2 2" xfId="1291"/>
    <cellStyle name="20% - Accent1 2 3 2 3 4 2 2 2" xfId="1292"/>
    <cellStyle name="20% - Accent1 2 3 2 3 4 2 3" xfId="1293"/>
    <cellStyle name="20% - Accent1 2 3 2 3 4 3" xfId="1294"/>
    <cellStyle name="20% - Accent1 2 3 2 3 4 3 2" xfId="1295"/>
    <cellStyle name="20% - Accent1 2 3 2 3 4 4" xfId="1296"/>
    <cellStyle name="20% - Accent1 2 3 2 3 5" xfId="1297"/>
    <cellStyle name="20% - Accent1 2 3 2 3 5 2" xfId="1298"/>
    <cellStyle name="20% - Accent1 2 3 2 3 5 2 2" xfId="1299"/>
    <cellStyle name="20% - Accent1 2 3 2 3 5 3" xfId="1300"/>
    <cellStyle name="20% - Accent1 2 3 2 3 6" xfId="1301"/>
    <cellStyle name="20% - Accent1 2 3 2 3 6 2" xfId="1302"/>
    <cellStyle name="20% - Accent1 2 3 2 3 7" xfId="1303"/>
    <cellStyle name="20% - Accent1 2 3 2 4" xfId="1304"/>
    <cellStyle name="20% - Accent1 2 3 2 4 2" xfId="1305"/>
    <cellStyle name="20% - Accent1 2 3 2 4 2 2" xfId="1306"/>
    <cellStyle name="20% - Accent1 2 3 2 4 2 2 2" xfId="1307"/>
    <cellStyle name="20% - Accent1 2 3 2 4 2 2 2 2" xfId="1308"/>
    <cellStyle name="20% - Accent1 2 3 2 4 2 2 2 2 2" xfId="1309"/>
    <cellStyle name="20% - Accent1 2 3 2 4 2 2 2 3" xfId="1310"/>
    <cellStyle name="20% - Accent1 2 3 2 4 2 2 3" xfId="1311"/>
    <cellStyle name="20% - Accent1 2 3 2 4 2 2 3 2" xfId="1312"/>
    <cellStyle name="20% - Accent1 2 3 2 4 2 2 4" xfId="1313"/>
    <cellStyle name="20% - Accent1 2 3 2 4 2 3" xfId="1314"/>
    <cellStyle name="20% - Accent1 2 3 2 4 2 3 2" xfId="1315"/>
    <cellStyle name="20% - Accent1 2 3 2 4 2 3 2 2" xfId="1316"/>
    <cellStyle name="20% - Accent1 2 3 2 4 2 3 3" xfId="1317"/>
    <cellStyle name="20% - Accent1 2 3 2 4 2 4" xfId="1318"/>
    <cellStyle name="20% - Accent1 2 3 2 4 2 4 2" xfId="1319"/>
    <cellStyle name="20% - Accent1 2 3 2 4 2 5" xfId="1320"/>
    <cellStyle name="20% - Accent1 2 3 2 4 3" xfId="1321"/>
    <cellStyle name="20% - Accent1 2 3 2 4 3 2" xfId="1322"/>
    <cellStyle name="20% - Accent1 2 3 2 4 3 2 2" xfId="1323"/>
    <cellStyle name="20% - Accent1 2 3 2 4 3 2 2 2" xfId="1324"/>
    <cellStyle name="20% - Accent1 2 3 2 4 3 2 3" xfId="1325"/>
    <cellStyle name="20% - Accent1 2 3 2 4 3 3" xfId="1326"/>
    <cellStyle name="20% - Accent1 2 3 2 4 3 3 2" xfId="1327"/>
    <cellStyle name="20% - Accent1 2 3 2 4 3 4" xfId="1328"/>
    <cellStyle name="20% - Accent1 2 3 2 4 4" xfId="1329"/>
    <cellStyle name="20% - Accent1 2 3 2 4 4 2" xfId="1330"/>
    <cellStyle name="20% - Accent1 2 3 2 4 4 2 2" xfId="1331"/>
    <cellStyle name="20% - Accent1 2 3 2 4 4 3" xfId="1332"/>
    <cellStyle name="20% - Accent1 2 3 2 4 5" xfId="1333"/>
    <cellStyle name="20% - Accent1 2 3 2 4 5 2" xfId="1334"/>
    <cellStyle name="20% - Accent1 2 3 2 4 6" xfId="1335"/>
    <cellStyle name="20% - Accent1 2 3 2 5" xfId="1336"/>
    <cellStyle name="20% - Accent1 2 3 2 5 2" xfId="1337"/>
    <cellStyle name="20% - Accent1 2 3 2 5 2 2" xfId="1338"/>
    <cellStyle name="20% - Accent1 2 3 2 5 2 2 2" xfId="1339"/>
    <cellStyle name="20% - Accent1 2 3 2 5 2 2 2 2" xfId="1340"/>
    <cellStyle name="20% - Accent1 2 3 2 5 2 2 3" xfId="1341"/>
    <cellStyle name="20% - Accent1 2 3 2 5 2 3" xfId="1342"/>
    <cellStyle name="20% - Accent1 2 3 2 5 2 3 2" xfId="1343"/>
    <cellStyle name="20% - Accent1 2 3 2 5 2 4" xfId="1344"/>
    <cellStyle name="20% - Accent1 2 3 2 5 3" xfId="1345"/>
    <cellStyle name="20% - Accent1 2 3 2 5 3 2" xfId="1346"/>
    <cellStyle name="20% - Accent1 2 3 2 5 3 2 2" xfId="1347"/>
    <cellStyle name="20% - Accent1 2 3 2 5 3 3" xfId="1348"/>
    <cellStyle name="20% - Accent1 2 3 2 5 4" xfId="1349"/>
    <cellStyle name="20% - Accent1 2 3 2 5 4 2" xfId="1350"/>
    <cellStyle name="20% - Accent1 2 3 2 5 5" xfId="1351"/>
    <cellStyle name="20% - Accent1 2 3 2 6" xfId="1352"/>
    <cellStyle name="20% - Accent1 2 3 2 6 2" xfId="1353"/>
    <cellStyle name="20% - Accent1 2 3 2 6 2 2" xfId="1354"/>
    <cellStyle name="20% - Accent1 2 3 2 6 2 2 2" xfId="1355"/>
    <cellStyle name="20% - Accent1 2 3 2 6 2 3" xfId="1356"/>
    <cellStyle name="20% - Accent1 2 3 2 6 3" xfId="1357"/>
    <cellStyle name="20% - Accent1 2 3 2 6 3 2" xfId="1358"/>
    <cellStyle name="20% - Accent1 2 3 2 6 4" xfId="1359"/>
    <cellStyle name="20% - Accent1 2 3 2 7" xfId="1360"/>
    <cellStyle name="20% - Accent1 2 3 2 7 2" xfId="1361"/>
    <cellStyle name="20% - Accent1 2 3 2 7 2 2" xfId="1362"/>
    <cellStyle name="20% - Accent1 2 3 2 7 3" xfId="1363"/>
    <cellStyle name="20% - Accent1 2 3 2 8" xfId="1364"/>
    <cellStyle name="20% - Accent1 2 3 2 8 2" xfId="1365"/>
    <cellStyle name="20% - Accent1 2 3 2 9" xfId="1366"/>
    <cellStyle name="20% - Accent1 2 3 3" xfId="1367"/>
    <cellStyle name="20% - Accent1 2 3 3 2" xfId="1368"/>
    <cellStyle name="20% - Accent1 2 3 3 2 2" xfId="1369"/>
    <cellStyle name="20% - Accent1 2 3 3 2 2 2" xfId="1370"/>
    <cellStyle name="20% - Accent1 2 3 3 2 2 2 2" xfId="1371"/>
    <cellStyle name="20% - Accent1 2 3 3 2 2 2 2 2" xfId="1372"/>
    <cellStyle name="20% - Accent1 2 3 3 2 2 2 2 2 2" xfId="1373"/>
    <cellStyle name="20% - Accent1 2 3 3 2 2 2 2 2 2 2" xfId="1374"/>
    <cellStyle name="20% - Accent1 2 3 3 2 2 2 2 2 3" xfId="1375"/>
    <cellStyle name="20% - Accent1 2 3 3 2 2 2 2 3" xfId="1376"/>
    <cellStyle name="20% - Accent1 2 3 3 2 2 2 2 3 2" xfId="1377"/>
    <cellStyle name="20% - Accent1 2 3 3 2 2 2 2 4" xfId="1378"/>
    <cellStyle name="20% - Accent1 2 3 3 2 2 2 3" xfId="1379"/>
    <cellStyle name="20% - Accent1 2 3 3 2 2 2 3 2" xfId="1380"/>
    <cellStyle name="20% - Accent1 2 3 3 2 2 2 3 2 2" xfId="1381"/>
    <cellStyle name="20% - Accent1 2 3 3 2 2 2 3 3" xfId="1382"/>
    <cellStyle name="20% - Accent1 2 3 3 2 2 2 4" xfId="1383"/>
    <cellStyle name="20% - Accent1 2 3 3 2 2 2 4 2" xfId="1384"/>
    <cellStyle name="20% - Accent1 2 3 3 2 2 2 5" xfId="1385"/>
    <cellStyle name="20% - Accent1 2 3 3 2 2 3" xfId="1386"/>
    <cellStyle name="20% - Accent1 2 3 3 2 2 3 2" xfId="1387"/>
    <cellStyle name="20% - Accent1 2 3 3 2 2 3 2 2" xfId="1388"/>
    <cellStyle name="20% - Accent1 2 3 3 2 2 3 2 2 2" xfId="1389"/>
    <cellStyle name="20% - Accent1 2 3 3 2 2 3 2 3" xfId="1390"/>
    <cellStyle name="20% - Accent1 2 3 3 2 2 3 3" xfId="1391"/>
    <cellStyle name="20% - Accent1 2 3 3 2 2 3 3 2" xfId="1392"/>
    <cellStyle name="20% - Accent1 2 3 3 2 2 3 4" xfId="1393"/>
    <cellStyle name="20% - Accent1 2 3 3 2 2 4" xfId="1394"/>
    <cellStyle name="20% - Accent1 2 3 3 2 2 4 2" xfId="1395"/>
    <cellStyle name="20% - Accent1 2 3 3 2 2 4 2 2" xfId="1396"/>
    <cellStyle name="20% - Accent1 2 3 3 2 2 4 3" xfId="1397"/>
    <cellStyle name="20% - Accent1 2 3 3 2 2 5" xfId="1398"/>
    <cellStyle name="20% - Accent1 2 3 3 2 2 5 2" xfId="1399"/>
    <cellStyle name="20% - Accent1 2 3 3 2 2 6" xfId="1400"/>
    <cellStyle name="20% - Accent1 2 3 3 2 3" xfId="1401"/>
    <cellStyle name="20% - Accent1 2 3 3 2 3 2" xfId="1402"/>
    <cellStyle name="20% - Accent1 2 3 3 2 3 2 2" xfId="1403"/>
    <cellStyle name="20% - Accent1 2 3 3 2 3 2 2 2" xfId="1404"/>
    <cellStyle name="20% - Accent1 2 3 3 2 3 2 2 2 2" xfId="1405"/>
    <cellStyle name="20% - Accent1 2 3 3 2 3 2 2 3" xfId="1406"/>
    <cellStyle name="20% - Accent1 2 3 3 2 3 2 3" xfId="1407"/>
    <cellStyle name="20% - Accent1 2 3 3 2 3 2 3 2" xfId="1408"/>
    <cellStyle name="20% - Accent1 2 3 3 2 3 2 4" xfId="1409"/>
    <cellStyle name="20% - Accent1 2 3 3 2 3 3" xfId="1410"/>
    <cellStyle name="20% - Accent1 2 3 3 2 3 3 2" xfId="1411"/>
    <cellStyle name="20% - Accent1 2 3 3 2 3 3 2 2" xfId="1412"/>
    <cellStyle name="20% - Accent1 2 3 3 2 3 3 3" xfId="1413"/>
    <cellStyle name="20% - Accent1 2 3 3 2 3 4" xfId="1414"/>
    <cellStyle name="20% - Accent1 2 3 3 2 3 4 2" xfId="1415"/>
    <cellStyle name="20% - Accent1 2 3 3 2 3 5" xfId="1416"/>
    <cellStyle name="20% - Accent1 2 3 3 2 4" xfId="1417"/>
    <cellStyle name="20% - Accent1 2 3 3 2 4 2" xfId="1418"/>
    <cellStyle name="20% - Accent1 2 3 3 2 4 2 2" xfId="1419"/>
    <cellStyle name="20% - Accent1 2 3 3 2 4 2 2 2" xfId="1420"/>
    <cellStyle name="20% - Accent1 2 3 3 2 4 2 3" xfId="1421"/>
    <cellStyle name="20% - Accent1 2 3 3 2 4 3" xfId="1422"/>
    <cellStyle name="20% - Accent1 2 3 3 2 4 3 2" xfId="1423"/>
    <cellStyle name="20% - Accent1 2 3 3 2 4 4" xfId="1424"/>
    <cellStyle name="20% - Accent1 2 3 3 2 5" xfId="1425"/>
    <cellStyle name="20% - Accent1 2 3 3 2 5 2" xfId="1426"/>
    <cellStyle name="20% - Accent1 2 3 3 2 5 2 2" xfId="1427"/>
    <cellStyle name="20% - Accent1 2 3 3 2 5 3" xfId="1428"/>
    <cellStyle name="20% - Accent1 2 3 3 2 6" xfId="1429"/>
    <cellStyle name="20% - Accent1 2 3 3 2 6 2" xfId="1430"/>
    <cellStyle name="20% - Accent1 2 3 3 2 7" xfId="1431"/>
    <cellStyle name="20% - Accent1 2 3 3 3" xfId="1432"/>
    <cellStyle name="20% - Accent1 2 3 3 3 2" xfId="1433"/>
    <cellStyle name="20% - Accent1 2 3 3 3 2 2" xfId="1434"/>
    <cellStyle name="20% - Accent1 2 3 3 3 2 2 2" xfId="1435"/>
    <cellStyle name="20% - Accent1 2 3 3 3 2 2 2 2" xfId="1436"/>
    <cellStyle name="20% - Accent1 2 3 3 3 2 2 2 2 2" xfId="1437"/>
    <cellStyle name="20% - Accent1 2 3 3 3 2 2 2 3" xfId="1438"/>
    <cellStyle name="20% - Accent1 2 3 3 3 2 2 3" xfId="1439"/>
    <cellStyle name="20% - Accent1 2 3 3 3 2 2 3 2" xfId="1440"/>
    <cellStyle name="20% - Accent1 2 3 3 3 2 2 4" xfId="1441"/>
    <cellStyle name="20% - Accent1 2 3 3 3 2 3" xfId="1442"/>
    <cellStyle name="20% - Accent1 2 3 3 3 2 3 2" xfId="1443"/>
    <cellStyle name="20% - Accent1 2 3 3 3 2 3 2 2" xfId="1444"/>
    <cellStyle name="20% - Accent1 2 3 3 3 2 3 3" xfId="1445"/>
    <cellStyle name="20% - Accent1 2 3 3 3 2 4" xfId="1446"/>
    <cellStyle name="20% - Accent1 2 3 3 3 2 4 2" xfId="1447"/>
    <cellStyle name="20% - Accent1 2 3 3 3 2 5" xfId="1448"/>
    <cellStyle name="20% - Accent1 2 3 3 3 3" xfId="1449"/>
    <cellStyle name="20% - Accent1 2 3 3 3 3 2" xfId="1450"/>
    <cellStyle name="20% - Accent1 2 3 3 3 3 2 2" xfId="1451"/>
    <cellStyle name="20% - Accent1 2 3 3 3 3 2 2 2" xfId="1452"/>
    <cellStyle name="20% - Accent1 2 3 3 3 3 2 3" xfId="1453"/>
    <cellStyle name="20% - Accent1 2 3 3 3 3 3" xfId="1454"/>
    <cellStyle name="20% - Accent1 2 3 3 3 3 3 2" xfId="1455"/>
    <cellStyle name="20% - Accent1 2 3 3 3 3 4" xfId="1456"/>
    <cellStyle name="20% - Accent1 2 3 3 3 4" xfId="1457"/>
    <cellStyle name="20% - Accent1 2 3 3 3 4 2" xfId="1458"/>
    <cellStyle name="20% - Accent1 2 3 3 3 4 2 2" xfId="1459"/>
    <cellStyle name="20% - Accent1 2 3 3 3 4 3" xfId="1460"/>
    <cellStyle name="20% - Accent1 2 3 3 3 5" xfId="1461"/>
    <cellStyle name="20% - Accent1 2 3 3 3 5 2" xfId="1462"/>
    <cellStyle name="20% - Accent1 2 3 3 3 6" xfId="1463"/>
    <cellStyle name="20% - Accent1 2 3 3 4" xfId="1464"/>
    <cellStyle name="20% - Accent1 2 3 3 4 2" xfId="1465"/>
    <cellStyle name="20% - Accent1 2 3 3 4 2 2" xfId="1466"/>
    <cellStyle name="20% - Accent1 2 3 3 4 2 2 2" xfId="1467"/>
    <cellStyle name="20% - Accent1 2 3 3 4 2 2 2 2" xfId="1468"/>
    <cellStyle name="20% - Accent1 2 3 3 4 2 2 3" xfId="1469"/>
    <cellStyle name="20% - Accent1 2 3 3 4 2 3" xfId="1470"/>
    <cellStyle name="20% - Accent1 2 3 3 4 2 3 2" xfId="1471"/>
    <cellStyle name="20% - Accent1 2 3 3 4 2 4" xfId="1472"/>
    <cellStyle name="20% - Accent1 2 3 3 4 3" xfId="1473"/>
    <cellStyle name="20% - Accent1 2 3 3 4 3 2" xfId="1474"/>
    <cellStyle name="20% - Accent1 2 3 3 4 3 2 2" xfId="1475"/>
    <cellStyle name="20% - Accent1 2 3 3 4 3 3" xfId="1476"/>
    <cellStyle name="20% - Accent1 2 3 3 4 4" xfId="1477"/>
    <cellStyle name="20% - Accent1 2 3 3 4 4 2" xfId="1478"/>
    <cellStyle name="20% - Accent1 2 3 3 4 5" xfId="1479"/>
    <cellStyle name="20% - Accent1 2 3 3 5" xfId="1480"/>
    <cellStyle name="20% - Accent1 2 3 3 5 2" xfId="1481"/>
    <cellStyle name="20% - Accent1 2 3 3 5 2 2" xfId="1482"/>
    <cellStyle name="20% - Accent1 2 3 3 5 2 2 2" xfId="1483"/>
    <cellStyle name="20% - Accent1 2 3 3 5 2 3" xfId="1484"/>
    <cellStyle name="20% - Accent1 2 3 3 5 3" xfId="1485"/>
    <cellStyle name="20% - Accent1 2 3 3 5 3 2" xfId="1486"/>
    <cellStyle name="20% - Accent1 2 3 3 5 4" xfId="1487"/>
    <cellStyle name="20% - Accent1 2 3 3 6" xfId="1488"/>
    <cellStyle name="20% - Accent1 2 3 3 6 2" xfId="1489"/>
    <cellStyle name="20% - Accent1 2 3 3 6 2 2" xfId="1490"/>
    <cellStyle name="20% - Accent1 2 3 3 6 3" xfId="1491"/>
    <cellStyle name="20% - Accent1 2 3 3 7" xfId="1492"/>
    <cellStyle name="20% - Accent1 2 3 3 7 2" xfId="1493"/>
    <cellStyle name="20% - Accent1 2 3 3 8" xfId="1494"/>
    <cellStyle name="20% - Accent1 2 3 4" xfId="1495"/>
    <cellStyle name="20% - Accent1 2 3 4 2" xfId="1496"/>
    <cellStyle name="20% - Accent1 2 3 4 2 2" xfId="1497"/>
    <cellStyle name="20% - Accent1 2 3 4 2 2 2" xfId="1498"/>
    <cellStyle name="20% - Accent1 2 3 4 2 2 2 2" xfId="1499"/>
    <cellStyle name="20% - Accent1 2 3 4 2 2 2 2 2" xfId="1500"/>
    <cellStyle name="20% - Accent1 2 3 4 2 2 2 2 2 2" xfId="1501"/>
    <cellStyle name="20% - Accent1 2 3 4 2 2 2 2 3" xfId="1502"/>
    <cellStyle name="20% - Accent1 2 3 4 2 2 2 3" xfId="1503"/>
    <cellStyle name="20% - Accent1 2 3 4 2 2 2 3 2" xfId="1504"/>
    <cellStyle name="20% - Accent1 2 3 4 2 2 2 4" xfId="1505"/>
    <cellStyle name="20% - Accent1 2 3 4 2 2 3" xfId="1506"/>
    <cellStyle name="20% - Accent1 2 3 4 2 2 3 2" xfId="1507"/>
    <cellStyle name="20% - Accent1 2 3 4 2 2 3 2 2" xfId="1508"/>
    <cellStyle name="20% - Accent1 2 3 4 2 2 3 3" xfId="1509"/>
    <cellStyle name="20% - Accent1 2 3 4 2 2 4" xfId="1510"/>
    <cellStyle name="20% - Accent1 2 3 4 2 2 4 2" xfId="1511"/>
    <cellStyle name="20% - Accent1 2 3 4 2 2 5" xfId="1512"/>
    <cellStyle name="20% - Accent1 2 3 4 2 3" xfId="1513"/>
    <cellStyle name="20% - Accent1 2 3 4 2 3 2" xfId="1514"/>
    <cellStyle name="20% - Accent1 2 3 4 2 3 2 2" xfId="1515"/>
    <cellStyle name="20% - Accent1 2 3 4 2 3 2 2 2" xfId="1516"/>
    <cellStyle name="20% - Accent1 2 3 4 2 3 2 3" xfId="1517"/>
    <cellStyle name="20% - Accent1 2 3 4 2 3 3" xfId="1518"/>
    <cellStyle name="20% - Accent1 2 3 4 2 3 3 2" xfId="1519"/>
    <cellStyle name="20% - Accent1 2 3 4 2 3 4" xfId="1520"/>
    <cellStyle name="20% - Accent1 2 3 4 2 4" xfId="1521"/>
    <cellStyle name="20% - Accent1 2 3 4 2 4 2" xfId="1522"/>
    <cellStyle name="20% - Accent1 2 3 4 2 4 2 2" xfId="1523"/>
    <cellStyle name="20% - Accent1 2 3 4 2 4 3" xfId="1524"/>
    <cellStyle name="20% - Accent1 2 3 4 2 5" xfId="1525"/>
    <cellStyle name="20% - Accent1 2 3 4 2 5 2" xfId="1526"/>
    <cellStyle name="20% - Accent1 2 3 4 2 6" xfId="1527"/>
    <cellStyle name="20% - Accent1 2 3 4 3" xfId="1528"/>
    <cellStyle name="20% - Accent1 2 3 4 3 2" xfId="1529"/>
    <cellStyle name="20% - Accent1 2 3 4 3 2 2" xfId="1530"/>
    <cellStyle name="20% - Accent1 2 3 4 3 2 2 2" xfId="1531"/>
    <cellStyle name="20% - Accent1 2 3 4 3 2 2 2 2" xfId="1532"/>
    <cellStyle name="20% - Accent1 2 3 4 3 2 2 3" xfId="1533"/>
    <cellStyle name="20% - Accent1 2 3 4 3 2 3" xfId="1534"/>
    <cellStyle name="20% - Accent1 2 3 4 3 2 3 2" xfId="1535"/>
    <cellStyle name="20% - Accent1 2 3 4 3 2 4" xfId="1536"/>
    <cellStyle name="20% - Accent1 2 3 4 3 3" xfId="1537"/>
    <cellStyle name="20% - Accent1 2 3 4 3 3 2" xfId="1538"/>
    <cellStyle name="20% - Accent1 2 3 4 3 3 2 2" xfId="1539"/>
    <cellStyle name="20% - Accent1 2 3 4 3 3 3" xfId="1540"/>
    <cellStyle name="20% - Accent1 2 3 4 3 4" xfId="1541"/>
    <cellStyle name="20% - Accent1 2 3 4 3 4 2" xfId="1542"/>
    <cellStyle name="20% - Accent1 2 3 4 3 5" xfId="1543"/>
    <cellStyle name="20% - Accent1 2 3 4 4" xfId="1544"/>
    <cellStyle name="20% - Accent1 2 3 4 4 2" xfId="1545"/>
    <cellStyle name="20% - Accent1 2 3 4 4 2 2" xfId="1546"/>
    <cellStyle name="20% - Accent1 2 3 4 4 2 2 2" xfId="1547"/>
    <cellStyle name="20% - Accent1 2 3 4 4 2 3" xfId="1548"/>
    <cellStyle name="20% - Accent1 2 3 4 4 3" xfId="1549"/>
    <cellStyle name="20% - Accent1 2 3 4 4 3 2" xfId="1550"/>
    <cellStyle name="20% - Accent1 2 3 4 4 4" xfId="1551"/>
    <cellStyle name="20% - Accent1 2 3 4 5" xfId="1552"/>
    <cellStyle name="20% - Accent1 2 3 4 5 2" xfId="1553"/>
    <cellStyle name="20% - Accent1 2 3 4 5 2 2" xfId="1554"/>
    <cellStyle name="20% - Accent1 2 3 4 5 3" xfId="1555"/>
    <cellStyle name="20% - Accent1 2 3 4 6" xfId="1556"/>
    <cellStyle name="20% - Accent1 2 3 4 6 2" xfId="1557"/>
    <cellStyle name="20% - Accent1 2 3 4 7" xfId="1558"/>
    <cellStyle name="20% - Accent1 2 3 5" xfId="1559"/>
    <cellStyle name="20% - Accent1 2 3 5 2" xfId="1560"/>
    <cellStyle name="20% - Accent1 2 3 5 2 2" xfId="1561"/>
    <cellStyle name="20% - Accent1 2 3 5 2 2 2" xfId="1562"/>
    <cellStyle name="20% - Accent1 2 3 5 2 2 2 2" xfId="1563"/>
    <cellStyle name="20% - Accent1 2 3 5 2 2 2 2 2" xfId="1564"/>
    <cellStyle name="20% - Accent1 2 3 5 2 2 2 3" xfId="1565"/>
    <cellStyle name="20% - Accent1 2 3 5 2 2 3" xfId="1566"/>
    <cellStyle name="20% - Accent1 2 3 5 2 2 3 2" xfId="1567"/>
    <cellStyle name="20% - Accent1 2 3 5 2 2 4" xfId="1568"/>
    <cellStyle name="20% - Accent1 2 3 5 2 3" xfId="1569"/>
    <cellStyle name="20% - Accent1 2 3 5 2 3 2" xfId="1570"/>
    <cellStyle name="20% - Accent1 2 3 5 2 3 2 2" xfId="1571"/>
    <cellStyle name="20% - Accent1 2 3 5 2 3 3" xfId="1572"/>
    <cellStyle name="20% - Accent1 2 3 5 2 4" xfId="1573"/>
    <cellStyle name="20% - Accent1 2 3 5 2 4 2" xfId="1574"/>
    <cellStyle name="20% - Accent1 2 3 5 2 5" xfId="1575"/>
    <cellStyle name="20% - Accent1 2 3 5 3" xfId="1576"/>
    <cellStyle name="20% - Accent1 2 3 5 3 2" xfId="1577"/>
    <cellStyle name="20% - Accent1 2 3 5 3 2 2" xfId="1578"/>
    <cellStyle name="20% - Accent1 2 3 5 3 2 2 2" xfId="1579"/>
    <cellStyle name="20% - Accent1 2 3 5 3 2 3" xfId="1580"/>
    <cellStyle name="20% - Accent1 2 3 5 3 3" xfId="1581"/>
    <cellStyle name="20% - Accent1 2 3 5 3 3 2" xfId="1582"/>
    <cellStyle name="20% - Accent1 2 3 5 3 4" xfId="1583"/>
    <cellStyle name="20% - Accent1 2 3 5 4" xfId="1584"/>
    <cellStyle name="20% - Accent1 2 3 5 4 2" xfId="1585"/>
    <cellStyle name="20% - Accent1 2 3 5 4 2 2" xfId="1586"/>
    <cellStyle name="20% - Accent1 2 3 5 4 3" xfId="1587"/>
    <cellStyle name="20% - Accent1 2 3 5 5" xfId="1588"/>
    <cellStyle name="20% - Accent1 2 3 5 5 2" xfId="1589"/>
    <cellStyle name="20% - Accent1 2 3 5 6" xfId="1590"/>
    <cellStyle name="20% - Accent1 2 3 6" xfId="1591"/>
    <cellStyle name="20% - Accent1 2 3 6 2" xfId="1592"/>
    <cellStyle name="20% - Accent1 2 3 6 2 2" xfId="1593"/>
    <cellStyle name="20% - Accent1 2 3 6 2 2 2" xfId="1594"/>
    <cellStyle name="20% - Accent1 2 3 6 2 2 2 2" xfId="1595"/>
    <cellStyle name="20% - Accent1 2 3 6 2 2 3" xfId="1596"/>
    <cellStyle name="20% - Accent1 2 3 6 2 3" xfId="1597"/>
    <cellStyle name="20% - Accent1 2 3 6 2 3 2" xfId="1598"/>
    <cellStyle name="20% - Accent1 2 3 6 2 4" xfId="1599"/>
    <cellStyle name="20% - Accent1 2 3 6 3" xfId="1600"/>
    <cellStyle name="20% - Accent1 2 3 6 3 2" xfId="1601"/>
    <cellStyle name="20% - Accent1 2 3 6 3 2 2" xfId="1602"/>
    <cellStyle name="20% - Accent1 2 3 6 3 3" xfId="1603"/>
    <cellStyle name="20% - Accent1 2 3 6 4" xfId="1604"/>
    <cellStyle name="20% - Accent1 2 3 6 4 2" xfId="1605"/>
    <cellStyle name="20% - Accent1 2 3 6 5" xfId="1606"/>
    <cellStyle name="20% - Accent1 2 3 7" xfId="1607"/>
    <cellStyle name="20% - Accent1 2 3 7 2" xfId="1608"/>
    <cellStyle name="20% - Accent1 2 3 7 2 2" xfId="1609"/>
    <cellStyle name="20% - Accent1 2 3 7 2 2 2" xfId="1610"/>
    <cellStyle name="20% - Accent1 2 3 7 2 3" xfId="1611"/>
    <cellStyle name="20% - Accent1 2 3 7 3" xfId="1612"/>
    <cellStyle name="20% - Accent1 2 3 7 3 2" xfId="1613"/>
    <cellStyle name="20% - Accent1 2 3 7 4" xfId="1614"/>
    <cellStyle name="20% - Accent1 2 3 8" xfId="1615"/>
    <cellStyle name="20% - Accent1 2 3 8 2" xfId="1616"/>
    <cellStyle name="20% - Accent1 2 3 8 2 2" xfId="1617"/>
    <cellStyle name="20% - Accent1 2 3 8 3" xfId="1618"/>
    <cellStyle name="20% - Accent1 2 3 9" xfId="1619"/>
    <cellStyle name="20% - Accent1 2 3 9 2" xfId="1620"/>
    <cellStyle name="20% - Accent1 2 4" xfId="1621"/>
    <cellStyle name="20% - Accent1 2 4 2" xfId="1622"/>
    <cellStyle name="20% - Accent1 2 4 2 2" xfId="1623"/>
    <cellStyle name="20% - Accent1 2 4 2 2 2" xfId="1624"/>
    <cellStyle name="20% - Accent1 2 4 2 2 2 2" xfId="1625"/>
    <cellStyle name="20% - Accent1 2 4 2 2 2 2 2" xfId="1626"/>
    <cellStyle name="20% - Accent1 2 4 2 2 2 2 2 2" xfId="1627"/>
    <cellStyle name="20% - Accent1 2 4 2 2 2 2 2 2 2" xfId="1628"/>
    <cellStyle name="20% - Accent1 2 4 2 2 2 2 2 2 2 2" xfId="1629"/>
    <cellStyle name="20% - Accent1 2 4 2 2 2 2 2 2 3" xfId="1630"/>
    <cellStyle name="20% - Accent1 2 4 2 2 2 2 2 3" xfId="1631"/>
    <cellStyle name="20% - Accent1 2 4 2 2 2 2 2 3 2" xfId="1632"/>
    <cellStyle name="20% - Accent1 2 4 2 2 2 2 2 4" xfId="1633"/>
    <cellStyle name="20% - Accent1 2 4 2 2 2 2 3" xfId="1634"/>
    <cellStyle name="20% - Accent1 2 4 2 2 2 2 3 2" xfId="1635"/>
    <cellStyle name="20% - Accent1 2 4 2 2 2 2 3 2 2" xfId="1636"/>
    <cellStyle name="20% - Accent1 2 4 2 2 2 2 3 3" xfId="1637"/>
    <cellStyle name="20% - Accent1 2 4 2 2 2 2 4" xfId="1638"/>
    <cellStyle name="20% - Accent1 2 4 2 2 2 2 4 2" xfId="1639"/>
    <cellStyle name="20% - Accent1 2 4 2 2 2 2 5" xfId="1640"/>
    <cellStyle name="20% - Accent1 2 4 2 2 2 3" xfId="1641"/>
    <cellStyle name="20% - Accent1 2 4 2 2 2 3 2" xfId="1642"/>
    <cellStyle name="20% - Accent1 2 4 2 2 2 3 2 2" xfId="1643"/>
    <cellStyle name="20% - Accent1 2 4 2 2 2 3 2 2 2" xfId="1644"/>
    <cellStyle name="20% - Accent1 2 4 2 2 2 3 2 3" xfId="1645"/>
    <cellStyle name="20% - Accent1 2 4 2 2 2 3 3" xfId="1646"/>
    <cellStyle name="20% - Accent1 2 4 2 2 2 3 3 2" xfId="1647"/>
    <cellStyle name="20% - Accent1 2 4 2 2 2 3 4" xfId="1648"/>
    <cellStyle name="20% - Accent1 2 4 2 2 2 4" xfId="1649"/>
    <cellStyle name="20% - Accent1 2 4 2 2 2 4 2" xfId="1650"/>
    <cellStyle name="20% - Accent1 2 4 2 2 2 4 2 2" xfId="1651"/>
    <cellStyle name="20% - Accent1 2 4 2 2 2 4 3" xfId="1652"/>
    <cellStyle name="20% - Accent1 2 4 2 2 2 5" xfId="1653"/>
    <cellStyle name="20% - Accent1 2 4 2 2 2 5 2" xfId="1654"/>
    <cellStyle name="20% - Accent1 2 4 2 2 2 6" xfId="1655"/>
    <cellStyle name="20% - Accent1 2 4 2 2 3" xfId="1656"/>
    <cellStyle name="20% - Accent1 2 4 2 2 3 2" xfId="1657"/>
    <cellStyle name="20% - Accent1 2 4 2 2 3 2 2" xfId="1658"/>
    <cellStyle name="20% - Accent1 2 4 2 2 3 2 2 2" xfId="1659"/>
    <cellStyle name="20% - Accent1 2 4 2 2 3 2 2 2 2" xfId="1660"/>
    <cellStyle name="20% - Accent1 2 4 2 2 3 2 2 3" xfId="1661"/>
    <cellStyle name="20% - Accent1 2 4 2 2 3 2 3" xfId="1662"/>
    <cellStyle name="20% - Accent1 2 4 2 2 3 2 3 2" xfId="1663"/>
    <cellStyle name="20% - Accent1 2 4 2 2 3 2 4" xfId="1664"/>
    <cellStyle name="20% - Accent1 2 4 2 2 3 3" xfId="1665"/>
    <cellStyle name="20% - Accent1 2 4 2 2 3 3 2" xfId="1666"/>
    <cellStyle name="20% - Accent1 2 4 2 2 3 3 2 2" xfId="1667"/>
    <cellStyle name="20% - Accent1 2 4 2 2 3 3 3" xfId="1668"/>
    <cellStyle name="20% - Accent1 2 4 2 2 3 4" xfId="1669"/>
    <cellStyle name="20% - Accent1 2 4 2 2 3 4 2" xfId="1670"/>
    <cellStyle name="20% - Accent1 2 4 2 2 3 5" xfId="1671"/>
    <cellStyle name="20% - Accent1 2 4 2 2 4" xfId="1672"/>
    <cellStyle name="20% - Accent1 2 4 2 2 4 2" xfId="1673"/>
    <cellStyle name="20% - Accent1 2 4 2 2 4 2 2" xfId="1674"/>
    <cellStyle name="20% - Accent1 2 4 2 2 4 2 2 2" xfId="1675"/>
    <cellStyle name="20% - Accent1 2 4 2 2 4 2 3" xfId="1676"/>
    <cellStyle name="20% - Accent1 2 4 2 2 4 3" xfId="1677"/>
    <cellStyle name="20% - Accent1 2 4 2 2 4 3 2" xfId="1678"/>
    <cellStyle name="20% - Accent1 2 4 2 2 4 4" xfId="1679"/>
    <cellStyle name="20% - Accent1 2 4 2 2 5" xfId="1680"/>
    <cellStyle name="20% - Accent1 2 4 2 2 5 2" xfId="1681"/>
    <cellStyle name="20% - Accent1 2 4 2 2 5 2 2" xfId="1682"/>
    <cellStyle name="20% - Accent1 2 4 2 2 5 3" xfId="1683"/>
    <cellStyle name="20% - Accent1 2 4 2 2 6" xfId="1684"/>
    <cellStyle name="20% - Accent1 2 4 2 2 6 2" xfId="1685"/>
    <cellStyle name="20% - Accent1 2 4 2 2 7" xfId="1686"/>
    <cellStyle name="20% - Accent1 2 4 2 3" xfId="1687"/>
    <cellStyle name="20% - Accent1 2 4 2 3 2" xfId="1688"/>
    <cellStyle name="20% - Accent1 2 4 2 3 2 2" xfId="1689"/>
    <cellStyle name="20% - Accent1 2 4 2 3 2 2 2" xfId="1690"/>
    <cellStyle name="20% - Accent1 2 4 2 3 2 2 2 2" xfId="1691"/>
    <cellStyle name="20% - Accent1 2 4 2 3 2 2 2 2 2" xfId="1692"/>
    <cellStyle name="20% - Accent1 2 4 2 3 2 2 2 3" xfId="1693"/>
    <cellStyle name="20% - Accent1 2 4 2 3 2 2 3" xfId="1694"/>
    <cellStyle name="20% - Accent1 2 4 2 3 2 2 3 2" xfId="1695"/>
    <cellStyle name="20% - Accent1 2 4 2 3 2 2 4" xfId="1696"/>
    <cellStyle name="20% - Accent1 2 4 2 3 2 3" xfId="1697"/>
    <cellStyle name="20% - Accent1 2 4 2 3 2 3 2" xfId="1698"/>
    <cellStyle name="20% - Accent1 2 4 2 3 2 3 2 2" xfId="1699"/>
    <cellStyle name="20% - Accent1 2 4 2 3 2 3 3" xfId="1700"/>
    <cellStyle name="20% - Accent1 2 4 2 3 2 4" xfId="1701"/>
    <cellStyle name="20% - Accent1 2 4 2 3 2 4 2" xfId="1702"/>
    <cellStyle name="20% - Accent1 2 4 2 3 2 5" xfId="1703"/>
    <cellStyle name="20% - Accent1 2 4 2 3 3" xfId="1704"/>
    <cellStyle name="20% - Accent1 2 4 2 3 3 2" xfId="1705"/>
    <cellStyle name="20% - Accent1 2 4 2 3 3 2 2" xfId="1706"/>
    <cellStyle name="20% - Accent1 2 4 2 3 3 2 2 2" xfId="1707"/>
    <cellStyle name="20% - Accent1 2 4 2 3 3 2 3" xfId="1708"/>
    <cellStyle name="20% - Accent1 2 4 2 3 3 3" xfId="1709"/>
    <cellStyle name="20% - Accent1 2 4 2 3 3 3 2" xfId="1710"/>
    <cellStyle name="20% - Accent1 2 4 2 3 3 4" xfId="1711"/>
    <cellStyle name="20% - Accent1 2 4 2 3 4" xfId="1712"/>
    <cellStyle name="20% - Accent1 2 4 2 3 4 2" xfId="1713"/>
    <cellStyle name="20% - Accent1 2 4 2 3 4 2 2" xfId="1714"/>
    <cellStyle name="20% - Accent1 2 4 2 3 4 3" xfId="1715"/>
    <cellStyle name="20% - Accent1 2 4 2 3 5" xfId="1716"/>
    <cellStyle name="20% - Accent1 2 4 2 3 5 2" xfId="1717"/>
    <cellStyle name="20% - Accent1 2 4 2 3 6" xfId="1718"/>
    <cellStyle name="20% - Accent1 2 4 2 4" xfId="1719"/>
    <cellStyle name="20% - Accent1 2 4 2 4 2" xfId="1720"/>
    <cellStyle name="20% - Accent1 2 4 2 4 2 2" xfId="1721"/>
    <cellStyle name="20% - Accent1 2 4 2 4 2 2 2" xfId="1722"/>
    <cellStyle name="20% - Accent1 2 4 2 4 2 2 2 2" xfId="1723"/>
    <cellStyle name="20% - Accent1 2 4 2 4 2 2 3" xfId="1724"/>
    <cellStyle name="20% - Accent1 2 4 2 4 2 3" xfId="1725"/>
    <cellStyle name="20% - Accent1 2 4 2 4 2 3 2" xfId="1726"/>
    <cellStyle name="20% - Accent1 2 4 2 4 2 4" xfId="1727"/>
    <cellStyle name="20% - Accent1 2 4 2 4 3" xfId="1728"/>
    <cellStyle name="20% - Accent1 2 4 2 4 3 2" xfId="1729"/>
    <cellStyle name="20% - Accent1 2 4 2 4 3 2 2" xfId="1730"/>
    <cellStyle name="20% - Accent1 2 4 2 4 3 3" xfId="1731"/>
    <cellStyle name="20% - Accent1 2 4 2 4 4" xfId="1732"/>
    <cellStyle name="20% - Accent1 2 4 2 4 4 2" xfId="1733"/>
    <cellStyle name="20% - Accent1 2 4 2 4 5" xfId="1734"/>
    <cellStyle name="20% - Accent1 2 4 2 5" xfId="1735"/>
    <cellStyle name="20% - Accent1 2 4 2 5 2" xfId="1736"/>
    <cellStyle name="20% - Accent1 2 4 2 5 2 2" xfId="1737"/>
    <cellStyle name="20% - Accent1 2 4 2 5 2 2 2" xfId="1738"/>
    <cellStyle name="20% - Accent1 2 4 2 5 2 3" xfId="1739"/>
    <cellStyle name="20% - Accent1 2 4 2 5 3" xfId="1740"/>
    <cellStyle name="20% - Accent1 2 4 2 5 3 2" xfId="1741"/>
    <cellStyle name="20% - Accent1 2 4 2 5 4" xfId="1742"/>
    <cellStyle name="20% - Accent1 2 4 2 6" xfId="1743"/>
    <cellStyle name="20% - Accent1 2 4 2 6 2" xfId="1744"/>
    <cellStyle name="20% - Accent1 2 4 2 6 2 2" xfId="1745"/>
    <cellStyle name="20% - Accent1 2 4 2 6 3" xfId="1746"/>
    <cellStyle name="20% - Accent1 2 4 2 7" xfId="1747"/>
    <cellStyle name="20% - Accent1 2 4 2 7 2" xfId="1748"/>
    <cellStyle name="20% - Accent1 2 4 2 8" xfId="1749"/>
    <cellStyle name="20% - Accent1 2 4 3" xfId="1750"/>
    <cellStyle name="20% - Accent1 2 4 3 2" xfId="1751"/>
    <cellStyle name="20% - Accent1 2 4 3 2 2" xfId="1752"/>
    <cellStyle name="20% - Accent1 2 4 3 2 2 2" xfId="1753"/>
    <cellStyle name="20% - Accent1 2 4 3 2 2 2 2" xfId="1754"/>
    <cellStyle name="20% - Accent1 2 4 3 2 2 2 2 2" xfId="1755"/>
    <cellStyle name="20% - Accent1 2 4 3 2 2 2 2 2 2" xfId="1756"/>
    <cellStyle name="20% - Accent1 2 4 3 2 2 2 2 3" xfId="1757"/>
    <cellStyle name="20% - Accent1 2 4 3 2 2 2 3" xfId="1758"/>
    <cellStyle name="20% - Accent1 2 4 3 2 2 2 3 2" xfId="1759"/>
    <cellStyle name="20% - Accent1 2 4 3 2 2 2 4" xfId="1760"/>
    <cellStyle name="20% - Accent1 2 4 3 2 2 3" xfId="1761"/>
    <cellStyle name="20% - Accent1 2 4 3 2 2 3 2" xfId="1762"/>
    <cellStyle name="20% - Accent1 2 4 3 2 2 3 2 2" xfId="1763"/>
    <cellStyle name="20% - Accent1 2 4 3 2 2 3 3" xfId="1764"/>
    <cellStyle name="20% - Accent1 2 4 3 2 2 4" xfId="1765"/>
    <cellStyle name="20% - Accent1 2 4 3 2 2 4 2" xfId="1766"/>
    <cellStyle name="20% - Accent1 2 4 3 2 2 5" xfId="1767"/>
    <cellStyle name="20% - Accent1 2 4 3 2 3" xfId="1768"/>
    <cellStyle name="20% - Accent1 2 4 3 2 3 2" xfId="1769"/>
    <cellStyle name="20% - Accent1 2 4 3 2 3 2 2" xfId="1770"/>
    <cellStyle name="20% - Accent1 2 4 3 2 3 2 2 2" xfId="1771"/>
    <cellStyle name="20% - Accent1 2 4 3 2 3 2 3" xfId="1772"/>
    <cellStyle name="20% - Accent1 2 4 3 2 3 3" xfId="1773"/>
    <cellStyle name="20% - Accent1 2 4 3 2 3 3 2" xfId="1774"/>
    <cellStyle name="20% - Accent1 2 4 3 2 3 4" xfId="1775"/>
    <cellStyle name="20% - Accent1 2 4 3 2 4" xfId="1776"/>
    <cellStyle name="20% - Accent1 2 4 3 2 4 2" xfId="1777"/>
    <cellStyle name="20% - Accent1 2 4 3 2 4 2 2" xfId="1778"/>
    <cellStyle name="20% - Accent1 2 4 3 2 4 3" xfId="1779"/>
    <cellStyle name="20% - Accent1 2 4 3 2 5" xfId="1780"/>
    <cellStyle name="20% - Accent1 2 4 3 2 5 2" xfId="1781"/>
    <cellStyle name="20% - Accent1 2 4 3 2 6" xfId="1782"/>
    <cellStyle name="20% - Accent1 2 4 3 3" xfId="1783"/>
    <cellStyle name="20% - Accent1 2 4 3 3 2" xfId="1784"/>
    <cellStyle name="20% - Accent1 2 4 3 3 2 2" xfId="1785"/>
    <cellStyle name="20% - Accent1 2 4 3 3 2 2 2" xfId="1786"/>
    <cellStyle name="20% - Accent1 2 4 3 3 2 2 2 2" xfId="1787"/>
    <cellStyle name="20% - Accent1 2 4 3 3 2 2 3" xfId="1788"/>
    <cellStyle name="20% - Accent1 2 4 3 3 2 3" xfId="1789"/>
    <cellStyle name="20% - Accent1 2 4 3 3 2 3 2" xfId="1790"/>
    <cellStyle name="20% - Accent1 2 4 3 3 2 4" xfId="1791"/>
    <cellStyle name="20% - Accent1 2 4 3 3 3" xfId="1792"/>
    <cellStyle name="20% - Accent1 2 4 3 3 3 2" xfId="1793"/>
    <cellStyle name="20% - Accent1 2 4 3 3 3 2 2" xfId="1794"/>
    <cellStyle name="20% - Accent1 2 4 3 3 3 3" xfId="1795"/>
    <cellStyle name="20% - Accent1 2 4 3 3 4" xfId="1796"/>
    <cellStyle name="20% - Accent1 2 4 3 3 4 2" xfId="1797"/>
    <cellStyle name="20% - Accent1 2 4 3 3 5" xfId="1798"/>
    <cellStyle name="20% - Accent1 2 4 3 4" xfId="1799"/>
    <cellStyle name="20% - Accent1 2 4 3 4 2" xfId="1800"/>
    <cellStyle name="20% - Accent1 2 4 3 4 2 2" xfId="1801"/>
    <cellStyle name="20% - Accent1 2 4 3 4 2 2 2" xfId="1802"/>
    <cellStyle name="20% - Accent1 2 4 3 4 2 3" xfId="1803"/>
    <cellStyle name="20% - Accent1 2 4 3 4 3" xfId="1804"/>
    <cellStyle name="20% - Accent1 2 4 3 4 3 2" xfId="1805"/>
    <cellStyle name="20% - Accent1 2 4 3 4 4" xfId="1806"/>
    <cellStyle name="20% - Accent1 2 4 3 5" xfId="1807"/>
    <cellStyle name="20% - Accent1 2 4 3 5 2" xfId="1808"/>
    <cellStyle name="20% - Accent1 2 4 3 5 2 2" xfId="1809"/>
    <cellStyle name="20% - Accent1 2 4 3 5 3" xfId="1810"/>
    <cellStyle name="20% - Accent1 2 4 3 6" xfId="1811"/>
    <cellStyle name="20% - Accent1 2 4 3 6 2" xfId="1812"/>
    <cellStyle name="20% - Accent1 2 4 3 7" xfId="1813"/>
    <cellStyle name="20% - Accent1 2 4 4" xfId="1814"/>
    <cellStyle name="20% - Accent1 2 4 4 2" xfId="1815"/>
    <cellStyle name="20% - Accent1 2 4 4 2 2" xfId="1816"/>
    <cellStyle name="20% - Accent1 2 4 4 2 2 2" xfId="1817"/>
    <cellStyle name="20% - Accent1 2 4 4 2 2 2 2" xfId="1818"/>
    <cellStyle name="20% - Accent1 2 4 4 2 2 2 2 2" xfId="1819"/>
    <cellStyle name="20% - Accent1 2 4 4 2 2 2 3" xfId="1820"/>
    <cellStyle name="20% - Accent1 2 4 4 2 2 3" xfId="1821"/>
    <cellStyle name="20% - Accent1 2 4 4 2 2 3 2" xfId="1822"/>
    <cellStyle name="20% - Accent1 2 4 4 2 2 4" xfId="1823"/>
    <cellStyle name="20% - Accent1 2 4 4 2 3" xfId="1824"/>
    <cellStyle name="20% - Accent1 2 4 4 2 3 2" xfId="1825"/>
    <cellStyle name="20% - Accent1 2 4 4 2 3 2 2" xfId="1826"/>
    <cellStyle name="20% - Accent1 2 4 4 2 3 3" xfId="1827"/>
    <cellStyle name="20% - Accent1 2 4 4 2 4" xfId="1828"/>
    <cellStyle name="20% - Accent1 2 4 4 2 4 2" xfId="1829"/>
    <cellStyle name="20% - Accent1 2 4 4 2 5" xfId="1830"/>
    <cellStyle name="20% - Accent1 2 4 4 3" xfId="1831"/>
    <cellStyle name="20% - Accent1 2 4 4 3 2" xfId="1832"/>
    <cellStyle name="20% - Accent1 2 4 4 3 2 2" xfId="1833"/>
    <cellStyle name="20% - Accent1 2 4 4 3 2 2 2" xfId="1834"/>
    <cellStyle name="20% - Accent1 2 4 4 3 2 3" xfId="1835"/>
    <cellStyle name="20% - Accent1 2 4 4 3 3" xfId="1836"/>
    <cellStyle name="20% - Accent1 2 4 4 3 3 2" xfId="1837"/>
    <cellStyle name="20% - Accent1 2 4 4 3 4" xfId="1838"/>
    <cellStyle name="20% - Accent1 2 4 4 4" xfId="1839"/>
    <cellStyle name="20% - Accent1 2 4 4 4 2" xfId="1840"/>
    <cellStyle name="20% - Accent1 2 4 4 4 2 2" xfId="1841"/>
    <cellStyle name="20% - Accent1 2 4 4 4 3" xfId="1842"/>
    <cellStyle name="20% - Accent1 2 4 4 5" xfId="1843"/>
    <cellStyle name="20% - Accent1 2 4 4 5 2" xfId="1844"/>
    <cellStyle name="20% - Accent1 2 4 4 6" xfId="1845"/>
    <cellStyle name="20% - Accent1 2 4 5" xfId="1846"/>
    <cellStyle name="20% - Accent1 2 4 5 2" xfId="1847"/>
    <cellStyle name="20% - Accent1 2 4 5 2 2" xfId="1848"/>
    <cellStyle name="20% - Accent1 2 4 5 2 2 2" xfId="1849"/>
    <cellStyle name="20% - Accent1 2 4 5 2 2 2 2" xfId="1850"/>
    <cellStyle name="20% - Accent1 2 4 5 2 2 3" xfId="1851"/>
    <cellStyle name="20% - Accent1 2 4 5 2 3" xfId="1852"/>
    <cellStyle name="20% - Accent1 2 4 5 2 3 2" xfId="1853"/>
    <cellStyle name="20% - Accent1 2 4 5 2 4" xfId="1854"/>
    <cellStyle name="20% - Accent1 2 4 5 3" xfId="1855"/>
    <cellStyle name="20% - Accent1 2 4 5 3 2" xfId="1856"/>
    <cellStyle name="20% - Accent1 2 4 5 3 2 2" xfId="1857"/>
    <cellStyle name="20% - Accent1 2 4 5 3 3" xfId="1858"/>
    <cellStyle name="20% - Accent1 2 4 5 4" xfId="1859"/>
    <cellStyle name="20% - Accent1 2 4 5 4 2" xfId="1860"/>
    <cellStyle name="20% - Accent1 2 4 5 5" xfId="1861"/>
    <cellStyle name="20% - Accent1 2 4 6" xfId="1862"/>
    <cellStyle name="20% - Accent1 2 4 6 2" xfId="1863"/>
    <cellStyle name="20% - Accent1 2 4 6 2 2" xfId="1864"/>
    <cellStyle name="20% - Accent1 2 4 6 2 2 2" xfId="1865"/>
    <cellStyle name="20% - Accent1 2 4 6 2 3" xfId="1866"/>
    <cellStyle name="20% - Accent1 2 4 6 3" xfId="1867"/>
    <cellStyle name="20% - Accent1 2 4 6 3 2" xfId="1868"/>
    <cellStyle name="20% - Accent1 2 4 6 4" xfId="1869"/>
    <cellStyle name="20% - Accent1 2 4 7" xfId="1870"/>
    <cellStyle name="20% - Accent1 2 4 7 2" xfId="1871"/>
    <cellStyle name="20% - Accent1 2 4 7 2 2" xfId="1872"/>
    <cellStyle name="20% - Accent1 2 4 7 3" xfId="1873"/>
    <cellStyle name="20% - Accent1 2 4 8" xfId="1874"/>
    <cellStyle name="20% - Accent1 2 4 8 2" xfId="1875"/>
    <cellStyle name="20% - Accent1 2 4 9" xfId="1876"/>
    <cellStyle name="20% - Accent1 2 5" xfId="1877"/>
    <cellStyle name="20% - Accent1 2 5 2" xfId="1878"/>
    <cellStyle name="20% - Accent1 2 5 2 2" xfId="1879"/>
    <cellStyle name="20% - Accent1 2 5 2 2 2" xfId="1880"/>
    <cellStyle name="20% - Accent1 2 5 2 2 2 2" xfId="1881"/>
    <cellStyle name="20% - Accent1 2 5 2 2 2 2 2" xfId="1882"/>
    <cellStyle name="20% - Accent1 2 5 2 2 2 2 2 2" xfId="1883"/>
    <cellStyle name="20% - Accent1 2 5 2 2 2 2 2 2 2" xfId="1884"/>
    <cellStyle name="20% - Accent1 2 5 2 2 2 2 2 3" xfId="1885"/>
    <cellStyle name="20% - Accent1 2 5 2 2 2 2 3" xfId="1886"/>
    <cellStyle name="20% - Accent1 2 5 2 2 2 2 3 2" xfId="1887"/>
    <cellStyle name="20% - Accent1 2 5 2 2 2 2 4" xfId="1888"/>
    <cellStyle name="20% - Accent1 2 5 2 2 2 3" xfId="1889"/>
    <cellStyle name="20% - Accent1 2 5 2 2 2 3 2" xfId="1890"/>
    <cellStyle name="20% - Accent1 2 5 2 2 2 3 2 2" xfId="1891"/>
    <cellStyle name="20% - Accent1 2 5 2 2 2 3 3" xfId="1892"/>
    <cellStyle name="20% - Accent1 2 5 2 2 2 4" xfId="1893"/>
    <cellStyle name="20% - Accent1 2 5 2 2 2 4 2" xfId="1894"/>
    <cellStyle name="20% - Accent1 2 5 2 2 2 5" xfId="1895"/>
    <cellStyle name="20% - Accent1 2 5 2 2 3" xfId="1896"/>
    <cellStyle name="20% - Accent1 2 5 2 2 3 2" xfId="1897"/>
    <cellStyle name="20% - Accent1 2 5 2 2 3 2 2" xfId="1898"/>
    <cellStyle name="20% - Accent1 2 5 2 2 3 2 2 2" xfId="1899"/>
    <cellStyle name="20% - Accent1 2 5 2 2 3 2 3" xfId="1900"/>
    <cellStyle name="20% - Accent1 2 5 2 2 3 3" xfId="1901"/>
    <cellStyle name="20% - Accent1 2 5 2 2 3 3 2" xfId="1902"/>
    <cellStyle name="20% - Accent1 2 5 2 2 3 4" xfId="1903"/>
    <cellStyle name="20% - Accent1 2 5 2 2 4" xfId="1904"/>
    <cellStyle name="20% - Accent1 2 5 2 2 4 2" xfId="1905"/>
    <cellStyle name="20% - Accent1 2 5 2 2 4 2 2" xfId="1906"/>
    <cellStyle name="20% - Accent1 2 5 2 2 4 3" xfId="1907"/>
    <cellStyle name="20% - Accent1 2 5 2 2 5" xfId="1908"/>
    <cellStyle name="20% - Accent1 2 5 2 2 5 2" xfId="1909"/>
    <cellStyle name="20% - Accent1 2 5 2 2 6" xfId="1910"/>
    <cellStyle name="20% - Accent1 2 5 2 3" xfId="1911"/>
    <cellStyle name="20% - Accent1 2 5 2 3 2" xfId="1912"/>
    <cellStyle name="20% - Accent1 2 5 2 3 2 2" xfId="1913"/>
    <cellStyle name="20% - Accent1 2 5 2 3 2 2 2" xfId="1914"/>
    <cellStyle name="20% - Accent1 2 5 2 3 2 2 2 2" xfId="1915"/>
    <cellStyle name="20% - Accent1 2 5 2 3 2 2 3" xfId="1916"/>
    <cellStyle name="20% - Accent1 2 5 2 3 2 3" xfId="1917"/>
    <cellStyle name="20% - Accent1 2 5 2 3 2 3 2" xfId="1918"/>
    <cellStyle name="20% - Accent1 2 5 2 3 2 4" xfId="1919"/>
    <cellStyle name="20% - Accent1 2 5 2 3 3" xfId="1920"/>
    <cellStyle name="20% - Accent1 2 5 2 3 3 2" xfId="1921"/>
    <cellStyle name="20% - Accent1 2 5 2 3 3 2 2" xfId="1922"/>
    <cellStyle name="20% - Accent1 2 5 2 3 3 3" xfId="1923"/>
    <cellStyle name="20% - Accent1 2 5 2 3 4" xfId="1924"/>
    <cellStyle name="20% - Accent1 2 5 2 3 4 2" xfId="1925"/>
    <cellStyle name="20% - Accent1 2 5 2 3 5" xfId="1926"/>
    <cellStyle name="20% - Accent1 2 5 2 4" xfId="1927"/>
    <cellStyle name="20% - Accent1 2 5 2 4 2" xfId="1928"/>
    <cellStyle name="20% - Accent1 2 5 2 4 2 2" xfId="1929"/>
    <cellStyle name="20% - Accent1 2 5 2 4 2 2 2" xfId="1930"/>
    <cellStyle name="20% - Accent1 2 5 2 4 2 3" xfId="1931"/>
    <cellStyle name="20% - Accent1 2 5 2 4 3" xfId="1932"/>
    <cellStyle name="20% - Accent1 2 5 2 4 3 2" xfId="1933"/>
    <cellStyle name="20% - Accent1 2 5 2 4 4" xfId="1934"/>
    <cellStyle name="20% - Accent1 2 5 2 5" xfId="1935"/>
    <cellStyle name="20% - Accent1 2 5 2 5 2" xfId="1936"/>
    <cellStyle name="20% - Accent1 2 5 2 5 2 2" xfId="1937"/>
    <cellStyle name="20% - Accent1 2 5 2 5 3" xfId="1938"/>
    <cellStyle name="20% - Accent1 2 5 2 6" xfId="1939"/>
    <cellStyle name="20% - Accent1 2 5 2 6 2" xfId="1940"/>
    <cellStyle name="20% - Accent1 2 5 2 7" xfId="1941"/>
    <cellStyle name="20% - Accent1 2 5 3" xfId="1942"/>
    <cellStyle name="20% - Accent1 2 5 3 2" xfId="1943"/>
    <cellStyle name="20% - Accent1 2 5 3 2 2" xfId="1944"/>
    <cellStyle name="20% - Accent1 2 5 3 2 2 2" xfId="1945"/>
    <cellStyle name="20% - Accent1 2 5 3 2 2 2 2" xfId="1946"/>
    <cellStyle name="20% - Accent1 2 5 3 2 2 2 2 2" xfId="1947"/>
    <cellStyle name="20% - Accent1 2 5 3 2 2 2 3" xfId="1948"/>
    <cellStyle name="20% - Accent1 2 5 3 2 2 3" xfId="1949"/>
    <cellStyle name="20% - Accent1 2 5 3 2 2 3 2" xfId="1950"/>
    <cellStyle name="20% - Accent1 2 5 3 2 2 4" xfId="1951"/>
    <cellStyle name="20% - Accent1 2 5 3 2 3" xfId="1952"/>
    <cellStyle name="20% - Accent1 2 5 3 2 3 2" xfId="1953"/>
    <cellStyle name="20% - Accent1 2 5 3 2 3 2 2" xfId="1954"/>
    <cellStyle name="20% - Accent1 2 5 3 2 3 3" xfId="1955"/>
    <cellStyle name="20% - Accent1 2 5 3 2 4" xfId="1956"/>
    <cellStyle name="20% - Accent1 2 5 3 2 4 2" xfId="1957"/>
    <cellStyle name="20% - Accent1 2 5 3 2 5" xfId="1958"/>
    <cellStyle name="20% - Accent1 2 5 3 3" xfId="1959"/>
    <cellStyle name="20% - Accent1 2 5 3 3 2" xfId="1960"/>
    <cellStyle name="20% - Accent1 2 5 3 3 2 2" xfId="1961"/>
    <cellStyle name="20% - Accent1 2 5 3 3 2 2 2" xfId="1962"/>
    <cellStyle name="20% - Accent1 2 5 3 3 2 3" xfId="1963"/>
    <cellStyle name="20% - Accent1 2 5 3 3 3" xfId="1964"/>
    <cellStyle name="20% - Accent1 2 5 3 3 3 2" xfId="1965"/>
    <cellStyle name="20% - Accent1 2 5 3 3 4" xfId="1966"/>
    <cellStyle name="20% - Accent1 2 5 3 4" xfId="1967"/>
    <cellStyle name="20% - Accent1 2 5 3 4 2" xfId="1968"/>
    <cellStyle name="20% - Accent1 2 5 3 4 2 2" xfId="1969"/>
    <cellStyle name="20% - Accent1 2 5 3 4 3" xfId="1970"/>
    <cellStyle name="20% - Accent1 2 5 3 5" xfId="1971"/>
    <cellStyle name="20% - Accent1 2 5 3 5 2" xfId="1972"/>
    <cellStyle name="20% - Accent1 2 5 3 6" xfId="1973"/>
    <cellStyle name="20% - Accent1 2 5 4" xfId="1974"/>
    <cellStyle name="20% - Accent1 2 5 4 2" xfId="1975"/>
    <cellStyle name="20% - Accent1 2 5 4 2 2" xfId="1976"/>
    <cellStyle name="20% - Accent1 2 5 4 2 2 2" xfId="1977"/>
    <cellStyle name="20% - Accent1 2 5 4 2 2 2 2" xfId="1978"/>
    <cellStyle name="20% - Accent1 2 5 4 2 2 3" xfId="1979"/>
    <cellStyle name="20% - Accent1 2 5 4 2 3" xfId="1980"/>
    <cellStyle name="20% - Accent1 2 5 4 2 3 2" xfId="1981"/>
    <cellStyle name="20% - Accent1 2 5 4 2 4" xfId="1982"/>
    <cellStyle name="20% - Accent1 2 5 4 3" xfId="1983"/>
    <cellStyle name="20% - Accent1 2 5 4 3 2" xfId="1984"/>
    <cellStyle name="20% - Accent1 2 5 4 3 2 2" xfId="1985"/>
    <cellStyle name="20% - Accent1 2 5 4 3 3" xfId="1986"/>
    <cellStyle name="20% - Accent1 2 5 4 4" xfId="1987"/>
    <cellStyle name="20% - Accent1 2 5 4 4 2" xfId="1988"/>
    <cellStyle name="20% - Accent1 2 5 4 5" xfId="1989"/>
    <cellStyle name="20% - Accent1 2 5 5" xfId="1990"/>
    <cellStyle name="20% - Accent1 2 5 5 2" xfId="1991"/>
    <cellStyle name="20% - Accent1 2 5 5 2 2" xfId="1992"/>
    <cellStyle name="20% - Accent1 2 5 5 2 2 2" xfId="1993"/>
    <cellStyle name="20% - Accent1 2 5 5 2 3" xfId="1994"/>
    <cellStyle name="20% - Accent1 2 5 5 3" xfId="1995"/>
    <cellStyle name="20% - Accent1 2 5 5 3 2" xfId="1996"/>
    <cellStyle name="20% - Accent1 2 5 5 4" xfId="1997"/>
    <cellStyle name="20% - Accent1 2 5 6" xfId="1998"/>
    <cellStyle name="20% - Accent1 2 5 6 2" xfId="1999"/>
    <cellStyle name="20% - Accent1 2 5 6 2 2" xfId="2000"/>
    <cellStyle name="20% - Accent1 2 5 6 3" xfId="2001"/>
    <cellStyle name="20% - Accent1 2 5 7" xfId="2002"/>
    <cellStyle name="20% - Accent1 2 5 7 2" xfId="2003"/>
    <cellStyle name="20% - Accent1 2 5 8" xfId="2004"/>
    <cellStyle name="20% - Accent1 2 6" xfId="2005"/>
    <cellStyle name="20% - Accent1 2 6 2" xfId="2006"/>
    <cellStyle name="20% - Accent1 2 6 2 2" xfId="2007"/>
    <cellStyle name="20% - Accent1 2 6 2 2 2" xfId="2008"/>
    <cellStyle name="20% - Accent1 2 6 2 2 2 2" xfId="2009"/>
    <cellStyle name="20% - Accent1 2 6 2 2 2 2 2" xfId="2010"/>
    <cellStyle name="20% - Accent1 2 6 2 2 2 2 2 2" xfId="2011"/>
    <cellStyle name="20% - Accent1 2 6 2 2 2 2 3" xfId="2012"/>
    <cellStyle name="20% - Accent1 2 6 2 2 2 3" xfId="2013"/>
    <cellStyle name="20% - Accent1 2 6 2 2 2 3 2" xfId="2014"/>
    <cellStyle name="20% - Accent1 2 6 2 2 2 4" xfId="2015"/>
    <cellStyle name="20% - Accent1 2 6 2 2 3" xfId="2016"/>
    <cellStyle name="20% - Accent1 2 6 2 2 3 2" xfId="2017"/>
    <cellStyle name="20% - Accent1 2 6 2 2 3 2 2" xfId="2018"/>
    <cellStyle name="20% - Accent1 2 6 2 2 3 3" xfId="2019"/>
    <cellStyle name="20% - Accent1 2 6 2 2 4" xfId="2020"/>
    <cellStyle name="20% - Accent1 2 6 2 2 4 2" xfId="2021"/>
    <cellStyle name="20% - Accent1 2 6 2 2 5" xfId="2022"/>
    <cellStyle name="20% - Accent1 2 6 2 3" xfId="2023"/>
    <cellStyle name="20% - Accent1 2 6 2 3 2" xfId="2024"/>
    <cellStyle name="20% - Accent1 2 6 2 3 2 2" xfId="2025"/>
    <cellStyle name="20% - Accent1 2 6 2 3 2 2 2" xfId="2026"/>
    <cellStyle name="20% - Accent1 2 6 2 3 2 3" xfId="2027"/>
    <cellStyle name="20% - Accent1 2 6 2 3 3" xfId="2028"/>
    <cellStyle name="20% - Accent1 2 6 2 3 3 2" xfId="2029"/>
    <cellStyle name="20% - Accent1 2 6 2 3 4" xfId="2030"/>
    <cellStyle name="20% - Accent1 2 6 2 4" xfId="2031"/>
    <cellStyle name="20% - Accent1 2 6 2 4 2" xfId="2032"/>
    <cellStyle name="20% - Accent1 2 6 2 4 2 2" xfId="2033"/>
    <cellStyle name="20% - Accent1 2 6 2 4 3" xfId="2034"/>
    <cellStyle name="20% - Accent1 2 6 2 5" xfId="2035"/>
    <cellStyle name="20% - Accent1 2 6 2 5 2" xfId="2036"/>
    <cellStyle name="20% - Accent1 2 6 2 6" xfId="2037"/>
    <cellStyle name="20% - Accent1 2 6 3" xfId="2038"/>
    <cellStyle name="20% - Accent1 2 6 3 2" xfId="2039"/>
    <cellStyle name="20% - Accent1 2 6 3 2 2" xfId="2040"/>
    <cellStyle name="20% - Accent1 2 6 3 2 2 2" xfId="2041"/>
    <cellStyle name="20% - Accent1 2 6 3 2 2 2 2" xfId="2042"/>
    <cellStyle name="20% - Accent1 2 6 3 2 2 3" xfId="2043"/>
    <cellStyle name="20% - Accent1 2 6 3 2 3" xfId="2044"/>
    <cellStyle name="20% - Accent1 2 6 3 2 3 2" xfId="2045"/>
    <cellStyle name="20% - Accent1 2 6 3 2 4" xfId="2046"/>
    <cellStyle name="20% - Accent1 2 6 3 3" xfId="2047"/>
    <cellStyle name="20% - Accent1 2 6 3 3 2" xfId="2048"/>
    <cellStyle name="20% - Accent1 2 6 3 3 2 2" xfId="2049"/>
    <cellStyle name="20% - Accent1 2 6 3 3 3" xfId="2050"/>
    <cellStyle name="20% - Accent1 2 6 3 4" xfId="2051"/>
    <cellStyle name="20% - Accent1 2 6 3 4 2" xfId="2052"/>
    <cellStyle name="20% - Accent1 2 6 3 5" xfId="2053"/>
    <cellStyle name="20% - Accent1 2 6 4" xfId="2054"/>
    <cellStyle name="20% - Accent1 2 6 4 2" xfId="2055"/>
    <cellStyle name="20% - Accent1 2 6 4 2 2" xfId="2056"/>
    <cellStyle name="20% - Accent1 2 6 4 2 2 2" xfId="2057"/>
    <cellStyle name="20% - Accent1 2 6 4 2 3" xfId="2058"/>
    <cellStyle name="20% - Accent1 2 6 4 3" xfId="2059"/>
    <cellStyle name="20% - Accent1 2 6 4 3 2" xfId="2060"/>
    <cellStyle name="20% - Accent1 2 6 4 4" xfId="2061"/>
    <cellStyle name="20% - Accent1 2 6 5" xfId="2062"/>
    <cellStyle name="20% - Accent1 2 6 5 2" xfId="2063"/>
    <cellStyle name="20% - Accent1 2 6 5 2 2" xfId="2064"/>
    <cellStyle name="20% - Accent1 2 6 5 3" xfId="2065"/>
    <cellStyle name="20% - Accent1 2 6 6" xfId="2066"/>
    <cellStyle name="20% - Accent1 2 6 6 2" xfId="2067"/>
    <cellStyle name="20% - Accent1 2 6 7" xfId="2068"/>
    <cellStyle name="20% - Accent1 2 7" xfId="2069"/>
    <cellStyle name="20% - Accent1 2 7 2" xfId="2070"/>
    <cellStyle name="20% - Accent1 2 7 2 2" xfId="2071"/>
    <cellStyle name="20% - Accent1 2 7 2 2 2" xfId="2072"/>
    <cellStyle name="20% - Accent1 2 7 2 2 2 2" xfId="2073"/>
    <cellStyle name="20% - Accent1 2 7 2 2 2 2 2" xfId="2074"/>
    <cellStyle name="20% - Accent1 2 7 2 2 2 3" xfId="2075"/>
    <cellStyle name="20% - Accent1 2 7 2 2 3" xfId="2076"/>
    <cellStyle name="20% - Accent1 2 7 2 2 3 2" xfId="2077"/>
    <cellStyle name="20% - Accent1 2 7 2 2 4" xfId="2078"/>
    <cellStyle name="20% - Accent1 2 7 2 3" xfId="2079"/>
    <cellStyle name="20% - Accent1 2 7 2 3 2" xfId="2080"/>
    <cellStyle name="20% - Accent1 2 7 2 3 2 2" xfId="2081"/>
    <cellStyle name="20% - Accent1 2 7 2 3 3" xfId="2082"/>
    <cellStyle name="20% - Accent1 2 7 2 4" xfId="2083"/>
    <cellStyle name="20% - Accent1 2 7 2 4 2" xfId="2084"/>
    <cellStyle name="20% - Accent1 2 7 2 5" xfId="2085"/>
    <cellStyle name="20% - Accent1 2 7 3" xfId="2086"/>
    <cellStyle name="20% - Accent1 2 7 3 2" xfId="2087"/>
    <cellStyle name="20% - Accent1 2 7 3 2 2" xfId="2088"/>
    <cellStyle name="20% - Accent1 2 7 3 2 2 2" xfId="2089"/>
    <cellStyle name="20% - Accent1 2 7 3 2 3" xfId="2090"/>
    <cellStyle name="20% - Accent1 2 7 3 3" xfId="2091"/>
    <cellStyle name="20% - Accent1 2 7 3 3 2" xfId="2092"/>
    <cellStyle name="20% - Accent1 2 7 3 4" xfId="2093"/>
    <cellStyle name="20% - Accent1 2 7 4" xfId="2094"/>
    <cellStyle name="20% - Accent1 2 7 4 2" xfId="2095"/>
    <cellStyle name="20% - Accent1 2 7 4 2 2" xfId="2096"/>
    <cellStyle name="20% - Accent1 2 7 4 3" xfId="2097"/>
    <cellStyle name="20% - Accent1 2 7 5" xfId="2098"/>
    <cellStyle name="20% - Accent1 2 7 5 2" xfId="2099"/>
    <cellStyle name="20% - Accent1 2 7 6" xfId="2100"/>
    <cellStyle name="20% - Accent1 2 8" xfId="2101"/>
    <cellStyle name="20% - Accent1 2 8 2" xfId="2102"/>
    <cellStyle name="20% - Accent1 2 8 2 2" xfId="2103"/>
    <cellStyle name="20% - Accent1 2 8 2 2 2" xfId="2104"/>
    <cellStyle name="20% - Accent1 2 8 2 2 2 2" xfId="2105"/>
    <cellStyle name="20% - Accent1 2 8 2 2 3" xfId="2106"/>
    <cellStyle name="20% - Accent1 2 8 2 3" xfId="2107"/>
    <cellStyle name="20% - Accent1 2 8 2 3 2" xfId="2108"/>
    <cellStyle name="20% - Accent1 2 8 2 4" xfId="2109"/>
    <cellStyle name="20% - Accent1 2 8 3" xfId="2110"/>
    <cellStyle name="20% - Accent1 2 8 3 2" xfId="2111"/>
    <cellStyle name="20% - Accent1 2 8 3 2 2" xfId="2112"/>
    <cellStyle name="20% - Accent1 2 8 3 3" xfId="2113"/>
    <cellStyle name="20% - Accent1 2 8 4" xfId="2114"/>
    <cellStyle name="20% - Accent1 2 8 4 2" xfId="2115"/>
    <cellStyle name="20% - Accent1 2 8 5" xfId="2116"/>
    <cellStyle name="20% - Accent1 2 9" xfId="2117"/>
    <cellStyle name="20% - Accent1 2 9 2" xfId="2118"/>
    <cellStyle name="20% - Accent1 2 9 2 2" xfId="2119"/>
    <cellStyle name="20% - Accent1 2 9 2 2 2" xfId="2120"/>
    <cellStyle name="20% - Accent1 2 9 2 3" xfId="2121"/>
    <cellStyle name="20% - Accent1 2 9 3" xfId="2122"/>
    <cellStyle name="20% - Accent1 2 9 3 2" xfId="2123"/>
    <cellStyle name="20% - Accent1 2 9 4" xfId="2124"/>
    <cellStyle name="20% - Accent2 2" xfId="2125"/>
    <cellStyle name="20% - Accent2 2 10" xfId="2126"/>
    <cellStyle name="20% - Accent2 2 10 2" xfId="2127"/>
    <cellStyle name="20% - Accent2 2 10 2 2" xfId="2128"/>
    <cellStyle name="20% - Accent2 2 10 3" xfId="2129"/>
    <cellStyle name="20% - Accent2 2 11" xfId="2130"/>
    <cellStyle name="20% - Accent2 2 11 2" xfId="2131"/>
    <cellStyle name="20% - Accent2 2 12" xfId="2132"/>
    <cellStyle name="20% - Accent2 2 2" xfId="2133"/>
    <cellStyle name="20% - Accent2 2 2 10" xfId="2134"/>
    <cellStyle name="20% - Accent2 2 2 10 2" xfId="2135"/>
    <cellStyle name="20% - Accent2 2 2 11" xfId="2136"/>
    <cellStyle name="20% - Accent2 2 2 2" xfId="2137"/>
    <cellStyle name="20% - Accent2 2 2 2 10" xfId="2138"/>
    <cellStyle name="20% - Accent2 2 2 2 2" xfId="2139"/>
    <cellStyle name="20% - Accent2 2 2 2 2 2" xfId="2140"/>
    <cellStyle name="20% - Accent2 2 2 2 2 2 2" xfId="2141"/>
    <cellStyle name="20% - Accent2 2 2 2 2 2 2 2" xfId="2142"/>
    <cellStyle name="20% - Accent2 2 2 2 2 2 2 2 2" xfId="2143"/>
    <cellStyle name="20% - Accent2 2 2 2 2 2 2 2 2 2" xfId="2144"/>
    <cellStyle name="20% - Accent2 2 2 2 2 2 2 2 2 2 2" xfId="2145"/>
    <cellStyle name="20% - Accent2 2 2 2 2 2 2 2 2 2 2 2" xfId="2146"/>
    <cellStyle name="20% - Accent2 2 2 2 2 2 2 2 2 2 2 2 2" xfId="2147"/>
    <cellStyle name="20% - Accent2 2 2 2 2 2 2 2 2 2 2 3" xfId="2148"/>
    <cellStyle name="20% - Accent2 2 2 2 2 2 2 2 2 2 3" xfId="2149"/>
    <cellStyle name="20% - Accent2 2 2 2 2 2 2 2 2 2 3 2" xfId="2150"/>
    <cellStyle name="20% - Accent2 2 2 2 2 2 2 2 2 2 4" xfId="2151"/>
    <cellStyle name="20% - Accent2 2 2 2 2 2 2 2 2 3" xfId="2152"/>
    <cellStyle name="20% - Accent2 2 2 2 2 2 2 2 2 3 2" xfId="2153"/>
    <cellStyle name="20% - Accent2 2 2 2 2 2 2 2 2 3 2 2" xfId="2154"/>
    <cellStyle name="20% - Accent2 2 2 2 2 2 2 2 2 3 3" xfId="2155"/>
    <cellStyle name="20% - Accent2 2 2 2 2 2 2 2 2 4" xfId="2156"/>
    <cellStyle name="20% - Accent2 2 2 2 2 2 2 2 2 4 2" xfId="2157"/>
    <cellStyle name="20% - Accent2 2 2 2 2 2 2 2 2 5" xfId="2158"/>
    <cellStyle name="20% - Accent2 2 2 2 2 2 2 2 3" xfId="2159"/>
    <cellStyle name="20% - Accent2 2 2 2 2 2 2 2 3 2" xfId="2160"/>
    <cellStyle name="20% - Accent2 2 2 2 2 2 2 2 3 2 2" xfId="2161"/>
    <cellStyle name="20% - Accent2 2 2 2 2 2 2 2 3 2 2 2" xfId="2162"/>
    <cellStyle name="20% - Accent2 2 2 2 2 2 2 2 3 2 3" xfId="2163"/>
    <cellStyle name="20% - Accent2 2 2 2 2 2 2 2 3 3" xfId="2164"/>
    <cellStyle name="20% - Accent2 2 2 2 2 2 2 2 3 3 2" xfId="2165"/>
    <cellStyle name="20% - Accent2 2 2 2 2 2 2 2 3 4" xfId="2166"/>
    <cellStyle name="20% - Accent2 2 2 2 2 2 2 2 4" xfId="2167"/>
    <cellStyle name="20% - Accent2 2 2 2 2 2 2 2 4 2" xfId="2168"/>
    <cellStyle name="20% - Accent2 2 2 2 2 2 2 2 4 2 2" xfId="2169"/>
    <cellStyle name="20% - Accent2 2 2 2 2 2 2 2 4 3" xfId="2170"/>
    <cellStyle name="20% - Accent2 2 2 2 2 2 2 2 5" xfId="2171"/>
    <cellStyle name="20% - Accent2 2 2 2 2 2 2 2 5 2" xfId="2172"/>
    <cellStyle name="20% - Accent2 2 2 2 2 2 2 2 6" xfId="2173"/>
    <cellStyle name="20% - Accent2 2 2 2 2 2 2 3" xfId="2174"/>
    <cellStyle name="20% - Accent2 2 2 2 2 2 2 3 2" xfId="2175"/>
    <cellStyle name="20% - Accent2 2 2 2 2 2 2 3 2 2" xfId="2176"/>
    <cellStyle name="20% - Accent2 2 2 2 2 2 2 3 2 2 2" xfId="2177"/>
    <cellStyle name="20% - Accent2 2 2 2 2 2 2 3 2 2 2 2" xfId="2178"/>
    <cellStyle name="20% - Accent2 2 2 2 2 2 2 3 2 2 3" xfId="2179"/>
    <cellStyle name="20% - Accent2 2 2 2 2 2 2 3 2 3" xfId="2180"/>
    <cellStyle name="20% - Accent2 2 2 2 2 2 2 3 2 3 2" xfId="2181"/>
    <cellStyle name="20% - Accent2 2 2 2 2 2 2 3 2 4" xfId="2182"/>
    <cellStyle name="20% - Accent2 2 2 2 2 2 2 3 3" xfId="2183"/>
    <cellStyle name="20% - Accent2 2 2 2 2 2 2 3 3 2" xfId="2184"/>
    <cellStyle name="20% - Accent2 2 2 2 2 2 2 3 3 2 2" xfId="2185"/>
    <cellStyle name="20% - Accent2 2 2 2 2 2 2 3 3 3" xfId="2186"/>
    <cellStyle name="20% - Accent2 2 2 2 2 2 2 3 4" xfId="2187"/>
    <cellStyle name="20% - Accent2 2 2 2 2 2 2 3 4 2" xfId="2188"/>
    <cellStyle name="20% - Accent2 2 2 2 2 2 2 3 5" xfId="2189"/>
    <cellStyle name="20% - Accent2 2 2 2 2 2 2 4" xfId="2190"/>
    <cellStyle name="20% - Accent2 2 2 2 2 2 2 4 2" xfId="2191"/>
    <cellStyle name="20% - Accent2 2 2 2 2 2 2 4 2 2" xfId="2192"/>
    <cellStyle name="20% - Accent2 2 2 2 2 2 2 4 2 2 2" xfId="2193"/>
    <cellStyle name="20% - Accent2 2 2 2 2 2 2 4 2 3" xfId="2194"/>
    <cellStyle name="20% - Accent2 2 2 2 2 2 2 4 3" xfId="2195"/>
    <cellStyle name="20% - Accent2 2 2 2 2 2 2 4 3 2" xfId="2196"/>
    <cellStyle name="20% - Accent2 2 2 2 2 2 2 4 4" xfId="2197"/>
    <cellStyle name="20% - Accent2 2 2 2 2 2 2 5" xfId="2198"/>
    <cellStyle name="20% - Accent2 2 2 2 2 2 2 5 2" xfId="2199"/>
    <cellStyle name="20% - Accent2 2 2 2 2 2 2 5 2 2" xfId="2200"/>
    <cellStyle name="20% - Accent2 2 2 2 2 2 2 5 3" xfId="2201"/>
    <cellStyle name="20% - Accent2 2 2 2 2 2 2 6" xfId="2202"/>
    <cellStyle name="20% - Accent2 2 2 2 2 2 2 6 2" xfId="2203"/>
    <cellStyle name="20% - Accent2 2 2 2 2 2 2 7" xfId="2204"/>
    <cellStyle name="20% - Accent2 2 2 2 2 2 3" xfId="2205"/>
    <cellStyle name="20% - Accent2 2 2 2 2 2 3 2" xfId="2206"/>
    <cellStyle name="20% - Accent2 2 2 2 2 2 3 2 2" xfId="2207"/>
    <cellStyle name="20% - Accent2 2 2 2 2 2 3 2 2 2" xfId="2208"/>
    <cellStyle name="20% - Accent2 2 2 2 2 2 3 2 2 2 2" xfId="2209"/>
    <cellStyle name="20% - Accent2 2 2 2 2 2 3 2 2 2 2 2" xfId="2210"/>
    <cellStyle name="20% - Accent2 2 2 2 2 2 3 2 2 2 3" xfId="2211"/>
    <cellStyle name="20% - Accent2 2 2 2 2 2 3 2 2 3" xfId="2212"/>
    <cellStyle name="20% - Accent2 2 2 2 2 2 3 2 2 3 2" xfId="2213"/>
    <cellStyle name="20% - Accent2 2 2 2 2 2 3 2 2 4" xfId="2214"/>
    <cellStyle name="20% - Accent2 2 2 2 2 2 3 2 3" xfId="2215"/>
    <cellStyle name="20% - Accent2 2 2 2 2 2 3 2 3 2" xfId="2216"/>
    <cellStyle name="20% - Accent2 2 2 2 2 2 3 2 3 2 2" xfId="2217"/>
    <cellStyle name="20% - Accent2 2 2 2 2 2 3 2 3 3" xfId="2218"/>
    <cellStyle name="20% - Accent2 2 2 2 2 2 3 2 4" xfId="2219"/>
    <cellStyle name="20% - Accent2 2 2 2 2 2 3 2 4 2" xfId="2220"/>
    <cellStyle name="20% - Accent2 2 2 2 2 2 3 2 5" xfId="2221"/>
    <cellStyle name="20% - Accent2 2 2 2 2 2 3 3" xfId="2222"/>
    <cellStyle name="20% - Accent2 2 2 2 2 2 3 3 2" xfId="2223"/>
    <cellStyle name="20% - Accent2 2 2 2 2 2 3 3 2 2" xfId="2224"/>
    <cellStyle name="20% - Accent2 2 2 2 2 2 3 3 2 2 2" xfId="2225"/>
    <cellStyle name="20% - Accent2 2 2 2 2 2 3 3 2 3" xfId="2226"/>
    <cellStyle name="20% - Accent2 2 2 2 2 2 3 3 3" xfId="2227"/>
    <cellStyle name="20% - Accent2 2 2 2 2 2 3 3 3 2" xfId="2228"/>
    <cellStyle name="20% - Accent2 2 2 2 2 2 3 3 4" xfId="2229"/>
    <cellStyle name="20% - Accent2 2 2 2 2 2 3 4" xfId="2230"/>
    <cellStyle name="20% - Accent2 2 2 2 2 2 3 4 2" xfId="2231"/>
    <cellStyle name="20% - Accent2 2 2 2 2 2 3 4 2 2" xfId="2232"/>
    <cellStyle name="20% - Accent2 2 2 2 2 2 3 4 3" xfId="2233"/>
    <cellStyle name="20% - Accent2 2 2 2 2 2 3 5" xfId="2234"/>
    <cellStyle name="20% - Accent2 2 2 2 2 2 3 5 2" xfId="2235"/>
    <cellStyle name="20% - Accent2 2 2 2 2 2 3 6" xfId="2236"/>
    <cellStyle name="20% - Accent2 2 2 2 2 2 4" xfId="2237"/>
    <cellStyle name="20% - Accent2 2 2 2 2 2 4 2" xfId="2238"/>
    <cellStyle name="20% - Accent2 2 2 2 2 2 4 2 2" xfId="2239"/>
    <cellStyle name="20% - Accent2 2 2 2 2 2 4 2 2 2" xfId="2240"/>
    <cellStyle name="20% - Accent2 2 2 2 2 2 4 2 2 2 2" xfId="2241"/>
    <cellStyle name="20% - Accent2 2 2 2 2 2 4 2 2 3" xfId="2242"/>
    <cellStyle name="20% - Accent2 2 2 2 2 2 4 2 3" xfId="2243"/>
    <cellStyle name="20% - Accent2 2 2 2 2 2 4 2 3 2" xfId="2244"/>
    <cellStyle name="20% - Accent2 2 2 2 2 2 4 2 4" xfId="2245"/>
    <cellStyle name="20% - Accent2 2 2 2 2 2 4 3" xfId="2246"/>
    <cellStyle name="20% - Accent2 2 2 2 2 2 4 3 2" xfId="2247"/>
    <cellStyle name="20% - Accent2 2 2 2 2 2 4 3 2 2" xfId="2248"/>
    <cellStyle name="20% - Accent2 2 2 2 2 2 4 3 3" xfId="2249"/>
    <cellStyle name="20% - Accent2 2 2 2 2 2 4 4" xfId="2250"/>
    <cellStyle name="20% - Accent2 2 2 2 2 2 4 4 2" xfId="2251"/>
    <cellStyle name="20% - Accent2 2 2 2 2 2 4 5" xfId="2252"/>
    <cellStyle name="20% - Accent2 2 2 2 2 2 5" xfId="2253"/>
    <cellStyle name="20% - Accent2 2 2 2 2 2 5 2" xfId="2254"/>
    <cellStyle name="20% - Accent2 2 2 2 2 2 5 2 2" xfId="2255"/>
    <cellStyle name="20% - Accent2 2 2 2 2 2 5 2 2 2" xfId="2256"/>
    <cellStyle name="20% - Accent2 2 2 2 2 2 5 2 3" xfId="2257"/>
    <cellStyle name="20% - Accent2 2 2 2 2 2 5 3" xfId="2258"/>
    <cellStyle name="20% - Accent2 2 2 2 2 2 5 3 2" xfId="2259"/>
    <cellStyle name="20% - Accent2 2 2 2 2 2 5 4" xfId="2260"/>
    <cellStyle name="20% - Accent2 2 2 2 2 2 6" xfId="2261"/>
    <cellStyle name="20% - Accent2 2 2 2 2 2 6 2" xfId="2262"/>
    <cellStyle name="20% - Accent2 2 2 2 2 2 6 2 2" xfId="2263"/>
    <cellStyle name="20% - Accent2 2 2 2 2 2 6 3" xfId="2264"/>
    <cellStyle name="20% - Accent2 2 2 2 2 2 7" xfId="2265"/>
    <cellStyle name="20% - Accent2 2 2 2 2 2 7 2" xfId="2266"/>
    <cellStyle name="20% - Accent2 2 2 2 2 2 8" xfId="2267"/>
    <cellStyle name="20% - Accent2 2 2 2 2 3" xfId="2268"/>
    <cellStyle name="20% - Accent2 2 2 2 2 3 2" xfId="2269"/>
    <cellStyle name="20% - Accent2 2 2 2 2 3 2 2" xfId="2270"/>
    <cellStyle name="20% - Accent2 2 2 2 2 3 2 2 2" xfId="2271"/>
    <cellStyle name="20% - Accent2 2 2 2 2 3 2 2 2 2" xfId="2272"/>
    <cellStyle name="20% - Accent2 2 2 2 2 3 2 2 2 2 2" xfId="2273"/>
    <cellStyle name="20% - Accent2 2 2 2 2 3 2 2 2 2 2 2" xfId="2274"/>
    <cellStyle name="20% - Accent2 2 2 2 2 3 2 2 2 2 3" xfId="2275"/>
    <cellStyle name="20% - Accent2 2 2 2 2 3 2 2 2 3" xfId="2276"/>
    <cellStyle name="20% - Accent2 2 2 2 2 3 2 2 2 3 2" xfId="2277"/>
    <cellStyle name="20% - Accent2 2 2 2 2 3 2 2 2 4" xfId="2278"/>
    <cellStyle name="20% - Accent2 2 2 2 2 3 2 2 3" xfId="2279"/>
    <cellStyle name="20% - Accent2 2 2 2 2 3 2 2 3 2" xfId="2280"/>
    <cellStyle name="20% - Accent2 2 2 2 2 3 2 2 3 2 2" xfId="2281"/>
    <cellStyle name="20% - Accent2 2 2 2 2 3 2 2 3 3" xfId="2282"/>
    <cellStyle name="20% - Accent2 2 2 2 2 3 2 2 4" xfId="2283"/>
    <cellStyle name="20% - Accent2 2 2 2 2 3 2 2 4 2" xfId="2284"/>
    <cellStyle name="20% - Accent2 2 2 2 2 3 2 2 5" xfId="2285"/>
    <cellStyle name="20% - Accent2 2 2 2 2 3 2 3" xfId="2286"/>
    <cellStyle name="20% - Accent2 2 2 2 2 3 2 3 2" xfId="2287"/>
    <cellStyle name="20% - Accent2 2 2 2 2 3 2 3 2 2" xfId="2288"/>
    <cellStyle name="20% - Accent2 2 2 2 2 3 2 3 2 2 2" xfId="2289"/>
    <cellStyle name="20% - Accent2 2 2 2 2 3 2 3 2 3" xfId="2290"/>
    <cellStyle name="20% - Accent2 2 2 2 2 3 2 3 3" xfId="2291"/>
    <cellStyle name="20% - Accent2 2 2 2 2 3 2 3 3 2" xfId="2292"/>
    <cellStyle name="20% - Accent2 2 2 2 2 3 2 3 4" xfId="2293"/>
    <cellStyle name="20% - Accent2 2 2 2 2 3 2 4" xfId="2294"/>
    <cellStyle name="20% - Accent2 2 2 2 2 3 2 4 2" xfId="2295"/>
    <cellStyle name="20% - Accent2 2 2 2 2 3 2 4 2 2" xfId="2296"/>
    <cellStyle name="20% - Accent2 2 2 2 2 3 2 4 3" xfId="2297"/>
    <cellStyle name="20% - Accent2 2 2 2 2 3 2 5" xfId="2298"/>
    <cellStyle name="20% - Accent2 2 2 2 2 3 2 5 2" xfId="2299"/>
    <cellStyle name="20% - Accent2 2 2 2 2 3 2 6" xfId="2300"/>
    <cellStyle name="20% - Accent2 2 2 2 2 3 3" xfId="2301"/>
    <cellStyle name="20% - Accent2 2 2 2 2 3 3 2" xfId="2302"/>
    <cellStyle name="20% - Accent2 2 2 2 2 3 3 2 2" xfId="2303"/>
    <cellStyle name="20% - Accent2 2 2 2 2 3 3 2 2 2" xfId="2304"/>
    <cellStyle name="20% - Accent2 2 2 2 2 3 3 2 2 2 2" xfId="2305"/>
    <cellStyle name="20% - Accent2 2 2 2 2 3 3 2 2 3" xfId="2306"/>
    <cellStyle name="20% - Accent2 2 2 2 2 3 3 2 3" xfId="2307"/>
    <cellStyle name="20% - Accent2 2 2 2 2 3 3 2 3 2" xfId="2308"/>
    <cellStyle name="20% - Accent2 2 2 2 2 3 3 2 4" xfId="2309"/>
    <cellStyle name="20% - Accent2 2 2 2 2 3 3 3" xfId="2310"/>
    <cellStyle name="20% - Accent2 2 2 2 2 3 3 3 2" xfId="2311"/>
    <cellStyle name="20% - Accent2 2 2 2 2 3 3 3 2 2" xfId="2312"/>
    <cellStyle name="20% - Accent2 2 2 2 2 3 3 3 3" xfId="2313"/>
    <cellStyle name="20% - Accent2 2 2 2 2 3 3 4" xfId="2314"/>
    <cellStyle name="20% - Accent2 2 2 2 2 3 3 4 2" xfId="2315"/>
    <cellStyle name="20% - Accent2 2 2 2 2 3 3 5" xfId="2316"/>
    <cellStyle name="20% - Accent2 2 2 2 2 3 4" xfId="2317"/>
    <cellStyle name="20% - Accent2 2 2 2 2 3 4 2" xfId="2318"/>
    <cellStyle name="20% - Accent2 2 2 2 2 3 4 2 2" xfId="2319"/>
    <cellStyle name="20% - Accent2 2 2 2 2 3 4 2 2 2" xfId="2320"/>
    <cellStyle name="20% - Accent2 2 2 2 2 3 4 2 3" xfId="2321"/>
    <cellStyle name="20% - Accent2 2 2 2 2 3 4 3" xfId="2322"/>
    <cellStyle name="20% - Accent2 2 2 2 2 3 4 3 2" xfId="2323"/>
    <cellStyle name="20% - Accent2 2 2 2 2 3 4 4" xfId="2324"/>
    <cellStyle name="20% - Accent2 2 2 2 2 3 5" xfId="2325"/>
    <cellStyle name="20% - Accent2 2 2 2 2 3 5 2" xfId="2326"/>
    <cellStyle name="20% - Accent2 2 2 2 2 3 5 2 2" xfId="2327"/>
    <cellStyle name="20% - Accent2 2 2 2 2 3 5 3" xfId="2328"/>
    <cellStyle name="20% - Accent2 2 2 2 2 3 6" xfId="2329"/>
    <cellStyle name="20% - Accent2 2 2 2 2 3 6 2" xfId="2330"/>
    <cellStyle name="20% - Accent2 2 2 2 2 3 7" xfId="2331"/>
    <cellStyle name="20% - Accent2 2 2 2 2 4" xfId="2332"/>
    <cellStyle name="20% - Accent2 2 2 2 2 4 2" xfId="2333"/>
    <cellStyle name="20% - Accent2 2 2 2 2 4 2 2" xfId="2334"/>
    <cellStyle name="20% - Accent2 2 2 2 2 4 2 2 2" xfId="2335"/>
    <cellStyle name="20% - Accent2 2 2 2 2 4 2 2 2 2" xfId="2336"/>
    <cellStyle name="20% - Accent2 2 2 2 2 4 2 2 2 2 2" xfId="2337"/>
    <cellStyle name="20% - Accent2 2 2 2 2 4 2 2 2 3" xfId="2338"/>
    <cellStyle name="20% - Accent2 2 2 2 2 4 2 2 3" xfId="2339"/>
    <cellStyle name="20% - Accent2 2 2 2 2 4 2 2 3 2" xfId="2340"/>
    <cellStyle name="20% - Accent2 2 2 2 2 4 2 2 4" xfId="2341"/>
    <cellStyle name="20% - Accent2 2 2 2 2 4 2 3" xfId="2342"/>
    <cellStyle name="20% - Accent2 2 2 2 2 4 2 3 2" xfId="2343"/>
    <cellStyle name="20% - Accent2 2 2 2 2 4 2 3 2 2" xfId="2344"/>
    <cellStyle name="20% - Accent2 2 2 2 2 4 2 3 3" xfId="2345"/>
    <cellStyle name="20% - Accent2 2 2 2 2 4 2 4" xfId="2346"/>
    <cellStyle name="20% - Accent2 2 2 2 2 4 2 4 2" xfId="2347"/>
    <cellStyle name="20% - Accent2 2 2 2 2 4 2 5" xfId="2348"/>
    <cellStyle name="20% - Accent2 2 2 2 2 4 3" xfId="2349"/>
    <cellStyle name="20% - Accent2 2 2 2 2 4 3 2" xfId="2350"/>
    <cellStyle name="20% - Accent2 2 2 2 2 4 3 2 2" xfId="2351"/>
    <cellStyle name="20% - Accent2 2 2 2 2 4 3 2 2 2" xfId="2352"/>
    <cellStyle name="20% - Accent2 2 2 2 2 4 3 2 3" xfId="2353"/>
    <cellStyle name="20% - Accent2 2 2 2 2 4 3 3" xfId="2354"/>
    <cellStyle name="20% - Accent2 2 2 2 2 4 3 3 2" xfId="2355"/>
    <cellStyle name="20% - Accent2 2 2 2 2 4 3 4" xfId="2356"/>
    <cellStyle name="20% - Accent2 2 2 2 2 4 4" xfId="2357"/>
    <cellStyle name="20% - Accent2 2 2 2 2 4 4 2" xfId="2358"/>
    <cellStyle name="20% - Accent2 2 2 2 2 4 4 2 2" xfId="2359"/>
    <cellStyle name="20% - Accent2 2 2 2 2 4 4 3" xfId="2360"/>
    <cellStyle name="20% - Accent2 2 2 2 2 4 5" xfId="2361"/>
    <cellStyle name="20% - Accent2 2 2 2 2 4 5 2" xfId="2362"/>
    <cellStyle name="20% - Accent2 2 2 2 2 4 6" xfId="2363"/>
    <cellStyle name="20% - Accent2 2 2 2 2 5" xfId="2364"/>
    <cellStyle name="20% - Accent2 2 2 2 2 5 2" xfId="2365"/>
    <cellStyle name="20% - Accent2 2 2 2 2 5 2 2" xfId="2366"/>
    <cellStyle name="20% - Accent2 2 2 2 2 5 2 2 2" xfId="2367"/>
    <cellStyle name="20% - Accent2 2 2 2 2 5 2 2 2 2" xfId="2368"/>
    <cellStyle name="20% - Accent2 2 2 2 2 5 2 2 3" xfId="2369"/>
    <cellStyle name="20% - Accent2 2 2 2 2 5 2 3" xfId="2370"/>
    <cellStyle name="20% - Accent2 2 2 2 2 5 2 3 2" xfId="2371"/>
    <cellStyle name="20% - Accent2 2 2 2 2 5 2 4" xfId="2372"/>
    <cellStyle name="20% - Accent2 2 2 2 2 5 3" xfId="2373"/>
    <cellStyle name="20% - Accent2 2 2 2 2 5 3 2" xfId="2374"/>
    <cellStyle name="20% - Accent2 2 2 2 2 5 3 2 2" xfId="2375"/>
    <cellStyle name="20% - Accent2 2 2 2 2 5 3 3" xfId="2376"/>
    <cellStyle name="20% - Accent2 2 2 2 2 5 4" xfId="2377"/>
    <cellStyle name="20% - Accent2 2 2 2 2 5 4 2" xfId="2378"/>
    <cellStyle name="20% - Accent2 2 2 2 2 5 5" xfId="2379"/>
    <cellStyle name="20% - Accent2 2 2 2 2 6" xfId="2380"/>
    <cellStyle name="20% - Accent2 2 2 2 2 6 2" xfId="2381"/>
    <cellStyle name="20% - Accent2 2 2 2 2 6 2 2" xfId="2382"/>
    <cellStyle name="20% - Accent2 2 2 2 2 6 2 2 2" xfId="2383"/>
    <cellStyle name="20% - Accent2 2 2 2 2 6 2 3" xfId="2384"/>
    <cellStyle name="20% - Accent2 2 2 2 2 6 3" xfId="2385"/>
    <cellStyle name="20% - Accent2 2 2 2 2 6 3 2" xfId="2386"/>
    <cellStyle name="20% - Accent2 2 2 2 2 6 4" xfId="2387"/>
    <cellStyle name="20% - Accent2 2 2 2 2 7" xfId="2388"/>
    <cellStyle name="20% - Accent2 2 2 2 2 7 2" xfId="2389"/>
    <cellStyle name="20% - Accent2 2 2 2 2 7 2 2" xfId="2390"/>
    <cellStyle name="20% - Accent2 2 2 2 2 7 3" xfId="2391"/>
    <cellStyle name="20% - Accent2 2 2 2 2 8" xfId="2392"/>
    <cellStyle name="20% - Accent2 2 2 2 2 8 2" xfId="2393"/>
    <cellStyle name="20% - Accent2 2 2 2 2 9" xfId="2394"/>
    <cellStyle name="20% - Accent2 2 2 2 3" xfId="2395"/>
    <cellStyle name="20% - Accent2 2 2 2 3 2" xfId="2396"/>
    <cellStyle name="20% - Accent2 2 2 2 3 2 2" xfId="2397"/>
    <cellStyle name="20% - Accent2 2 2 2 3 2 2 2" xfId="2398"/>
    <cellStyle name="20% - Accent2 2 2 2 3 2 2 2 2" xfId="2399"/>
    <cellStyle name="20% - Accent2 2 2 2 3 2 2 2 2 2" xfId="2400"/>
    <cellStyle name="20% - Accent2 2 2 2 3 2 2 2 2 2 2" xfId="2401"/>
    <cellStyle name="20% - Accent2 2 2 2 3 2 2 2 2 2 2 2" xfId="2402"/>
    <cellStyle name="20% - Accent2 2 2 2 3 2 2 2 2 2 3" xfId="2403"/>
    <cellStyle name="20% - Accent2 2 2 2 3 2 2 2 2 3" xfId="2404"/>
    <cellStyle name="20% - Accent2 2 2 2 3 2 2 2 2 3 2" xfId="2405"/>
    <cellStyle name="20% - Accent2 2 2 2 3 2 2 2 2 4" xfId="2406"/>
    <cellStyle name="20% - Accent2 2 2 2 3 2 2 2 3" xfId="2407"/>
    <cellStyle name="20% - Accent2 2 2 2 3 2 2 2 3 2" xfId="2408"/>
    <cellStyle name="20% - Accent2 2 2 2 3 2 2 2 3 2 2" xfId="2409"/>
    <cellStyle name="20% - Accent2 2 2 2 3 2 2 2 3 3" xfId="2410"/>
    <cellStyle name="20% - Accent2 2 2 2 3 2 2 2 4" xfId="2411"/>
    <cellStyle name="20% - Accent2 2 2 2 3 2 2 2 4 2" xfId="2412"/>
    <cellStyle name="20% - Accent2 2 2 2 3 2 2 2 5" xfId="2413"/>
    <cellStyle name="20% - Accent2 2 2 2 3 2 2 3" xfId="2414"/>
    <cellStyle name="20% - Accent2 2 2 2 3 2 2 3 2" xfId="2415"/>
    <cellStyle name="20% - Accent2 2 2 2 3 2 2 3 2 2" xfId="2416"/>
    <cellStyle name="20% - Accent2 2 2 2 3 2 2 3 2 2 2" xfId="2417"/>
    <cellStyle name="20% - Accent2 2 2 2 3 2 2 3 2 3" xfId="2418"/>
    <cellStyle name="20% - Accent2 2 2 2 3 2 2 3 3" xfId="2419"/>
    <cellStyle name="20% - Accent2 2 2 2 3 2 2 3 3 2" xfId="2420"/>
    <cellStyle name="20% - Accent2 2 2 2 3 2 2 3 4" xfId="2421"/>
    <cellStyle name="20% - Accent2 2 2 2 3 2 2 4" xfId="2422"/>
    <cellStyle name="20% - Accent2 2 2 2 3 2 2 4 2" xfId="2423"/>
    <cellStyle name="20% - Accent2 2 2 2 3 2 2 4 2 2" xfId="2424"/>
    <cellStyle name="20% - Accent2 2 2 2 3 2 2 4 3" xfId="2425"/>
    <cellStyle name="20% - Accent2 2 2 2 3 2 2 5" xfId="2426"/>
    <cellStyle name="20% - Accent2 2 2 2 3 2 2 5 2" xfId="2427"/>
    <cellStyle name="20% - Accent2 2 2 2 3 2 2 6" xfId="2428"/>
    <cellStyle name="20% - Accent2 2 2 2 3 2 3" xfId="2429"/>
    <cellStyle name="20% - Accent2 2 2 2 3 2 3 2" xfId="2430"/>
    <cellStyle name="20% - Accent2 2 2 2 3 2 3 2 2" xfId="2431"/>
    <cellStyle name="20% - Accent2 2 2 2 3 2 3 2 2 2" xfId="2432"/>
    <cellStyle name="20% - Accent2 2 2 2 3 2 3 2 2 2 2" xfId="2433"/>
    <cellStyle name="20% - Accent2 2 2 2 3 2 3 2 2 3" xfId="2434"/>
    <cellStyle name="20% - Accent2 2 2 2 3 2 3 2 3" xfId="2435"/>
    <cellStyle name="20% - Accent2 2 2 2 3 2 3 2 3 2" xfId="2436"/>
    <cellStyle name="20% - Accent2 2 2 2 3 2 3 2 4" xfId="2437"/>
    <cellStyle name="20% - Accent2 2 2 2 3 2 3 3" xfId="2438"/>
    <cellStyle name="20% - Accent2 2 2 2 3 2 3 3 2" xfId="2439"/>
    <cellStyle name="20% - Accent2 2 2 2 3 2 3 3 2 2" xfId="2440"/>
    <cellStyle name="20% - Accent2 2 2 2 3 2 3 3 3" xfId="2441"/>
    <cellStyle name="20% - Accent2 2 2 2 3 2 3 4" xfId="2442"/>
    <cellStyle name="20% - Accent2 2 2 2 3 2 3 4 2" xfId="2443"/>
    <cellStyle name="20% - Accent2 2 2 2 3 2 3 5" xfId="2444"/>
    <cellStyle name="20% - Accent2 2 2 2 3 2 4" xfId="2445"/>
    <cellStyle name="20% - Accent2 2 2 2 3 2 4 2" xfId="2446"/>
    <cellStyle name="20% - Accent2 2 2 2 3 2 4 2 2" xfId="2447"/>
    <cellStyle name="20% - Accent2 2 2 2 3 2 4 2 2 2" xfId="2448"/>
    <cellStyle name="20% - Accent2 2 2 2 3 2 4 2 3" xfId="2449"/>
    <cellStyle name="20% - Accent2 2 2 2 3 2 4 3" xfId="2450"/>
    <cellStyle name="20% - Accent2 2 2 2 3 2 4 3 2" xfId="2451"/>
    <cellStyle name="20% - Accent2 2 2 2 3 2 4 4" xfId="2452"/>
    <cellStyle name="20% - Accent2 2 2 2 3 2 5" xfId="2453"/>
    <cellStyle name="20% - Accent2 2 2 2 3 2 5 2" xfId="2454"/>
    <cellStyle name="20% - Accent2 2 2 2 3 2 5 2 2" xfId="2455"/>
    <cellStyle name="20% - Accent2 2 2 2 3 2 5 3" xfId="2456"/>
    <cellStyle name="20% - Accent2 2 2 2 3 2 6" xfId="2457"/>
    <cellStyle name="20% - Accent2 2 2 2 3 2 6 2" xfId="2458"/>
    <cellStyle name="20% - Accent2 2 2 2 3 2 7" xfId="2459"/>
    <cellStyle name="20% - Accent2 2 2 2 3 3" xfId="2460"/>
    <cellStyle name="20% - Accent2 2 2 2 3 3 2" xfId="2461"/>
    <cellStyle name="20% - Accent2 2 2 2 3 3 2 2" xfId="2462"/>
    <cellStyle name="20% - Accent2 2 2 2 3 3 2 2 2" xfId="2463"/>
    <cellStyle name="20% - Accent2 2 2 2 3 3 2 2 2 2" xfId="2464"/>
    <cellStyle name="20% - Accent2 2 2 2 3 3 2 2 2 2 2" xfId="2465"/>
    <cellStyle name="20% - Accent2 2 2 2 3 3 2 2 2 3" xfId="2466"/>
    <cellStyle name="20% - Accent2 2 2 2 3 3 2 2 3" xfId="2467"/>
    <cellStyle name="20% - Accent2 2 2 2 3 3 2 2 3 2" xfId="2468"/>
    <cellStyle name="20% - Accent2 2 2 2 3 3 2 2 4" xfId="2469"/>
    <cellStyle name="20% - Accent2 2 2 2 3 3 2 3" xfId="2470"/>
    <cellStyle name="20% - Accent2 2 2 2 3 3 2 3 2" xfId="2471"/>
    <cellStyle name="20% - Accent2 2 2 2 3 3 2 3 2 2" xfId="2472"/>
    <cellStyle name="20% - Accent2 2 2 2 3 3 2 3 3" xfId="2473"/>
    <cellStyle name="20% - Accent2 2 2 2 3 3 2 4" xfId="2474"/>
    <cellStyle name="20% - Accent2 2 2 2 3 3 2 4 2" xfId="2475"/>
    <cellStyle name="20% - Accent2 2 2 2 3 3 2 5" xfId="2476"/>
    <cellStyle name="20% - Accent2 2 2 2 3 3 3" xfId="2477"/>
    <cellStyle name="20% - Accent2 2 2 2 3 3 3 2" xfId="2478"/>
    <cellStyle name="20% - Accent2 2 2 2 3 3 3 2 2" xfId="2479"/>
    <cellStyle name="20% - Accent2 2 2 2 3 3 3 2 2 2" xfId="2480"/>
    <cellStyle name="20% - Accent2 2 2 2 3 3 3 2 3" xfId="2481"/>
    <cellStyle name="20% - Accent2 2 2 2 3 3 3 3" xfId="2482"/>
    <cellStyle name="20% - Accent2 2 2 2 3 3 3 3 2" xfId="2483"/>
    <cellStyle name="20% - Accent2 2 2 2 3 3 3 4" xfId="2484"/>
    <cellStyle name="20% - Accent2 2 2 2 3 3 4" xfId="2485"/>
    <cellStyle name="20% - Accent2 2 2 2 3 3 4 2" xfId="2486"/>
    <cellStyle name="20% - Accent2 2 2 2 3 3 4 2 2" xfId="2487"/>
    <cellStyle name="20% - Accent2 2 2 2 3 3 4 3" xfId="2488"/>
    <cellStyle name="20% - Accent2 2 2 2 3 3 5" xfId="2489"/>
    <cellStyle name="20% - Accent2 2 2 2 3 3 5 2" xfId="2490"/>
    <cellStyle name="20% - Accent2 2 2 2 3 3 6" xfId="2491"/>
    <cellStyle name="20% - Accent2 2 2 2 3 4" xfId="2492"/>
    <cellStyle name="20% - Accent2 2 2 2 3 4 2" xfId="2493"/>
    <cellStyle name="20% - Accent2 2 2 2 3 4 2 2" xfId="2494"/>
    <cellStyle name="20% - Accent2 2 2 2 3 4 2 2 2" xfId="2495"/>
    <cellStyle name="20% - Accent2 2 2 2 3 4 2 2 2 2" xfId="2496"/>
    <cellStyle name="20% - Accent2 2 2 2 3 4 2 2 3" xfId="2497"/>
    <cellStyle name="20% - Accent2 2 2 2 3 4 2 3" xfId="2498"/>
    <cellStyle name="20% - Accent2 2 2 2 3 4 2 3 2" xfId="2499"/>
    <cellStyle name="20% - Accent2 2 2 2 3 4 2 4" xfId="2500"/>
    <cellStyle name="20% - Accent2 2 2 2 3 4 3" xfId="2501"/>
    <cellStyle name="20% - Accent2 2 2 2 3 4 3 2" xfId="2502"/>
    <cellStyle name="20% - Accent2 2 2 2 3 4 3 2 2" xfId="2503"/>
    <cellStyle name="20% - Accent2 2 2 2 3 4 3 3" xfId="2504"/>
    <cellStyle name="20% - Accent2 2 2 2 3 4 4" xfId="2505"/>
    <cellStyle name="20% - Accent2 2 2 2 3 4 4 2" xfId="2506"/>
    <cellStyle name="20% - Accent2 2 2 2 3 4 5" xfId="2507"/>
    <cellStyle name="20% - Accent2 2 2 2 3 5" xfId="2508"/>
    <cellStyle name="20% - Accent2 2 2 2 3 5 2" xfId="2509"/>
    <cellStyle name="20% - Accent2 2 2 2 3 5 2 2" xfId="2510"/>
    <cellStyle name="20% - Accent2 2 2 2 3 5 2 2 2" xfId="2511"/>
    <cellStyle name="20% - Accent2 2 2 2 3 5 2 3" xfId="2512"/>
    <cellStyle name="20% - Accent2 2 2 2 3 5 3" xfId="2513"/>
    <cellStyle name="20% - Accent2 2 2 2 3 5 3 2" xfId="2514"/>
    <cellStyle name="20% - Accent2 2 2 2 3 5 4" xfId="2515"/>
    <cellStyle name="20% - Accent2 2 2 2 3 6" xfId="2516"/>
    <cellStyle name="20% - Accent2 2 2 2 3 6 2" xfId="2517"/>
    <cellStyle name="20% - Accent2 2 2 2 3 6 2 2" xfId="2518"/>
    <cellStyle name="20% - Accent2 2 2 2 3 6 3" xfId="2519"/>
    <cellStyle name="20% - Accent2 2 2 2 3 7" xfId="2520"/>
    <cellStyle name="20% - Accent2 2 2 2 3 7 2" xfId="2521"/>
    <cellStyle name="20% - Accent2 2 2 2 3 8" xfId="2522"/>
    <cellStyle name="20% - Accent2 2 2 2 4" xfId="2523"/>
    <cellStyle name="20% - Accent2 2 2 2 4 2" xfId="2524"/>
    <cellStyle name="20% - Accent2 2 2 2 4 2 2" xfId="2525"/>
    <cellStyle name="20% - Accent2 2 2 2 4 2 2 2" xfId="2526"/>
    <cellStyle name="20% - Accent2 2 2 2 4 2 2 2 2" xfId="2527"/>
    <cellStyle name="20% - Accent2 2 2 2 4 2 2 2 2 2" xfId="2528"/>
    <cellStyle name="20% - Accent2 2 2 2 4 2 2 2 2 2 2" xfId="2529"/>
    <cellStyle name="20% - Accent2 2 2 2 4 2 2 2 2 3" xfId="2530"/>
    <cellStyle name="20% - Accent2 2 2 2 4 2 2 2 3" xfId="2531"/>
    <cellStyle name="20% - Accent2 2 2 2 4 2 2 2 3 2" xfId="2532"/>
    <cellStyle name="20% - Accent2 2 2 2 4 2 2 2 4" xfId="2533"/>
    <cellStyle name="20% - Accent2 2 2 2 4 2 2 3" xfId="2534"/>
    <cellStyle name="20% - Accent2 2 2 2 4 2 2 3 2" xfId="2535"/>
    <cellStyle name="20% - Accent2 2 2 2 4 2 2 3 2 2" xfId="2536"/>
    <cellStyle name="20% - Accent2 2 2 2 4 2 2 3 3" xfId="2537"/>
    <cellStyle name="20% - Accent2 2 2 2 4 2 2 4" xfId="2538"/>
    <cellStyle name="20% - Accent2 2 2 2 4 2 2 4 2" xfId="2539"/>
    <cellStyle name="20% - Accent2 2 2 2 4 2 2 5" xfId="2540"/>
    <cellStyle name="20% - Accent2 2 2 2 4 2 3" xfId="2541"/>
    <cellStyle name="20% - Accent2 2 2 2 4 2 3 2" xfId="2542"/>
    <cellStyle name="20% - Accent2 2 2 2 4 2 3 2 2" xfId="2543"/>
    <cellStyle name="20% - Accent2 2 2 2 4 2 3 2 2 2" xfId="2544"/>
    <cellStyle name="20% - Accent2 2 2 2 4 2 3 2 3" xfId="2545"/>
    <cellStyle name="20% - Accent2 2 2 2 4 2 3 3" xfId="2546"/>
    <cellStyle name="20% - Accent2 2 2 2 4 2 3 3 2" xfId="2547"/>
    <cellStyle name="20% - Accent2 2 2 2 4 2 3 4" xfId="2548"/>
    <cellStyle name="20% - Accent2 2 2 2 4 2 4" xfId="2549"/>
    <cellStyle name="20% - Accent2 2 2 2 4 2 4 2" xfId="2550"/>
    <cellStyle name="20% - Accent2 2 2 2 4 2 4 2 2" xfId="2551"/>
    <cellStyle name="20% - Accent2 2 2 2 4 2 4 3" xfId="2552"/>
    <cellStyle name="20% - Accent2 2 2 2 4 2 5" xfId="2553"/>
    <cellStyle name="20% - Accent2 2 2 2 4 2 5 2" xfId="2554"/>
    <cellStyle name="20% - Accent2 2 2 2 4 2 6" xfId="2555"/>
    <cellStyle name="20% - Accent2 2 2 2 4 3" xfId="2556"/>
    <cellStyle name="20% - Accent2 2 2 2 4 3 2" xfId="2557"/>
    <cellStyle name="20% - Accent2 2 2 2 4 3 2 2" xfId="2558"/>
    <cellStyle name="20% - Accent2 2 2 2 4 3 2 2 2" xfId="2559"/>
    <cellStyle name="20% - Accent2 2 2 2 4 3 2 2 2 2" xfId="2560"/>
    <cellStyle name="20% - Accent2 2 2 2 4 3 2 2 3" xfId="2561"/>
    <cellStyle name="20% - Accent2 2 2 2 4 3 2 3" xfId="2562"/>
    <cellStyle name="20% - Accent2 2 2 2 4 3 2 3 2" xfId="2563"/>
    <cellStyle name="20% - Accent2 2 2 2 4 3 2 4" xfId="2564"/>
    <cellStyle name="20% - Accent2 2 2 2 4 3 3" xfId="2565"/>
    <cellStyle name="20% - Accent2 2 2 2 4 3 3 2" xfId="2566"/>
    <cellStyle name="20% - Accent2 2 2 2 4 3 3 2 2" xfId="2567"/>
    <cellStyle name="20% - Accent2 2 2 2 4 3 3 3" xfId="2568"/>
    <cellStyle name="20% - Accent2 2 2 2 4 3 4" xfId="2569"/>
    <cellStyle name="20% - Accent2 2 2 2 4 3 4 2" xfId="2570"/>
    <cellStyle name="20% - Accent2 2 2 2 4 3 5" xfId="2571"/>
    <cellStyle name="20% - Accent2 2 2 2 4 4" xfId="2572"/>
    <cellStyle name="20% - Accent2 2 2 2 4 4 2" xfId="2573"/>
    <cellStyle name="20% - Accent2 2 2 2 4 4 2 2" xfId="2574"/>
    <cellStyle name="20% - Accent2 2 2 2 4 4 2 2 2" xfId="2575"/>
    <cellStyle name="20% - Accent2 2 2 2 4 4 2 3" xfId="2576"/>
    <cellStyle name="20% - Accent2 2 2 2 4 4 3" xfId="2577"/>
    <cellStyle name="20% - Accent2 2 2 2 4 4 3 2" xfId="2578"/>
    <cellStyle name="20% - Accent2 2 2 2 4 4 4" xfId="2579"/>
    <cellStyle name="20% - Accent2 2 2 2 4 5" xfId="2580"/>
    <cellStyle name="20% - Accent2 2 2 2 4 5 2" xfId="2581"/>
    <cellStyle name="20% - Accent2 2 2 2 4 5 2 2" xfId="2582"/>
    <cellStyle name="20% - Accent2 2 2 2 4 5 3" xfId="2583"/>
    <cellStyle name="20% - Accent2 2 2 2 4 6" xfId="2584"/>
    <cellStyle name="20% - Accent2 2 2 2 4 6 2" xfId="2585"/>
    <cellStyle name="20% - Accent2 2 2 2 4 7" xfId="2586"/>
    <cellStyle name="20% - Accent2 2 2 2 5" xfId="2587"/>
    <cellStyle name="20% - Accent2 2 2 2 5 2" xfId="2588"/>
    <cellStyle name="20% - Accent2 2 2 2 5 2 2" xfId="2589"/>
    <cellStyle name="20% - Accent2 2 2 2 5 2 2 2" xfId="2590"/>
    <cellStyle name="20% - Accent2 2 2 2 5 2 2 2 2" xfId="2591"/>
    <cellStyle name="20% - Accent2 2 2 2 5 2 2 2 2 2" xfId="2592"/>
    <cellStyle name="20% - Accent2 2 2 2 5 2 2 2 3" xfId="2593"/>
    <cellStyle name="20% - Accent2 2 2 2 5 2 2 3" xfId="2594"/>
    <cellStyle name="20% - Accent2 2 2 2 5 2 2 3 2" xfId="2595"/>
    <cellStyle name="20% - Accent2 2 2 2 5 2 2 4" xfId="2596"/>
    <cellStyle name="20% - Accent2 2 2 2 5 2 3" xfId="2597"/>
    <cellStyle name="20% - Accent2 2 2 2 5 2 3 2" xfId="2598"/>
    <cellStyle name="20% - Accent2 2 2 2 5 2 3 2 2" xfId="2599"/>
    <cellStyle name="20% - Accent2 2 2 2 5 2 3 3" xfId="2600"/>
    <cellStyle name="20% - Accent2 2 2 2 5 2 4" xfId="2601"/>
    <cellStyle name="20% - Accent2 2 2 2 5 2 4 2" xfId="2602"/>
    <cellStyle name="20% - Accent2 2 2 2 5 2 5" xfId="2603"/>
    <cellStyle name="20% - Accent2 2 2 2 5 3" xfId="2604"/>
    <cellStyle name="20% - Accent2 2 2 2 5 3 2" xfId="2605"/>
    <cellStyle name="20% - Accent2 2 2 2 5 3 2 2" xfId="2606"/>
    <cellStyle name="20% - Accent2 2 2 2 5 3 2 2 2" xfId="2607"/>
    <cellStyle name="20% - Accent2 2 2 2 5 3 2 3" xfId="2608"/>
    <cellStyle name="20% - Accent2 2 2 2 5 3 3" xfId="2609"/>
    <cellStyle name="20% - Accent2 2 2 2 5 3 3 2" xfId="2610"/>
    <cellStyle name="20% - Accent2 2 2 2 5 3 4" xfId="2611"/>
    <cellStyle name="20% - Accent2 2 2 2 5 4" xfId="2612"/>
    <cellStyle name="20% - Accent2 2 2 2 5 4 2" xfId="2613"/>
    <cellStyle name="20% - Accent2 2 2 2 5 4 2 2" xfId="2614"/>
    <cellStyle name="20% - Accent2 2 2 2 5 4 3" xfId="2615"/>
    <cellStyle name="20% - Accent2 2 2 2 5 5" xfId="2616"/>
    <cellStyle name="20% - Accent2 2 2 2 5 5 2" xfId="2617"/>
    <cellStyle name="20% - Accent2 2 2 2 5 6" xfId="2618"/>
    <cellStyle name="20% - Accent2 2 2 2 6" xfId="2619"/>
    <cellStyle name="20% - Accent2 2 2 2 6 2" xfId="2620"/>
    <cellStyle name="20% - Accent2 2 2 2 6 2 2" xfId="2621"/>
    <cellStyle name="20% - Accent2 2 2 2 6 2 2 2" xfId="2622"/>
    <cellStyle name="20% - Accent2 2 2 2 6 2 2 2 2" xfId="2623"/>
    <cellStyle name="20% - Accent2 2 2 2 6 2 2 3" xfId="2624"/>
    <cellStyle name="20% - Accent2 2 2 2 6 2 3" xfId="2625"/>
    <cellStyle name="20% - Accent2 2 2 2 6 2 3 2" xfId="2626"/>
    <cellStyle name="20% - Accent2 2 2 2 6 2 4" xfId="2627"/>
    <cellStyle name="20% - Accent2 2 2 2 6 3" xfId="2628"/>
    <cellStyle name="20% - Accent2 2 2 2 6 3 2" xfId="2629"/>
    <cellStyle name="20% - Accent2 2 2 2 6 3 2 2" xfId="2630"/>
    <cellStyle name="20% - Accent2 2 2 2 6 3 3" xfId="2631"/>
    <cellStyle name="20% - Accent2 2 2 2 6 4" xfId="2632"/>
    <cellStyle name="20% - Accent2 2 2 2 6 4 2" xfId="2633"/>
    <cellStyle name="20% - Accent2 2 2 2 6 5" xfId="2634"/>
    <cellStyle name="20% - Accent2 2 2 2 7" xfId="2635"/>
    <cellStyle name="20% - Accent2 2 2 2 7 2" xfId="2636"/>
    <cellStyle name="20% - Accent2 2 2 2 7 2 2" xfId="2637"/>
    <cellStyle name="20% - Accent2 2 2 2 7 2 2 2" xfId="2638"/>
    <cellStyle name="20% - Accent2 2 2 2 7 2 3" xfId="2639"/>
    <cellStyle name="20% - Accent2 2 2 2 7 3" xfId="2640"/>
    <cellStyle name="20% - Accent2 2 2 2 7 3 2" xfId="2641"/>
    <cellStyle name="20% - Accent2 2 2 2 7 4" xfId="2642"/>
    <cellStyle name="20% - Accent2 2 2 2 8" xfId="2643"/>
    <cellStyle name="20% - Accent2 2 2 2 8 2" xfId="2644"/>
    <cellStyle name="20% - Accent2 2 2 2 8 2 2" xfId="2645"/>
    <cellStyle name="20% - Accent2 2 2 2 8 3" xfId="2646"/>
    <cellStyle name="20% - Accent2 2 2 2 9" xfId="2647"/>
    <cellStyle name="20% - Accent2 2 2 2 9 2" xfId="2648"/>
    <cellStyle name="20% - Accent2 2 2 3" xfId="2649"/>
    <cellStyle name="20% - Accent2 2 2 3 2" xfId="2650"/>
    <cellStyle name="20% - Accent2 2 2 3 2 2" xfId="2651"/>
    <cellStyle name="20% - Accent2 2 2 3 2 2 2" xfId="2652"/>
    <cellStyle name="20% - Accent2 2 2 3 2 2 2 2" xfId="2653"/>
    <cellStyle name="20% - Accent2 2 2 3 2 2 2 2 2" xfId="2654"/>
    <cellStyle name="20% - Accent2 2 2 3 2 2 2 2 2 2" xfId="2655"/>
    <cellStyle name="20% - Accent2 2 2 3 2 2 2 2 2 2 2" xfId="2656"/>
    <cellStyle name="20% - Accent2 2 2 3 2 2 2 2 2 2 2 2" xfId="2657"/>
    <cellStyle name="20% - Accent2 2 2 3 2 2 2 2 2 2 3" xfId="2658"/>
    <cellStyle name="20% - Accent2 2 2 3 2 2 2 2 2 3" xfId="2659"/>
    <cellStyle name="20% - Accent2 2 2 3 2 2 2 2 2 3 2" xfId="2660"/>
    <cellStyle name="20% - Accent2 2 2 3 2 2 2 2 2 4" xfId="2661"/>
    <cellStyle name="20% - Accent2 2 2 3 2 2 2 2 3" xfId="2662"/>
    <cellStyle name="20% - Accent2 2 2 3 2 2 2 2 3 2" xfId="2663"/>
    <cellStyle name="20% - Accent2 2 2 3 2 2 2 2 3 2 2" xfId="2664"/>
    <cellStyle name="20% - Accent2 2 2 3 2 2 2 2 3 3" xfId="2665"/>
    <cellStyle name="20% - Accent2 2 2 3 2 2 2 2 4" xfId="2666"/>
    <cellStyle name="20% - Accent2 2 2 3 2 2 2 2 4 2" xfId="2667"/>
    <cellStyle name="20% - Accent2 2 2 3 2 2 2 2 5" xfId="2668"/>
    <cellStyle name="20% - Accent2 2 2 3 2 2 2 3" xfId="2669"/>
    <cellStyle name="20% - Accent2 2 2 3 2 2 2 3 2" xfId="2670"/>
    <cellStyle name="20% - Accent2 2 2 3 2 2 2 3 2 2" xfId="2671"/>
    <cellStyle name="20% - Accent2 2 2 3 2 2 2 3 2 2 2" xfId="2672"/>
    <cellStyle name="20% - Accent2 2 2 3 2 2 2 3 2 3" xfId="2673"/>
    <cellStyle name="20% - Accent2 2 2 3 2 2 2 3 3" xfId="2674"/>
    <cellStyle name="20% - Accent2 2 2 3 2 2 2 3 3 2" xfId="2675"/>
    <cellStyle name="20% - Accent2 2 2 3 2 2 2 3 4" xfId="2676"/>
    <cellStyle name="20% - Accent2 2 2 3 2 2 2 4" xfId="2677"/>
    <cellStyle name="20% - Accent2 2 2 3 2 2 2 4 2" xfId="2678"/>
    <cellStyle name="20% - Accent2 2 2 3 2 2 2 4 2 2" xfId="2679"/>
    <cellStyle name="20% - Accent2 2 2 3 2 2 2 4 3" xfId="2680"/>
    <cellStyle name="20% - Accent2 2 2 3 2 2 2 5" xfId="2681"/>
    <cellStyle name="20% - Accent2 2 2 3 2 2 2 5 2" xfId="2682"/>
    <cellStyle name="20% - Accent2 2 2 3 2 2 2 6" xfId="2683"/>
    <cellStyle name="20% - Accent2 2 2 3 2 2 3" xfId="2684"/>
    <cellStyle name="20% - Accent2 2 2 3 2 2 3 2" xfId="2685"/>
    <cellStyle name="20% - Accent2 2 2 3 2 2 3 2 2" xfId="2686"/>
    <cellStyle name="20% - Accent2 2 2 3 2 2 3 2 2 2" xfId="2687"/>
    <cellStyle name="20% - Accent2 2 2 3 2 2 3 2 2 2 2" xfId="2688"/>
    <cellStyle name="20% - Accent2 2 2 3 2 2 3 2 2 3" xfId="2689"/>
    <cellStyle name="20% - Accent2 2 2 3 2 2 3 2 3" xfId="2690"/>
    <cellStyle name="20% - Accent2 2 2 3 2 2 3 2 3 2" xfId="2691"/>
    <cellStyle name="20% - Accent2 2 2 3 2 2 3 2 4" xfId="2692"/>
    <cellStyle name="20% - Accent2 2 2 3 2 2 3 3" xfId="2693"/>
    <cellStyle name="20% - Accent2 2 2 3 2 2 3 3 2" xfId="2694"/>
    <cellStyle name="20% - Accent2 2 2 3 2 2 3 3 2 2" xfId="2695"/>
    <cellStyle name="20% - Accent2 2 2 3 2 2 3 3 3" xfId="2696"/>
    <cellStyle name="20% - Accent2 2 2 3 2 2 3 4" xfId="2697"/>
    <cellStyle name="20% - Accent2 2 2 3 2 2 3 4 2" xfId="2698"/>
    <cellStyle name="20% - Accent2 2 2 3 2 2 3 5" xfId="2699"/>
    <cellStyle name="20% - Accent2 2 2 3 2 2 4" xfId="2700"/>
    <cellStyle name="20% - Accent2 2 2 3 2 2 4 2" xfId="2701"/>
    <cellStyle name="20% - Accent2 2 2 3 2 2 4 2 2" xfId="2702"/>
    <cellStyle name="20% - Accent2 2 2 3 2 2 4 2 2 2" xfId="2703"/>
    <cellStyle name="20% - Accent2 2 2 3 2 2 4 2 3" xfId="2704"/>
    <cellStyle name="20% - Accent2 2 2 3 2 2 4 3" xfId="2705"/>
    <cellStyle name="20% - Accent2 2 2 3 2 2 4 3 2" xfId="2706"/>
    <cellStyle name="20% - Accent2 2 2 3 2 2 4 4" xfId="2707"/>
    <cellStyle name="20% - Accent2 2 2 3 2 2 5" xfId="2708"/>
    <cellStyle name="20% - Accent2 2 2 3 2 2 5 2" xfId="2709"/>
    <cellStyle name="20% - Accent2 2 2 3 2 2 5 2 2" xfId="2710"/>
    <cellStyle name="20% - Accent2 2 2 3 2 2 5 3" xfId="2711"/>
    <cellStyle name="20% - Accent2 2 2 3 2 2 6" xfId="2712"/>
    <cellStyle name="20% - Accent2 2 2 3 2 2 6 2" xfId="2713"/>
    <cellStyle name="20% - Accent2 2 2 3 2 2 7" xfId="2714"/>
    <cellStyle name="20% - Accent2 2 2 3 2 3" xfId="2715"/>
    <cellStyle name="20% - Accent2 2 2 3 2 3 2" xfId="2716"/>
    <cellStyle name="20% - Accent2 2 2 3 2 3 2 2" xfId="2717"/>
    <cellStyle name="20% - Accent2 2 2 3 2 3 2 2 2" xfId="2718"/>
    <cellStyle name="20% - Accent2 2 2 3 2 3 2 2 2 2" xfId="2719"/>
    <cellStyle name="20% - Accent2 2 2 3 2 3 2 2 2 2 2" xfId="2720"/>
    <cellStyle name="20% - Accent2 2 2 3 2 3 2 2 2 3" xfId="2721"/>
    <cellStyle name="20% - Accent2 2 2 3 2 3 2 2 3" xfId="2722"/>
    <cellStyle name="20% - Accent2 2 2 3 2 3 2 2 3 2" xfId="2723"/>
    <cellStyle name="20% - Accent2 2 2 3 2 3 2 2 4" xfId="2724"/>
    <cellStyle name="20% - Accent2 2 2 3 2 3 2 3" xfId="2725"/>
    <cellStyle name="20% - Accent2 2 2 3 2 3 2 3 2" xfId="2726"/>
    <cellStyle name="20% - Accent2 2 2 3 2 3 2 3 2 2" xfId="2727"/>
    <cellStyle name="20% - Accent2 2 2 3 2 3 2 3 3" xfId="2728"/>
    <cellStyle name="20% - Accent2 2 2 3 2 3 2 4" xfId="2729"/>
    <cellStyle name="20% - Accent2 2 2 3 2 3 2 4 2" xfId="2730"/>
    <cellStyle name="20% - Accent2 2 2 3 2 3 2 5" xfId="2731"/>
    <cellStyle name="20% - Accent2 2 2 3 2 3 3" xfId="2732"/>
    <cellStyle name="20% - Accent2 2 2 3 2 3 3 2" xfId="2733"/>
    <cellStyle name="20% - Accent2 2 2 3 2 3 3 2 2" xfId="2734"/>
    <cellStyle name="20% - Accent2 2 2 3 2 3 3 2 2 2" xfId="2735"/>
    <cellStyle name="20% - Accent2 2 2 3 2 3 3 2 3" xfId="2736"/>
    <cellStyle name="20% - Accent2 2 2 3 2 3 3 3" xfId="2737"/>
    <cellStyle name="20% - Accent2 2 2 3 2 3 3 3 2" xfId="2738"/>
    <cellStyle name="20% - Accent2 2 2 3 2 3 3 4" xfId="2739"/>
    <cellStyle name="20% - Accent2 2 2 3 2 3 4" xfId="2740"/>
    <cellStyle name="20% - Accent2 2 2 3 2 3 4 2" xfId="2741"/>
    <cellStyle name="20% - Accent2 2 2 3 2 3 4 2 2" xfId="2742"/>
    <cellStyle name="20% - Accent2 2 2 3 2 3 4 3" xfId="2743"/>
    <cellStyle name="20% - Accent2 2 2 3 2 3 5" xfId="2744"/>
    <cellStyle name="20% - Accent2 2 2 3 2 3 5 2" xfId="2745"/>
    <cellStyle name="20% - Accent2 2 2 3 2 3 6" xfId="2746"/>
    <cellStyle name="20% - Accent2 2 2 3 2 4" xfId="2747"/>
    <cellStyle name="20% - Accent2 2 2 3 2 4 2" xfId="2748"/>
    <cellStyle name="20% - Accent2 2 2 3 2 4 2 2" xfId="2749"/>
    <cellStyle name="20% - Accent2 2 2 3 2 4 2 2 2" xfId="2750"/>
    <cellStyle name="20% - Accent2 2 2 3 2 4 2 2 2 2" xfId="2751"/>
    <cellStyle name="20% - Accent2 2 2 3 2 4 2 2 3" xfId="2752"/>
    <cellStyle name="20% - Accent2 2 2 3 2 4 2 3" xfId="2753"/>
    <cellStyle name="20% - Accent2 2 2 3 2 4 2 3 2" xfId="2754"/>
    <cellStyle name="20% - Accent2 2 2 3 2 4 2 4" xfId="2755"/>
    <cellStyle name="20% - Accent2 2 2 3 2 4 3" xfId="2756"/>
    <cellStyle name="20% - Accent2 2 2 3 2 4 3 2" xfId="2757"/>
    <cellStyle name="20% - Accent2 2 2 3 2 4 3 2 2" xfId="2758"/>
    <cellStyle name="20% - Accent2 2 2 3 2 4 3 3" xfId="2759"/>
    <cellStyle name="20% - Accent2 2 2 3 2 4 4" xfId="2760"/>
    <cellStyle name="20% - Accent2 2 2 3 2 4 4 2" xfId="2761"/>
    <cellStyle name="20% - Accent2 2 2 3 2 4 5" xfId="2762"/>
    <cellStyle name="20% - Accent2 2 2 3 2 5" xfId="2763"/>
    <cellStyle name="20% - Accent2 2 2 3 2 5 2" xfId="2764"/>
    <cellStyle name="20% - Accent2 2 2 3 2 5 2 2" xfId="2765"/>
    <cellStyle name="20% - Accent2 2 2 3 2 5 2 2 2" xfId="2766"/>
    <cellStyle name="20% - Accent2 2 2 3 2 5 2 3" xfId="2767"/>
    <cellStyle name="20% - Accent2 2 2 3 2 5 3" xfId="2768"/>
    <cellStyle name="20% - Accent2 2 2 3 2 5 3 2" xfId="2769"/>
    <cellStyle name="20% - Accent2 2 2 3 2 5 4" xfId="2770"/>
    <cellStyle name="20% - Accent2 2 2 3 2 6" xfId="2771"/>
    <cellStyle name="20% - Accent2 2 2 3 2 6 2" xfId="2772"/>
    <cellStyle name="20% - Accent2 2 2 3 2 6 2 2" xfId="2773"/>
    <cellStyle name="20% - Accent2 2 2 3 2 6 3" xfId="2774"/>
    <cellStyle name="20% - Accent2 2 2 3 2 7" xfId="2775"/>
    <cellStyle name="20% - Accent2 2 2 3 2 7 2" xfId="2776"/>
    <cellStyle name="20% - Accent2 2 2 3 2 8" xfId="2777"/>
    <cellStyle name="20% - Accent2 2 2 3 3" xfId="2778"/>
    <cellStyle name="20% - Accent2 2 2 3 3 2" xfId="2779"/>
    <cellStyle name="20% - Accent2 2 2 3 3 2 2" xfId="2780"/>
    <cellStyle name="20% - Accent2 2 2 3 3 2 2 2" xfId="2781"/>
    <cellStyle name="20% - Accent2 2 2 3 3 2 2 2 2" xfId="2782"/>
    <cellStyle name="20% - Accent2 2 2 3 3 2 2 2 2 2" xfId="2783"/>
    <cellStyle name="20% - Accent2 2 2 3 3 2 2 2 2 2 2" xfId="2784"/>
    <cellStyle name="20% - Accent2 2 2 3 3 2 2 2 2 3" xfId="2785"/>
    <cellStyle name="20% - Accent2 2 2 3 3 2 2 2 3" xfId="2786"/>
    <cellStyle name="20% - Accent2 2 2 3 3 2 2 2 3 2" xfId="2787"/>
    <cellStyle name="20% - Accent2 2 2 3 3 2 2 2 4" xfId="2788"/>
    <cellStyle name="20% - Accent2 2 2 3 3 2 2 3" xfId="2789"/>
    <cellStyle name="20% - Accent2 2 2 3 3 2 2 3 2" xfId="2790"/>
    <cellStyle name="20% - Accent2 2 2 3 3 2 2 3 2 2" xfId="2791"/>
    <cellStyle name="20% - Accent2 2 2 3 3 2 2 3 3" xfId="2792"/>
    <cellStyle name="20% - Accent2 2 2 3 3 2 2 4" xfId="2793"/>
    <cellStyle name="20% - Accent2 2 2 3 3 2 2 4 2" xfId="2794"/>
    <cellStyle name="20% - Accent2 2 2 3 3 2 2 5" xfId="2795"/>
    <cellStyle name="20% - Accent2 2 2 3 3 2 3" xfId="2796"/>
    <cellStyle name="20% - Accent2 2 2 3 3 2 3 2" xfId="2797"/>
    <cellStyle name="20% - Accent2 2 2 3 3 2 3 2 2" xfId="2798"/>
    <cellStyle name="20% - Accent2 2 2 3 3 2 3 2 2 2" xfId="2799"/>
    <cellStyle name="20% - Accent2 2 2 3 3 2 3 2 3" xfId="2800"/>
    <cellStyle name="20% - Accent2 2 2 3 3 2 3 3" xfId="2801"/>
    <cellStyle name="20% - Accent2 2 2 3 3 2 3 3 2" xfId="2802"/>
    <cellStyle name="20% - Accent2 2 2 3 3 2 3 4" xfId="2803"/>
    <cellStyle name="20% - Accent2 2 2 3 3 2 4" xfId="2804"/>
    <cellStyle name="20% - Accent2 2 2 3 3 2 4 2" xfId="2805"/>
    <cellStyle name="20% - Accent2 2 2 3 3 2 4 2 2" xfId="2806"/>
    <cellStyle name="20% - Accent2 2 2 3 3 2 4 3" xfId="2807"/>
    <cellStyle name="20% - Accent2 2 2 3 3 2 5" xfId="2808"/>
    <cellStyle name="20% - Accent2 2 2 3 3 2 5 2" xfId="2809"/>
    <cellStyle name="20% - Accent2 2 2 3 3 2 6" xfId="2810"/>
    <cellStyle name="20% - Accent2 2 2 3 3 3" xfId="2811"/>
    <cellStyle name="20% - Accent2 2 2 3 3 3 2" xfId="2812"/>
    <cellStyle name="20% - Accent2 2 2 3 3 3 2 2" xfId="2813"/>
    <cellStyle name="20% - Accent2 2 2 3 3 3 2 2 2" xfId="2814"/>
    <cellStyle name="20% - Accent2 2 2 3 3 3 2 2 2 2" xfId="2815"/>
    <cellStyle name="20% - Accent2 2 2 3 3 3 2 2 3" xfId="2816"/>
    <cellStyle name="20% - Accent2 2 2 3 3 3 2 3" xfId="2817"/>
    <cellStyle name="20% - Accent2 2 2 3 3 3 2 3 2" xfId="2818"/>
    <cellStyle name="20% - Accent2 2 2 3 3 3 2 4" xfId="2819"/>
    <cellStyle name="20% - Accent2 2 2 3 3 3 3" xfId="2820"/>
    <cellStyle name="20% - Accent2 2 2 3 3 3 3 2" xfId="2821"/>
    <cellStyle name="20% - Accent2 2 2 3 3 3 3 2 2" xfId="2822"/>
    <cellStyle name="20% - Accent2 2 2 3 3 3 3 3" xfId="2823"/>
    <cellStyle name="20% - Accent2 2 2 3 3 3 4" xfId="2824"/>
    <cellStyle name="20% - Accent2 2 2 3 3 3 4 2" xfId="2825"/>
    <cellStyle name="20% - Accent2 2 2 3 3 3 5" xfId="2826"/>
    <cellStyle name="20% - Accent2 2 2 3 3 4" xfId="2827"/>
    <cellStyle name="20% - Accent2 2 2 3 3 4 2" xfId="2828"/>
    <cellStyle name="20% - Accent2 2 2 3 3 4 2 2" xfId="2829"/>
    <cellStyle name="20% - Accent2 2 2 3 3 4 2 2 2" xfId="2830"/>
    <cellStyle name="20% - Accent2 2 2 3 3 4 2 3" xfId="2831"/>
    <cellStyle name="20% - Accent2 2 2 3 3 4 3" xfId="2832"/>
    <cellStyle name="20% - Accent2 2 2 3 3 4 3 2" xfId="2833"/>
    <cellStyle name="20% - Accent2 2 2 3 3 4 4" xfId="2834"/>
    <cellStyle name="20% - Accent2 2 2 3 3 5" xfId="2835"/>
    <cellStyle name="20% - Accent2 2 2 3 3 5 2" xfId="2836"/>
    <cellStyle name="20% - Accent2 2 2 3 3 5 2 2" xfId="2837"/>
    <cellStyle name="20% - Accent2 2 2 3 3 5 3" xfId="2838"/>
    <cellStyle name="20% - Accent2 2 2 3 3 6" xfId="2839"/>
    <cellStyle name="20% - Accent2 2 2 3 3 6 2" xfId="2840"/>
    <cellStyle name="20% - Accent2 2 2 3 3 7" xfId="2841"/>
    <cellStyle name="20% - Accent2 2 2 3 4" xfId="2842"/>
    <cellStyle name="20% - Accent2 2 2 3 4 2" xfId="2843"/>
    <cellStyle name="20% - Accent2 2 2 3 4 2 2" xfId="2844"/>
    <cellStyle name="20% - Accent2 2 2 3 4 2 2 2" xfId="2845"/>
    <cellStyle name="20% - Accent2 2 2 3 4 2 2 2 2" xfId="2846"/>
    <cellStyle name="20% - Accent2 2 2 3 4 2 2 2 2 2" xfId="2847"/>
    <cellStyle name="20% - Accent2 2 2 3 4 2 2 2 3" xfId="2848"/>
    <cellStyle name="20% - Accent2 2 2 3 4 2 2 3" xfId="2849"/>
    <cellStyle name="20% - Accent2 2 2 3 4 2 2 3 2" xfId="2850"/>
    <cellStyle name="20% - Accent2 2 2 3 4 2 2 4" xfId="2851"/>
    <cellStyle name="20% - Accent2 2 2 3 4 2 3" xfId="2852"/>
    <cellStyle name="20% - Accent2 2 2 3 4 2 3 2" xfId="2853"/>
    <cellStyle name="20% - Accent2 2 2 3 4 2 3 2 2" xfId="2854"/>
    <cellStyle name="20% - Accent2 2 2 3 4 2 3 3" xfId="2855"/>
    <cellStyle name="20% - Accent2 2 2 3 4 2 4" xfId="2856"/>
    <cellStyle name="20% - Accent2 2 2 3 4 2 4 2" xfId="2857"/>
    <cellStyle name="20% - Accent2 2 2 3 4 2 5" xfId="2858"/>
    <cellStyle name="20% - Accent2 2 2 3 4 3" xfId="2859"/>
    <cellStyle name="20% - Accent2 2 2 3 4 3 2" xfId="2860"/>
    <cellStyle name="20% - Accent2 2 2 3 4 3 2 2" xfId="2861"/>
    <cellStyle name="20% - Accent2 2 2 3 4 3 2 2 2" xfId="2862"/>
    <cellStyle name="20% - Accent2 2 2 3 4 3 2 3" xfId="2863"/>
    <cellStyle name="20% - Accent2 2 2 3 4 3 3" xfId="2864"/>
    <cellStyle name="20% - Accent2 2 2 3 4 3 3 2" xfId="2865"/>
    <cellStyle name="20% - Accent2 2 2 3 4 3 4" xfId="2866"/>
    <cellStyle name="20% - Accent2 2 2 3 4 4" xfId="2867"/>
    <cellStyle name="20% - Accent2 2 2 3 4 4 2" xfId="2868"/>
    <cellStyle name="20% - Accent2 2 2 3 4 4 2 2" xfId="2869"/>
    <cellStyle name="20% - Accent2 2 2 3 4 4 3" xfId="2870"/>
    <cellStyle name="20% - Accent2 2 2 3 4 5" xfId="2871"/>
    <cellStyle name="20% - Accent2 2 2 3 4 5 2" xfId="2872"/>
    <cellStyle name="20% - Accent2 2 2 3 4 6" xfId="2873"/>
    <cellStyle name="20% - Accent2 2 2 3 5" xfId="2874"/>
    <cellStyle name="20% - Accent2 2 2 3 5 2" xfId="2875"/>
    <cellStyle name="20% - Accent2 2 2 3 5 2 2" xfId="2876"/>
    <cellStyle name="20% - Accent2 2 2 3 5 2 2 2" xfId="2877"/>
    <cellStyle name="20% - Accent2 2 2 3 5 2 2 2 2" xfId="2878"/>
    <cellStyle name="20% - Accent2 2 2 3 5 2 2 3" xfId="2879"/>
    <cellStyle name="20% - Accent2 2 2 3 5 2 3" xfId="2880"/>
    <cellStyle name="20% - Accent2 2 2 3 5 2 3 2" xfId="2881"/>
    <cellStyle name="20% - Accent2 2 2 3 5 2 4" xfId="2882"/>
    <cellStyle name="20% - Accent2 2 2 3 5 3" xfId="2883"/>
    <cellStyle name="20% - Accent2 2 2 3 5 3 2" xfId="2884"/>
    <cellStyle name="20% - Accent2 2 2 3 5 3 2 2" xfId="2885"/>
    <cellStyle name="20% - Accent2 2 2 3 5 3 3" xfId="2886"/>
    <cellStyle name="20% - Accent2 2 2 3 5 4" xfId="2887"/>
    <cellStyle name="20% - Accent2 2 2 3 5 4 2" xfId="2888"/>
    <cellStyle name="20% - Accent2 2 2 3 5 5" xfId="2889"/>
    <cellStyle name="20% - Accent2 2 2 3 6" xfId="2890"/>
    <cellStyle name="20% - Accent2 2 2 3 6 2" xfId="2891"/>
    <cellStyle name="20% - Accent2 2 2 3 6 2 2" xfId="2892"/>
    <cellStyle name="20% - Accent2 2 2 3 6 2 2 2" xfId="2893"/>
    <cellStyle name="20% - Accent2 2 2 3 6 2 3" xfId="2894"/>
    <cellStyle name="20% - Accent2 2 2 3 6 3" xfId="2895"/>
    <cellStyle name="20% - Accent2 2 2 3 6 3 2" xfId="2896"/>
    <cellStyle name="20% - Accent2 2 2 3 6 4" xfId="2897"/>
    <cellStyle name="20% - Accent2 2 2 3 7" xfId="2898"/>
    <cellStyle name="20% - Accent2 2 2 3 7 2" xfId="2899"/>
    <cellStyle name="20% - Accent2 2 2 3 7 2 2" xfId="2900"/>
    <cellStyle name="20% - Accent2 2 2 3 7 3" xfId="2901"/>
    <cellStyle name="20% - Accent2 2 2 3 8" xfId="2902"/>
    <cellStyle name="20% - Accent2 2 2 3 8 2" xfId="2903"/>
    <cellStyle name="20% - Accent2 2 2 3 9" xfId="2904"/>
    <cellStyle name="20% - Accent2 2 2 4" xfId="2905"/>
    <cellStyle name="20% - Accent2 2 2 4 2" xfId="2906"/>
    <cellStyle name="20% - Accent2 2 2 4 2 2" xfId="2907"/>
    <cellStyle name="20% - Accent2 2 2 4 2 2 2" xfId="2908"/>
    <cellStyle name="20% - Accent2 2 2 4 2 2 2 2" xfId="2909"/>
    <cellStyle name="20% - Accent2 2 2 4 2 2 2 2 2" xfId="2910"/>
    <cellStyle name="20% - Accent2 2 2 4 2 2 2 2 2 2" xfId="2911"/>
    <cellStyle name="20% - Accent2 2 2 4 2 2 2 2 2 2 2" xfId="2912"/>
    <cellStyle name="20% - Accent2 2 2 4 2 2 2 2 2 3" xfId="2913"/>
    <cellStyle name="20% - Accent2 2 2 4 2 2 2 2 3" xfId="2914"/>
    <cellStyle name="20% - Accent2 2 2 4 2 2 2 2 3 2" xfId="2915"/>
    <cellStyle name="20% - Accent2 2 2 4 2 2 2 2 4" xfId="2916"/>
    <cellStyle name="20% - Accent2 2 2 4 2 2 2 3" xfId="2917"/>
    <cellStyle name="20% - Accent2 2 2 4 2 2 2 3 2" xfId="2918"/>
    <cellStyle name="20% - Accent2 2 2 4 2 2 2 3 2 2" xfId="2919"/>
    <cellStyle name="20% - Accent2 2 2 4 2 2 2 3 3" xfId="2920"/>
    <cellStyle name="20% - Accent2 2 2 4 2 2 2 4" xfId="2921"/>
    <cellStyle name="20% - Accent2 2 2 4 2 2 2 4 2" xfId="2922"/>
    <cellStyle name="20% - Accent2 2 2 4 2 2 2 5" xfId="2923"/>
    <cellStyle name="20% - Accent2 2 2 4 2 2 3" xfId="2924"/>
    <cellStyle name="20% - Accent2 2 2 4 2 2 3 2" xfId="2925"/>
    <cellStyle name="20% - Accent2 2 2 4 2 2 3 2 2" xfId="2926"/>
    <cellStyle name="20% - Accent2 2 2 4 2 2 3 2 2 2" xfId="2927"/>
    <cellStyle name="20% - Accent2 2 2 4 2 2 3 2 3" xfId="2928"/>
    <cellStyle name="20% - Accent2 2 2 4 2 2 3 3" xfId="2929"/>
    <cellStyle name="20% - Accent2 2 2 4 2 2 3 3 2" xfId="2930"/>
    <cellStyle name="20% - Accent2 2 2 4 2 2 3 4" xfId="2931"/>
    <cellStyle name="20% - Accent2 2 2 4 2 2 4" xfId="2932"/>
    <cellStyle name="20% - Accent2 2 2 4 2 2 4 2" xfId="2933"/>
    <cellStyle name="20% - Accent2 2 2 4 2 2 4 2 2" xfId="2934"/>
    <cellStyle name="20% - Accent2 2 2 4 2 2 4 3" xfId="2935"/>
    <cellStyle name="20% - Accent2 2 2 4 2 2 5" xfId="2936"/>
    <cellStyle name="20% - Accent2 2 2 4 2 2 5 2" xfId="2937"/>
    <cellStyle name="20% - Accent2 2 2 4 2 2 6" xfId="2938"/>
    <cellStyle name="20% - Accent2 2 2 4 2 3" xfId="2939"/>
    <cellStyle name="20% - Accent2 2 2 4 2 3 2" xfId="2940"/>
    <cellStyle name="20% - Accent2 2 2 4 2 3 2 2" xfId="2941"/>
    <cellStyle name="20% - Accent2 2 2 4 2 3 2 2 2" xfId="2942"/>
    <cellStyle name="20% - Accent2 2 2 4 2 3 2 2 2 2" xfId="2943"/>
    <cellStyle name="20% - Accent2 2 2 4 2 3 2 2 3" xfId="2944"/>
    <cellStyle name="20% - Accent2 2 2 4 2 3 2 3" xfId="2945"/>
    <cellStyle name="20% - Accent2 2 2 4 2 3 2 3 2" xfId="2946"/>
    <cellStyle name="20% - Accent2 2 2 4 2 3 2 4" xfId="2947"/>
    <cellStyle name="20% - Accent2 2 2 4 2 3 3" xfId="2948"/>
    <cellStyle name="20% - Accent2 2 2 4 2 3 3 2" xfId="2949"/>
    <cellStyle name="20% - Accent2 2 2 4 2 3 3 2 2" xfId="2950"/>
    <cellStyle name="20% - Accent2 2 2 4 2 3 3 3" xfId="2951"/>
    <cellStyle name="20% - Accent2 2 2 4 2 3 4" xfId="2952"/>
    <cellStyle name="20% - Accent2 2 2 4 2 3 4 2" xfId="2953"/>
    <cellStyle name="20% - Accent2 2 2 4 2 3 5" xfId="2954"/>
    <cellStyle name="20% - Accent2 2 2 4 2 4" xfId="2955"/>
    <cellStyle name="20% - Accent2 2 2 4 2 4 2" xfId="2956"/>
    <cellStyle name="20% - Accent2 2 2 4 2 4 2 2" xfId="2957"/>
    <cellStyle name="20% - Accent2 2 2 4 2 4 2 2 2" xfId="2958"/>
    <cellStyle name="20% - Accent2 2 2 4 2 4 2 3" xfId="2959"/>
    <cellStyle name="20% - Accent2 2 2 4 2 4 3" xfId="2960"/>
    <cellStyle name="20% - Accent2 2 2 4 2 4 3 2" xfId="2961"/>
    <cellStyle name="20% - Accent2 2 2 4 2 4 4" xfId="2962"/>
    <cellStyle name="20% - Accent2 2 2 4 2 5" xfId="2963"/>
    <cellStyle name="20% - Accent2 2 2 4 2 5 2" xfId="2964"/>
    <cellStyle name="20% - Accent2 2 2 4 2 5 2 2" xfId="2965"/>
    <cellStyle name="20% - Accent2 2 2 4 2 5 3" xfId="2966"/>
    <cellStyle name="20% - Accent2 2 2 4 2 6" xfId="2967"/>
    <cellStyle name="20% - Accent2 2 2 4 2 6 2" xfId="2968"/>
    <cellStyle name="20% - Accent2 2 2 4 2 7" xfId="2969"/>
    <cellStyle name="20% - Accent2 2 2 4 3" xfId="2970"/>
    <cellStyle name="20% - Accent2 2 2 4 3 2" xfId="2971"/>
    <cellStyle name="20% - Accent2 2 2 4 3 2 2" xfId="2972"/>
    <cellStyle name="20% - Accent2 2 2 4 3 2 2 2" xfId="2973"/>
    <cellStyle name="20% - Accent2 2 2 4 3 2 2 2 2" xfId="2974"/>
    <cellStyle name="20% - Accent2 2 2 4 3 2 2 2 2 2" xfId="2975"/>
    <cellStyle name="20% - Accent2 2 2 4 3 2 2 2 3" xfId="2976"/>
    <cellStyle name="20% - Accent2 2 2 4 3 2 2 3" xfId="2977"/>
    <cellStyle name="20% - Accent2 2 2 4 3 2 2 3 2" xfId="2978"/>
    <cellStyle name="20% - Accent2 2 2 4 3 2 2 4" xfId="2979"/>
    <cellStyle name="20% - Accent2 2 2 4 3 2 3" xfId="2980"/>
    <cellStyle name="20% - Accent2 2 2 4 3 2 3 2" xfId="2981"/>
    <cellStyle name="20% - Accent2 2 2 4 3 2 3 2 2" xfId="2982"/>
    <cellStyle name="20% - Accent2 2 2 4 3 2 3 3" xfId="2983"/>
    <cellStyle name="20% - Accent2 2 2 4 3 2 4" xfId="2984"/>
    <cellStyle name="20% - Accent2 2 2 4 3 2 4 2" xfId="2985"/>
    <cellStyle name="20% - Accent2 2 2 4 3 2 5" xfId="2986"/>
    <cellStyle name="20% - Accent2 2 2 4 3 3" xfId="2987"/>
    <cellStyle name="20% - Accent2 2 2 4 3 3 2" xfId="2988"/>
    <cellStyle name="20% - Accent2 2 2 4 3 3 2 2" xfId="2989"/>
    <cellStyle name="20% - Accent2 2 2 4 3 3 2 2 2" xfId="2990"/>
    <cellStyle name="20% - Accent2 2 2 4 3 3 2 3" xfId="2991"/>
    <cellStyle name="20% - Accent2 2 2 4 3 3 3" xfId="2992"/>
    <cellStyle name="20% - Accent2 2 2 4 3 3 3 2" xfId="2993"/>
    <cellStyle name="20% - Accent2 2 2 4 3 3 4" xfId="2994"/>
    <cellStyle name="20% - Accent2 2 2 4 3 4" xfId="2995"/>
    <cellStyle name="20% - Accent2 2 2 4 3 4 2" xfId="2996"/>
    <cellStyle name="20% - Accent2 2 2 4 3 4 2 2" xfId="2997"/>
    <cellStyle name="20% - Accent2 2 2 4 3 4 3" xfId="2998"/>
    <cellStyle name="20% - Accent2 2 2 4 3 5" xfId="2999"/>
    <cellStyle name="20% - Accent2 2 2 4 3 5 2" xfId="3000"/>
    <cellStyle name="20% - Accent2 2 2 4 3 6" xfId="3001"/>
    <cellStyle name="20% - Accent2 2 2 4 4" xfId="3002"/>
    <cellStyle name="20% - Accent2 2 2 4 4 2" xfId="3003"/>
    <cellStyle name="20% - Accent2 2 2 4 4 2 2" xfId="3004"/>
    <cellStyle name="20% - Accent2 2 2 4 4 2 2 2" xfId="3005"/>
    <cellStyle name="20% - Accent2 2 2 4 4 2 2 2 2" xfId="3006"/>
    <cellStyle name="20% - Accent2 2 2 4 4 2 2 3" xfId="3007"/>
    <cellStyle name="20% - Accent2 2 2 4 4 2 3" xfId="3008"/>
    <cellStyle name="20% - Accent2 2 2 4 4 2 3 2" xfId="3009"/>
    <cellStyle name="20% - Accent2 2 2 4 4 2 4" xfId="3010"/>
    <cellStyle name="20% - Accent2 2 2 4 4 3" xfId="3011"/>
    <cellStyle name="20% - Accent2 2 2 4 4 3 2" xfId="3012"/>
    <cellStyle name="20% - Accent2 2 2 4 4 3 2 2" xfId="3013"/>
    <cellStyle name="20% - Accent2 2 2 4 4 3 3" xfId="3014"/>
    <cellStyle name="20% - Accent2 2 2 4 4 4" xfId="3015"/>
    <cellStyle name="20% - Accent2 2 2 4 4 4 2" xfId="3016"/>
    <cellStyle name="20% - Accent2 2 2 4 4 5" xfId="3017"/>
    <cellStyle name="20% - Accent2 2 2 4 5" xfId="3018"/>
    <cellStyle name="20% - Accent2 2 2 4 5 2" xfId="3019"/>
    <cellStyle name="20% - Accent2 2 2 4 5 2 2" xfId="3020"/>
    <cellStyle name="20% - Accent2 2 2 4 5 2 2 2" xfId="3021"/>
    <cellStyle name="20% - Accent2 2 2 4 5 2 3" xfId="3022"/>
    <cellStyle name="20% - Accent2 2 2 4 5 3" xfId="3023"/>
    <cellStyle name="20% - Accent2 2 2 4 5 3 2" xfId="3024"/>
    <cellStyle name="20% - Accent2 2 2 4 5 4" xfId="3025"/>
    <cellStyle name="20% - Accent2 2 2 4 6" xfId="3026"/>
    <cellStyle name="20% - Accent2 2 2 4 6 2" xfId="3027"/>
    <cellStyle name="20% - Accent2 2 2 4 6 2 2" xfId="3028"/>
    <cellStyle name="20% - Accent2 2 2 4 6 3" xfId="3029"/>
    <cellStyle name="20% - Accent2 2 2 4 7" xfId="3030"/>
    <cellStyle name="20% - Accent2 2 2 4 7 2" xfId="3031"/>
    <cellStyle name="20% - Accent2 2 2 4 8" xfId="3032"/>
    <cellStyle name="20% - Accent2 2 2 5" xfId="3033"/>
    <cellStyle name="20% - Accent2 2 2 5 2" xfId="3034"/>
    <cellStyle name="20% - Accent2 2 2 5 2 2" xfId="3035"/>
    <cellStyle name="20% - Accent2 2 2 5 2 2 2" xfId="3036"/>
    <cellStyle name="20% - Accent2 2 2 5 2 2 2 2" xfId="3037"/>
    <cellStyle name="20% - Accent2 2 2 5 2 2 2 2 2" xfId="3038"/>
    <cellStyle name="20% - Accent2 2 2 5 2 2 2 2 2 2" xfId="3039"/>
    <cellStyle name="20% - Accent2 2 2 5 2 2 2 2 3" xfId="3040"/>
    <cellStyle name="20% - Accent2 2 2 5 2 2 2 3" xfId="3041"/>
    <cellStyle name="20% - Accent2 2 2 5 2 2 2 3 2" xfId="3042"/>
    <cellStyle name="20% - Accent2 2 2 5 2 2 2 4" xfId="3043"/>
    <cellStyle name="20% - Accent2 2 2 5 2 2 3" xfId="3044"/>
    <cellStyle name="20% - Accent2 2 2 5 2 2 3 2" xfId="3045"/>
    <cellStyle name="20% - Accent2 2 2 5 2 2 3 2 2" xfId="3046"/>
    <cellStyle name="20% - Accent2 2 2 5 2 2 3 3" xfId="3047"/>
    <cellStyle name="20% - Accent2 2 2 5 2 2 4" xfId="3048"/>
    <cellStyle name="20% - Accent2 2 2 5 2 2 4 2" xfId="3049"/>
    <cellStyle name="20% - Accent2 2 2 5 2 2 5" xfId="3050"/>
    <cellStyle name="20% - Accent2 2 2 5 2 3" xfId="3051"/>
    <cellStyle name="20% - Accent2 2 2 5 2 3 2" xfId="3052"/>
    <cellStyle name="20% - Accent2 2 2 5 2 3 2 2" xfId="3053"/>
    <cellStyle name="20% - Accent2 2 2 5 2 3 2 2 2" xfId="3054"/>
    <cellStyle name="20% - Accent2 2 2 5 2 3 2 3" xfId="3055"/>
    <cellStyle name="20% - Accent2 2 2 5 2 3 3" xfId="3056"/>
    <cellStyle name="20% - Accent2 2 2 5 2 3 3 2" xfId="3057"/>
    <cellStyle name="20% - Accent2 2 2 5 2 3 4" xfId="3058"/>
    <cellStyle name="20% - Accent2 2 2 5 2 4" xfId="3059"/>
    <cellStyle name="20% - Accent2 2 2 5 2 4 2" xfId="3060"/>
    <cellStyle name="20% - Accent2 2 2 5 2 4 2 2" xfId="3061"/>
    <cellStyle name="20% - Accent2 2 2 5 2 4 3" xfId="3062"/>
    <cellStyle name="20% - Accent2 2 2 5 2 5" xfId="3063"/>
    <cellStyle name="20% - Accent2 2 2 5 2 5 2" xfId="3064"/>
    <cellStyle name="20% - Accent2 2 2 5 2 6" xfId="3065"/>
    <cellStyle name="20% - Accent2 2 2 5 3" xfId="3066"/>
    <cellStyle name="20% - Accent2 2 2 5 3 2" xfId="3067"/>
    <cellStyle name="20% - Accent2 2 2 5 3 2 2" xfId="3068"/>
    <cellStyle name="20% - Accent2 2 2 5 3 2 2 2" xfId="3069"/>
    <cellStyle name="20% - Accent2 2 2 5 3 2 2 2 2" xfId="3070"/>
    <cellStyle name="20% - Accent2 2 2 5 3 2 2 3" xfId="3071"/>
    <cellStyle name="20% - Accent2 2 2 5 3 2 3" xfId="3072"/>
    <cellStyle name="20% - Accent2 2 2 5 3 2 3 2" xfId="3073"/>
    <cellStyle name="20% - Accent2 2 2 5 3 2 4" xfId="3074"/>
    <cellStyle name="20% - Accent2 2 2 5 3 3" xfId="3075"/>
    <cellStyle name="20% - Accent2 2 2 5 3 3 2" xfId="3076"/>
    <cellStyle name="20% - Accent2 2 2 5 3 3 2 2" xfId="3077"/>
    <cellStyle name="20% - Accent2 2 2 5 3 3 3" xfId="3078"/>
    <cellStyle name="20% - Accent2 2 2 5 3 4" xfId="3079"/>
    <cellStyle name="20% - Accent2 2 2 5 3 4 2" xfId="3080"/>
    <cellStyle name="20% - Accent2 2 2 5 3 5" xfId="3081"/>
    <cellStyle name="20% - Accent2 2 2 5 4" xfId="3082"/>
    <cellStyle name="20% - Accent2 2 2 5 4 2" xfId="3083"/>
    <cellStyle name="20% - Accent2 2 2 5 4 2 2" xfId="3084"/>
    <cellStyle name="20% - Accent2 2 2 5 4 2 2 2" xfId="3085"/>
    <cellStyle name="20% - Accent2 2 2 5 4 2 3" xfId="3086"/>
    <cellStyle name="20% - Accent2 2 2 5 4 3" xfId="3087"/>
    <cellStyle name="20% - Accent2 2 2 5 4 3 2" xfId="3088"/>
    <cellStyle name="20% - Accent2 2 2 5 4 4" xfId="3089"/>
    <cellStyle name="20% - Accent2 2 2 5 5" xfId="3090"/>
    <cellStyle name="20% - Accent2 2 2 5 5 2" xfId="3091"/>
    <cellStyle name="20% - Accent2 2 2 5 5 2 2" xfId="3092"/>
    <cellStyle name="20% - Accent2 2 2 5 5 3" xfId="3093"/>
    <cellStyle name="20% - Accent2 2 2 5 6" xfId="3094"/>
    <cellStyle name="20% - Accent2 2 2 5 6 2" xfId="3095"/>
    <cellStyle name="20% - Accent2 2 2 5 7" xfId="3096"/>
    <cellStyle name="20% - Accent2 2 2 6" xfId="3097"/>
    <cellStyle name="20% - Accent2 2 2 6 2" xfId="3098"/>
    <cellStyle name="20% - Accent2 2 2 6 2 2" xfId="3099"/>
    <cellStyle name="20% - Accent2 2 2 6 2 2 2" xfId="3100"/>
    <cellStyle name="20% - Accent2 2 2 6 2 2 2 2" xfId="3101"/>
    <cellStyle name="20% - Accent2 2 2 6 2 2 2 2 2" xfId="3102"/>
    <cellStyle name="20% - Accent2 2 2 6 2 2 2 3" xfId="3103"/>
    <cellStyle name="20% - Accent2 2 2 6 2 2 3" xfId="3104"/>
    <cellStyle name="20% - Accent2 2 2 6 2 2 3 2" xfId="3105"/>
    <cellStyle name="20% - Accent2 2 2 6 2 2 4" xfId="3106"/>
    <cellStyle name="20% - Accent2 2 2 6 2 3" xfId="3107"/>
    <cellStyle name="20% - Accent2 2 2 6 2 3 2" xfId="3108"/>
    <cellStyle name="20% - Accent2 2 2 6 2 3 2 2" xfId="3109"/>
    <cellStyle name="20% - Accent2 2 2 6 2 3 3" xfId="3110"/>
    <cellStyle name="20% - Accent2 2 2 6 2 4" xfId="3111"/>
    <cellStyle name="20% - Accent2 2 2 6 2 4 2" xfId="3112"/>
    <cellStyle name="20% - Accent2 2 2 6 2 5" xfId="3113"/>
    <cellStyle name="20% - Accent2 2 2 6 3" xfId="3114"/>
    <cellStyle name="20% - Accent2 2 2 6 3 2" xfId="3115"/>
    <cellStyle name="20% - Accent2 2 2 6 3 2 2" xfId="3116"/>
    <cellStyle name="20% - Accent2 2 2 6 3 2 2 2" xfId="3117"/>
    <cellStyle name="20% - Accent2 2 2 6 3 2 3" xfId="3118"/>
    <cellStyle name="20% - Accent2 2 2 6 3 3" xfId="3119"/>
    <cellStyle name="20% - Accent2 2 2 6 3 3 2" xfId="3120"/>
    <cellStyle name="20% - Accent2 2 2 6 3 4" xfId="3121"/>
    <cellStyle name="20% - Accent2 2 2 6 4" xfId="3122"/>
    <cellStyle name="20% - Accent2 2 2 6 4 2" xfId="3123"/>
    <cellStyle name="20% - Accent2 2 2 6 4 2 2" xfId="3124"/>
    <cellStyle name="20% - Accent2 2 2 6 4 3" xfId="3125"/>
    <cellStyle name="20% - Accent2 2 2 6 5" xfId="3126"/>
    <cellStyle name="20% - Accent2 2 2 6 5 2" xfId="3127"/>
    <cellStyle name="20% - Accent2 2 2 6 6" xfId="3128"/>
    <cellStyle name="20% - Accent2 2 2 7" xfId="3129"/>
    <cellStyle name="20% - Accent2 2 2 7 2" xfId="3130"/>
    <cellStyle name="20% - Accent2 2 2 7 2 2" xfId="3131"/>
    <cellStyle name="20% - Accent2 2 2 7 2 2 2" xfId="3132"/>
    <cellStyle name="20% - Accent2 2 2 7 2 2 2 2" xfId="3133"/>
    <cellStyle name="20% - Accent2 2 2 7 2 2 3" xfId="3134"/>
    <cellStyle name="20% - Accent2 2 2 7 2 3" xfId="3135"/>
    <cellStyle name="20% - Accent2 2 2 7 2 3 2" xfId="3136"/>
    <cellStyle name="20% - Accent2 2 2 7 2 4" xfId="3137"/>
    <cellStyle name="20% - Accent2 2 2 7 3" xfId="3138"/>
    <cellStyle name="20% - Accent2 2 2 7 3 2" xfId="3139"/>
    <cellStyle name="20% - Accent2 2 2 7 3 2 2" xfId="3140"/>
    <cellStyle name="20% - Accent2 2 2 7 3 3" xfId="3141"/>
    <cellStyle name="20% - Accent2 2 2 7 4" xfId="3142"/>
    <cellStyle name="20% - Accent2 2 2 7 4 2" xfId="3143"/>
    <cellStyle name="20% - Accent2 2 2 7 5" xfId="3144"/>
    <cellStyle name="20% - Accent2 2 2 8" xfId="3145"/>
    <cellStyle name="20% - Accent2 2 2 8 2" xfId="3146"/>
    <cellStyle name="20% - Accent2 2 2 8 2 2" xfId="3147"/>
    <cellStyle name="20% - Accent2 2 2 8 2 2 2" xfId="3148"/>
    <cellStyle name="20% - Accent2 2 2 8 2 3" xfId="3149"/>
    <cellStyle name="20% - Accent2 2 2 8 3" xfId="3150"/>
    <cellStyle name="20% - Accent2 2 2 8 3 2" xfId="3151"/>
    <cellStyle name="20% - Accent2 2 2 8 4" xfId="3152"/>
    <cellStyle name="20% - Accent2 2 2 9" xfId="3153"/>
    <cellStyle name="20% - Accent2 2 2 9 2" xfId="3154"/>
    <cellStyle name="20% - Accent2 2 2 9 2 2" xfId="3155"/>
    <cellStyle name="20% - Accent2 2 2 9 3" xfId="3156"/>
    <cellStyle name="20% - Accent2 2 3" xfId="3157"/>
    <cellStyle name="20% - Accent2 2 3 10" xfId="3158"/>
    <cellStyle name="20% - Accent2 2 3 2" xfId="3159"/>
    <cellStyle name="20% - Accent2 2 3 2 2" xfId="3160"/>
    <cellStyle name="20% - Accent2 2 3 2 2 2" xfId="3161"/>
    <cellStyle name="20% - Accent2 2 3 2 2 2 2" xfId="3162"/>
    <cellStyle name="20% - Accent2 2 3 2 2 2 2 2" xfId="3163"/>
    <cellStyle name="20% - Accent2 2 3 2 2 2 2 2 2" xfId="3164"/>
    <cellStyle name="20% - Accent2 2 3 2 2 2 2 2 2 2" xfId="3165"/>
    <cellStyle name="20% - Accent2 2 3 2 2 2 2 2 2 2 2" xfId="3166"/>
    <cellStyle name="20% - Accent2 2 3 2 2 2 2 2 2 2 2 2" xfId="3167"/>
    <cellStyle name="20% - Accent2 2 3 2 2 2 2 2 2 2 3" xfId="3168"/>
    <cellStyle name="20% - Accent2 2 3 2 2 2 2 2 2 3" xfId="3169"/>
    <cellStyle name="20% - Accent2 2 3 2 2 2 2 2 2 3 2" xfId="3170"/>
    <cellStyle name="20% - Accent2 2 3 2 2 2 2 2 2 4" xfId="3171"/>
    <cellStyle name="20% - Accent2 2 3 2 2 2 2 2 3" xfId="3172"/>
    <cellStyle name="20% - Accent2 2 3 2 2 2 2 2 3 2" xfId="3173"/>
    <cellStyle name="20% - Accent2 2 3 2 2 2 2 2 3 2 2" xfId="3174"/>
    <cellStyle name="20% - Accent2 2 3 2 2 2 2 2 3 3" xfId="3175"/>
    <cellStyle name="20% - Accent2 2 3 2 2 2 2 2 4" xfId="3176"/>
    <cellStyle name="20% - Accent2 2 3 2 2 2 2 2 4 2" xfId="3177"/>
    <cellStyle name="20% - Accent2 2 3 2 2 2 2 2 5" xfId="3178"/>
    <cellStyle name="20% - Accent2 2 3 2 2 2 2 3" xfId="3179"/>
    <cellStyle name="20% - Accent2 2 3 2 2 2 2 3 2" xfId="3180"/>
    <cellStyle name="20% - Accent2 2 3 2 2 2 2 3 2 2" xfId="3181"/>
    <cellStyle name="20% - Accent2 2 3 2 2 2 2 3 2 2 2" xfId="3182"/>
    <cellStyle name="20% - Accent2 2 3 2 2 2 2 3 2 3" xfId="3183"/>
    <cellStyle name="20% - Accent2 2 3 2 2 2 2 3 3" xfId="3184"/>
    <cellStyle name="20% - Accent2 2 3 2 2 2 2 3 3 2" xfId="3185"/>
    <cellStyle name="20% - Accent2 2 3 2 2 2 2 3 4" xfId="3186"/>
    <cellStyle name="20% - Accent2 2 3 2 2 2 2 4" xfId="3187"/>
    <cellStyle name="20% - Accent2 2 3 2 2 2 2 4 2" xfId="3188"/>
    <cellStyle name="20% - Accent2 2 3 2 2 2 2 4 2 2" xfId="3189"/>
    <cellStyle name="20% - Accent2 2 3 2 2 2 2 4 3" xfId="3190"/>
    <cellStyle name="20% - Accent2 2 3 2 2 2 2 5" xfId="3191"/>
    <cellStyle name="20% - Accent2 2 3 2 2 2 2 5 2" xfId="3192"/>
    <cellStyle name="20% - Accent2 2 3 2 2 2 2 6" xfId="3193"/>
    <cellStyle name="20% - Accent2 2 3 2 2 2 3" xfId="3194"/>
    <cellStyle name="20% - Accent2 2 3 2 2 2 3 2" xfId="3195"/>
    <cellStyle name="20% - Accent2 2 3 2 2 2 3 2 2" xfId="3196"/>
    <cellStyle name="20% - Accent2 2 3 2 2 2 3 2 2 2" xfId="3197"/>
    <cellStyle name="20% - Accent2 2 3 2 2 2 3 2 2 2 2" xfId="3198"/>
    <cellStyle name="20% - Accent2 2 3 2 2 2 3 2 2 3" xfId="3199"/>
    <cellStyle name="20% - Accent2 2 3 2 2 2 3 2 3" xfId="3200"/>
    <cellStyle name="20% - Accent2 2 3 2 2 2 3 2 3 2" xfId="3201"/>
    <cellStyle name="20% - Accent2 2 3 2 2 2 3 2 4" xfId="3202"/>
    <cellStyle name="20% - Accent2 2 3 2 2 2 3 3" xfId="3203"/>
    <cellStyle name="20% - Accent2 2 3 2 2 2 3 3 2" xfId="3204"/>
    <cellStyle name="20% - Accent2 2 3 2 2 2 3 3 2 2" xfId="3205"/>
    <cellStyle name="20% - Accent2 2 3 2 2 2 3 3 3" xfId="3206"/>
    <cellStyle name="20% - Accent2 2 3 2 2 2 3 4" xfId="3207"/>
    <cellStyle name="20% - Accent2 2 3 2 2 2 3 4 2" xfId="3208"/>
    <cellStyle name="20% - Accent2 2 3 2 2 2 3 5" xfId="3209"/>
    <cellStyle name="20% - Accent2 2 3 2 2 2 4" xfId="3210"/>
    <cellStyle name="20% - Accent2 2 3 2 2 2 4 2" xfId="3211"/>
    <cellStyle name="20% - Accent2 2 3 2 2 2 4 2 2" xfId="3212"/>
    <cellStyle name="20% - Accent2 2 3 2 2 2 4 2 2 2" xfId="3213"/>
    <cellStyle name="20% - Accent2 2 3 2 2 2 4 2 3" xfId="3214"/>
    <cellStyle name="20% - Accent2 2 3 2 2 2 4 3" xfId="3215"/>
    <cellStyle name="20% - Accent2 2 3 2 2 2 4 3 2" xfId="3216"/>
    <cellStyle name="20% - Accent2 2 3 2 2 2 4 4" xfId="3217"/>
    <cellStyle name="20% - Accent2 2 3 2 2 2 5" xfId="3218"/>
    <cellStyle name="20% - Accent2 2 3 2 2 2 5 2" xfId="3219"/>
    <cellStyle name="20% - Accent2 2 3 2 2 2 5 2 2" xfId="3220"/>
    <cellStyle name="20% - Accent2 2 3 2 2 2 5 3" xfId="3221"/>
    <cellStyle name="20% - Accent2 2 3 2 2 2 6" xfId="3222"/>
    <cellStyle name="20% - Accent2 2 3 2 2 2 6 2" xfId="3223"/>
    <cellStyle name="20% - Accent2 2 3 2 2 2 7" xfId="3224"/>
    <cellStyle name="20% - Accent2 2 3 2 2 3" xfId="3225"/>
    <cellStyle name="20% - Accent2 2 3 2 2 3 2" xfId="3226"/>
    <cellStyle name="20% - Accent2 2 3 2 2 3 2 2" xfId="3227"/>
    <cellStyle name="20% - Accent2 2 3 2 2 3 2 2 2" xfId="3228"/>
    <cellStyle name="20% - Accent2 2 3 2 2 3 2 2 2 2" xfId="3229"/>
    <cellStyle name="20% - Accent2 2 3 2 2 3 2 2 2 2 2" xfId="3230"/>
    <cellStyle name="20% - Accent2 2 3 2 2 3 2 2 2 3" xfId="3231"/>
    <cellStyle name="20% - Accent2 2 3 2 2 3 2 2 3" xfId="3232"/>
    <cellStyle name="20% - Accent2 2 3 2 2 3 2 2 3 2" xfId="3233"/>
    <cellStyle name="20% - Accent2 2 3 2 2 3 2 2 4" xfId="3234"/>
    <cellStyle name="20% - Accent2 2 3 2 2 3 2 3" xfId="3235"/>
    <cellStyle name="20% - Accent2 2 3 2 2 3 2 3 2" xfId="3236"/>
    <cellStyle name="20% - Accent2 2 3 2 2 3 2 3 2 2" xfId="3237"/>
    <cellStyle name="20% - Accent2 2 3 2 2 3 2 3 3" xfId="3238"/>
    <cellStyle name="20% - Accent2 2 3 2 2 3 2 4" xfId="3239"/>
    <cellStyle name="20% - Accent2 2 3 2 2 3 2 4 2" xfId="3240"/>
    <cellStyle name="20% - Accent2 2 3 2 2 3 2 5" xfId="3241"/>
    <cellStyle name="20% - Accent2 2 3 2 2 3 3" xfId="3242"/>
    <cellStyle name="20% - Accent2 2 3 2 2 3 3 2" xfId="3243"/>
    <cellStyle name="20% - Accent2 2 3 2 2 3 3 2 2" xfId="3244"/>
    <cellStyle name="20% - Accent2 2 3 2 2 3 3 2 2 2" xfId="3245"/>
    <cellStyle name="20% - Accent2 2 3 2 2 3 3 2 3" xfId="3246"/>
    <cellStyle name="20% - Accent2 2 3 2 2 3 3 3" xfId="3247"/>
    <cellStyle name="20% - Accent2 2 3 2 2 3 3 3 2" xfId="3248"/>
    <cellStyle name="20% - Accent2 2 3 2 2 3 3 4" xfId="3249"/>
    <cellStyle name="20% - Accent2 2 3 2 2 3 4" xfId="3250"/>
    <cellStyle name="20% - Accent2 2 3 2 2 3 4 2" xfId="3251"/>
    <cellStyle name="20% - Accent2 2 3 2 2 3 4 2 2" xfId="3252"/>
    <cellStyle name="20% - Accent2 2 3 2 2 3 4 3" xfId="3253"/>
    <cellStyle name="20% - Accent2 2 3 2 2 3 5" xfId="3254"/>
    <cellStyle name="20% - Accent2 2 3 2 2 3 5 2" xfId="3255"/>
    <cellStyle name="20% - Accent2 2 3 2 2 3 6" xfId="3256"/>
    <cellStyle name="20% - Accent2 2 3 2 2 4" xfId="3257"/>
    <cellStyle name="20% - Accent2 2 3 2 2 4 2" xfId="3258"/>
    <cellStyle name="20% - Accent2 2 3 2 2 4 2 2" xfId="3259"/>
    <cellStyle name="20% - Accent2 2 3 2 2 4 2 2 2" xfId="3260"/>
    <cellStyle name="20% - Accent2 2 3 2 2 4 2 2 2 2" xfId="3261"/>
    <cellStyle name="20% - Accent2 2 3 2 2 4 2 2 3" xfId="3262"/>
    <cellStyle name="20% - Accent2 2 3 2 2 4 2 3" xfId="3263"/>
    <cellStyle name="20% - Accent2 2 3 2 2 4 2 3 2" xfId="3264"/>
    <cellStyle name="20% - Accent2 2 3 2 2 4 2 4" xfId="3265"/>
    <cellStyle name="20% - Accent2 2 3 2 2 4 3" xfId="3266"/>
    <cellStyle name="20% - Accent2 2 3 2 2 4 3 2" xfId="3267"/>
    <cellStyle name="20% - Accent2 2 3 2 2 4 3 2 2" xfId="3268"/>
    <cellStyle name="20% - Accent2 2 3 2 2 4 3 3" xfId="3269"/>
    <cellStyle name="20% - Accent2 2 3 2 2 4 4" xfId="3270"/>
    <cellStyle name="20% - Accent2 2 3 2 2 4 4 2" xfId="3271"/>
    <cellStyle name="20% - Accent2 2 3 2 2 4 5" xfId="3272"/>
    <cellStyle name="20% - Accent2 2 3 2 2 5" xfId="3273"/>
    <cellStyle name="20% - Accent2 2 3 2 2 5 2" xfId="3274"/>
    <cellStyle name="20% - Accent2 2 3 2 2 5 2 2" xfId="3275"/>
    <cellStyle name="20% - Accent2 2 3 2 2 5 2 2 2" xfId="3276"/>
    <cellStyle name="20% - Accent2 2 3 2 2 5 2 3" xfId="3277"/>
    <cellStyle name="20% - Accent2 2 3 2 2 5 3" xfId="3278"/>
    <cellStyle name="20% - Accent2 2 3 2 2 5 3 2" xfId="3279"/>
    <cellStyle name="20% - Accent2 2 3 2 2 5 4" xfId="3280"/>
    <cellStyle name="20% - Accent2 2 3 2 2 6" xfId="3281"/>
    <cellStyle name="20% - Accent2 2 3 2 2 6 2" xfId="3282"/>
    <cellStyle name="20% - Accent2 2 3 2 2 6 2 2" xfId="3283"/>
    <cellStyle name="20% - Accent2 2 3 2 2 6 3" xfId="3284"/>
    <cellStyle name="20% - Accent2 2 3 2 2 7" xfId="3285"/>
    <cellStyle name="20% - Accent2 2 3 2 2 7 2" xfId="3286"/>
    <cellStyle name="20% - Accent2 2 3 2 2 8" xfId="3287"/>
    <cellStyle name="20% - Accent2 2 3 2 3" xfId="3288"/>
    <cellStyle name="20% - Accent2 2 3 2 3 2" xfId="3289"/>
    <cellStyle name="20% - Accent2 2 3 2 3 2 2" xfId="3290"/>
    <cellStyle name="20% - Accent2 2 3 2 3 2 2 2" xfId="3291"/>
    <cellStyle name="20% - Accent2 2 3 2 3 2 2 2 2" xfId="3292"/>
    <cellStyle name="20% - Accent2 2 3 2 3 2 2 2 2 2" xfId="3293"/>
    <cellStyle name="20% - Accent2 2 3 2 3 2 2 2 2 2 2" xfId="3294"/>
    <cellStyle name="20% - Accent2 2 3 2 3 2 2 2 2 3" xfId="3295"/>
    <cellStyle name="20% - Accent2 2 3 2 3 2 2 2 3" xfId="3296"/>
    <cellStyle name="20% - Accent2 2 3 2 3 2 2 2 3 2" xfId="3297"/>
    <cellStyle name="20% - Accent2 2 3 2 3 2 2 2 4" xfId="3298"/>
    <cellStyle name="20% - Accent2 2 3 2 3 2 2 3" xfId="3299"/>
    <cellStyle name="20% - Accent2 2 3 2 3 2 2 3 2" xfId="3300"/>
    <cellStyle name="20% - Accent2 2 3 2 3 2 2 3 2 2" xfId="3301"/>
    <cellStyle name="20% - Accent2 2 3 2 3 2 2 3 3" xfId="3302"/>
    <cellStyle name="20% - Accent2 2 3 2 3 2 2 4" xfId="3303"/>
    <cellStyle name="20% - Accent2 2 3 2 3 2 2 4 2" xfId="3304"/>
    <cellStyle name="20% - Accent2 2 3 2 3 2 2 5" xfId="3305"/>
    <cellStyle name="20% - Accent2 2 3 2 3 2 3" xfId="3306"/>
    <cellStyle name="20% - Accent2 2 3 2 3 2 3 2" xfId="3307"/>
    <cellStyle name="20% - Accent2 2 3 2 3 2 3 2 2" xfId="3308"/>
    <cellStyle name="20% - Accent2 2 3 2 3 2 3 2 2 2" xfId="3309"/>
    <cellStyle name="20% - Accent2 2 3 2 3 2 3 2 3" xfId="3310"/>
    <cellStyle name="20% - Accent2 2 3 2 3 2 3 3" xfId="3311"/>
    <cellStyle name="20% - Accent2 2 3 2 3 2 3 3 2" xfId="3312"/>
    <cellStyle name="20% - Accent2 2 3 2 3 2 3 4" xfId="3313"/>
    <cellStyle name="20% - Accent2 2 3 2 3 2 4" xfId="3314"/>
    <cellStyle name="20% - Accent2 2 3 2 3 2 4 2" xfId="3315"/>
    <cellStyle name="20% - Accent2 2 3 2 3 2 4 2 2" xfId="3316"/>
    <cellStyle name="20% - Accent2 2 3 2 3 2 4 3" xfId="3317"/>
    <cellStyle name="20% - Accent2 2 3 2 3 2 5" xfId="3318"/>
    <cellStyle name="20% - Accent2 2 3 2 3 2 5 2" xfId="3319"/>
    <cellStyle name="20% - Accent2 2 3 2 3 2 6" xfId="3320"/>
    <cellStyle name="20% - Accent2 2 3 2 3 3" xfId="3321"/>
    <cellStyle name="20% - Accent2 2 3 2 3 3 2" xfId="3322"/>
    <cellStyle name="20% - Accent2 2 3 2 3 3 2 2" xfId="3323"/>
    <cellStyle name="20% - Accent2 2 3 2 3 3 2 2 2" xfId="3324"/>
    <cellStyle name="20% - Accent2 2 3 2 3 3 2 2 2 2" xfId="3325"/>
    <cellStyle name="20% - Accent2 2 3 2 3 3 2 2 3" xfId="3326"/>
    <cellStyle name="20% - Accent2 2 3 2 3 3 2 3" xfId="3327"/>
    <cellStyle name="20% - Accent2 2 3 2 3 3 2 3 2" xfId="3328"/>
    <cellStyle name="20% - Accent2 2 3 2 3 3 2 4" xfId="3329"/>
    <cellStyle name="20% - Accent2 2 3 2 3 3 3" xfId="3330"/>
    <cellStyle name="20% - Accent2 2 3 2 3 3 3 2" xfId="3331"/>
    <cellStyle name="20% - Accent2 2 3 2 3 3 3 2 2" xfId="3332"/>
    <cellStyle name="20% - Accent2 2 3 2 3 3 3 3" xfId="3333"/>
    <cellStyle name="20% - Accent2 2 3 2 3 3 4" xfId="3334"/>
    <cellStyle name="20% - Accent2 2 3 2 3 3 4 2" xfId="3335"/>
    <cellStyle name="20% - Accent2 2 3 2 3 3 5" xfId="3336"/>
    <cellStyle name="20% - Accent2 2 3 2 3 4" xfId="3337"/>
    <cellStyle name="20% - Accent2 2 3 2 3 4 2" xfId="3338"/>
    <cellStyle name="20% - Accent2 2 3 2 3 4 2 2" xfId="3339"/>
    <cellStyle name="20% - Accent2 2 3 2 3 4 2 2 2" xfId="3340"/>
    <cellStyle name="20% - Accent2 2 3 2 3 4 2 3" xfId="3341"/>
    <cellStyle name="20% - Accent2 2 3 2 3 4 3" xfId="3342"/>
    <cellStyle name="20% - Accent2 2 3 2 3 4 3 2" xfId="3343"/>
    <cellStyle name="20% - Accent2 2 3 2 3 4 4" xfId="3344"/>
    <cellStyle name="20% - Accent2 2 3 2 3 5" xfId="3345"/>
    <cellStyle name="20% - Accent2 2 3 2 3 5 2" xfId="3346"/>
    <cellStyle name="20% - Accent2 2 3 2 3 5 2 2" xfId="3347"/>
    <cellStyle name="20% - Accent2 2 3 2 3 5 3" xfId="3348"/>
    <cellStyle name="20% - Accent2 2 3 2 3 6" xfId="3349"/>
    <cellStyle name="20% - Accent2 2 3 2 3 6 2" xfId="3350"/>
    <cellStyle name="20% - Accent2 2 3 2 3 7" xfId="3351"/>
    <cellStyle name="20% - Accent2 2 3 2 4" xfId="3352"/>
    <cellStyle name="20% - Accent2 2 3 2 4 2" xfId="3353"/>
    <cellStyle name="20% - Accent2 2 3 2 4 2 2" xfId="3354"/>
    <cellStyle name="20% - Accent2 2 3 2 4 2 2 2" xfId="3355"/>
    <cellStyle name="20% - Accent2 2 3 2 4 2 2 2 2" xfId="3356"/>
    <cellStyle name="20% - Accent2 2 3 2 4 2 2 2 2 2" xfId="3357"/>
    <cellStyle name="20% - Accent2 2 3 2 4 2 2 2 3" xfId="3358"/>
    <cellStyle name="20% - Accent2 2 3 2 4 2 2 3" xfId="3359"/>
    <cellStyle name="20% - Accent2 2 3 2 4 2 2 3 2" xfId="3360"/>
    <cellStyle name="20% - Accent2 2 3 2 4 2 2 4" xfId="3361"/>
    <cellStyle name="20% - Accent2 2 3 2 4 2 3" xfId="3362"/>
    <cellStyle name="20% - Accent2 2 3 2 4 2 3 2" xfId="3363"/>
    <cellStyle name="20% - Accent2 2 3 2 4 2 3 2 2" xfId="3364"/>
    <cellStyle name="20% - Accent2 2 3 2 4 2 3 3" xfId="3365"/>
    <cellStyle name="20% - Accent2 2 3 2 4 2 4" xfId="3366"/>
    <cellStyle name="20% - Accent2 2 3 2 4 2 4 2" xfId="3367"/>
    <cellStyle name="20% - Accent2 2 3 2 4 2 5" xfId="3368"/>
    <cellStyle name="20% - Accent2 2 3 2 4 3" xfId="3369"/>
    <cellStyle name="20% - Accent2 2 3 2 4 3 2" xfId="3370"/>
    <cellStyle name="20% - Accent2 2 3 2 4 3 2 2" xfId="3371"/>
    <cellStyle name="20% - Accent2 2 3 2 4 3 2 2 2" xfId="3372"/>
    <cellStyle name="20% - Accent2 2 3 2 4 3 2 3" xfId="3373"/>
    <cellStyle name="20% - Accent2 2 3 2 4 3 3" xfId="3374"/>
    <cellStyle name="20% - Accent2 2 3 2 4 3 3 2" xfId="3375"/>
    <cellStyle name="20% - Accent2 2 3 2 4 3 4" xfId="3376"/>
    <cellStyle name="20% - Accent2 2 3 2 4 4" xfId="3377"/>
    <cellStyle name="20% - Accent2 2 3 2 4 4 2" xfId="3378"/>
    <cellStyle name="20% - Accent2 2 3 2 4 4 2 2" xfId="3379"/>
    <cellStyle name="20% - Accent2 2 3 2 4 4 3" xfId="3380"/>
    <cellStyle name="20% - Accent2 2 3 2 4 5" xfId="3381"/>
    <cellStyle name="20% - Accent2 2 3 2 4 5 2" xfId="3382"/>
    <cellStyle name="20% - Accent2 2 3 2 4 6" xfId="3383"/>
    <cellStyle name="20% - Accent2 2 3 2 5" xfId="3384"/>
    <cellStyle name="20% - Accent2 2 3 2 5 2" xfId="3385"/>
    <cellStyle name="20% - Accent2 2 3 2 5 2 2" xfId="3386"/>
    <cellStyle name="20% - Accent2 2 3 2 5 2 2 2" xfId="3387"/>
    <cellStyle name="20% - Accent2 2 3 2 5 2 2 2 2" xfId="3388"/>
    <cellStyle name="20% - Accent2 2 3 2 5 2 2 3" xfId="3389"/>
    <cellStyle name="20% - Accent2 2 3 2 5 2 3" xfId="3390"/>
    <cellStyle name="20% - Accent2 2 3 2 5 2 3 2" xfId="3391"/>
    <cellStyle name="20% - Accent2 2 3 2 5 2 4" xfId="3392"/>
    <cellStyle name="20% - Accent2 2 3 2 5 3" xfId="3393"/>
    <cellStyle name="20% - Accent2 2 3 2 5 3 2" xfId="3394"/>
    <cellStyle name="20% - Accent2 2 3 2 5 3 2 2" xfId="3395"/>
    <cellStyle name="20% - Accent2 2 3 2 5 3 3" xfId="3396"/>
    <cellStyle name="20% - Accent2 2 3 2 5 4" xfId="3397"/>
    <cellStyle name="20% - Accent2 2 3 2 5 4 2" xfId="3398"/>
    <cellStyle name="20% - Accent2 2 3 2 5 5" xfId="3399"/>
    <cellStyle name="20% - Accent2 2 3 2 6" xfId="3400"/>
    <cellStyle name="20% - Accent2 2 3 2 6 2" xfId="3401"/>
    <cellStyle name="20% - Accent2 2 3 2 6 2 2" xfId="3402"/>
    <cellStyle name="20% - Accent2 2 3 2 6 2 2 2" xfId="3403"/>
    <cellStyle name="20% - Accent2 2 3 2 6 2 3" xfId="3404"/>
    <cellStyle name="20% - Accent2 2 3 2 6 3" xfId="3405"/>
    <cellStyle name="20% - Accent2 2 3 2 6 3 2" xfId="3406"/>
    <cellStyle name="20% - Accent2 2 3 2 6 4" xfId="3407"/>
    <cellStyle name="20% - Accent2 2 3 2 7" xfId="3408"/>
    <cellStyle name="20% - Accent2 2 3 2 7 2" xfId="3409"/>
    <cellStyle name="20% - Accent2 2 3 2 7 2 2" xfId="3410"/>
    <cellStyle name="20% - Accent2 2 3 2 7 3" xfId="3411"/>
    <cellStyle name="20% - Accent2 2 3 2 8" xfId="3412"/>
    <cellStyle name="20% - Accent2 2 3 2 8 2" xfId="3413"/>
    <cellStyle name="20% - Accent2 2 3 2 9" xfId="3414"/>
    <cellStyle name="20% - Accent2 2 3 3" xfId="3415"/>
    <cellStyle name="20% - Accent2 2 3 3 2" xfId="3416"/>
    <cellStyle name="20% - Accent2 2 3 3 2 2" xfId="3417"/>
    <cellStyle name="20% - Accent2 2 3 3 2 2 2" xfId="3418"/>
    <cellStyle name="20% - Accent2 2 3 3 2 2 2 2" xfId="3419"/>
    <cellStyle name="20% - Accent2 2 3 3 2 2 2 2 2" xfId="3420"/>
    <cellStyle name="20% - Accent2 2 3 3 2 2 2 2 2 2" xfId="3421"/>
    <cellStyle name="20% - Accent2 2 3 3 2 2 2 2 2 2 2" xfId="3422"/>
    <cellStyle name="20% - Accent2 2 3 3 2 2 2 2 2 3" xfId="3423"/>
    <cellStyle name="20% - Accent2 2 3 3 2 2 2 2 3" xfId="3424"/>
    <cellStyle name="20% - Accent2 2 3 3 2 2 2 2 3 2" xfId="3425"/>
    <cellStyle name="20% - Accent2 2 3 3 2 2 2 2 4" xfId="3426"/>
    <cellStyle name="20% - Accent2 2 3 3 2 2 2 3" xfId="3427"/>
    <cellStyle name="20% - Accent2 2 3 3 2 2 2 3 2" xfId="3428"/>
    <cellStyle name="20% - Accent2 2 3 3 2 2 2 3 2 2" xfId="3429"/>
    <cellStyle name="20% - Accent2 2 3 3 2 2 2 3 3" xfId="3430"/>
    <cellStyle name="20% - Accent2 2 3 3 2 2 2 4" xfId="3431"/>
    <cellStyle name="20% - Accent2 2 3 3 2 2 2 4 2" xfId="3432"/>
    <cellStyle name="20% - Accent2 2 3 3 2 2 2 5" xfId="3433"/>
    <cellStyle name="20% - Accent2 2 3 3 2 2 3" xfId="3434"/>
    <cellStyle name="20% - Accent2 2 3 3 2 2 3 2" xfId="3435"/>
    <cellStyle name="20% - Accent2 2 3 3 2 2 3 2 2" xfId="3436"/>
    <cellStyle name="20% - Accent2 2 3 3 2 2 3 2 2 2" xfId="3437"/>
    <cellStyle name="20% - Accent2 2 3 3 2 2 3 2 3" xfId="3438"/>
    <cellStyle name="20% - Accent2 2 3 3 2 2 3 3" xfId="3439"/>
    <cellStyle name="20% - Accent2 2 3 3 2 2 3 3 2" xfId="3440"/>
    <cellStyle name="20% - Accent2 2 3 3 2 2 3 4" xfId="3441"/>
    <cellStyle name="20% - Accent2 2 3 3 2 2 4" xfId="3442"/>
    <cellStyle name="20% - Accent2 2 3 3 2 2 4 2" xfId="3443"/>
    <cellStyle name="20% - Accent2 2 3 3 2 2 4 2 2" xfId="3444"/>
    <cellStyle name="20% - Accent2 2 3 3 2 2 4 3" xfId="3445"/>
    <cellStyle name="20% - Accent2 2 3 3 2 2 5" xfId="3446"/>
    <cellStyle name="20% - Accent2 2 3 3 2 2 5 2" xfId="3447"/>
    <cellStyle name="20% - Accent2 2 3 3 2 2 6" xfId="3448"/>
    <cellStyle name="20% - Accent2 2 3 3 2 3" xfId="3449"/>
    <cellStyle name="20% - Accent2 2 3 3 2 3 2" xfId="3450"/>
    <cellStyle name="20% - Accent2 2 3 3 2 3 2 2" xfId="3451"/>
    <cellStyle name="20% - Accent2 2 3 3 2 3 2 2 2" xfId="3452"/>
    <cellStyle name="20% - Accent2 2 3 3 2 3 2 2 2 2" xfId="3453"/>
    <cellStyle name="20% - Accent2 2 3 3 2 3 2 2 3" xfId="3454"/>
    <cellStyle name="20% - Accent2 2 3 3 2 3 2 3" xfId="3455"/>
    <cellStyle name="20% - Accent2 2 3 3 2 3 2 3 2" xfId="3456"/>
    <cellStyle name="20% - Accent2 2 3 3 2 3 2 4" xfId="3457"/>
    <cellStyle name="20% - Accent2 2 3 3 2 3 3" xfId="3458"/>
    <cellStyle name="20% - Accent2 2 3 3 2 3 3 2" xfId="3459"/>
    <cellStyle name="20% - Accent2 2 3 3 2 3 3 2 2" xfId="3460"/>
    <cellStyle name="20% - Accent2 2 3 3 2 3 3 3" xfId="3461"/>
    <cellStyle name="20% - Accent2 2 3 3 2 3 4" xfId="3462"/>
    <cellStyle name="20% - Accent2 2 3 3 2 3 4 2" xfId="3463"/>
    <cellStyle name="20% - Accent2 2 3 3 2 3 5" xfId="3464"/>
    <cellStyle name="20% - Accent2 2 3 3 2 4" xfId="3465"/>
    <cellStyle name="20% - Accent2 2 3 3 2 4 2" xfId="3466"/>
    <cellStyle name="20% - Accent2 2 3 3 2 4 2 2" xfId="3467"/>
    <cellStyle name="20% - Accent2 2 3 3 2 4 2 2 2" xfId="3468"/>
    <cellStyle name="20% - Accent2 2 3 3 2 4 2 3" xfId="3469"/>
    <cellStyle name="20% - Accent2 2 3 3 2 4 3" xfId="3470"/>
    <cellStyle name="20% - Accent2 2 3 3 2 4 3 2" xfId="3471"/>
    <cellStyle name="20% - Accent2 2 3 3 2 4 4" xfId="3472"/>
    <cellStyle name="20% - Accent2 2 3 3 2 5" xfId="3473"/>
    <cellStyle name="20% - Accent2 2 3 3 2 5 2" xfId="3474"/>
    <cellStyle name="20% - Accent2 2 3 3 2 5 2 2" xfId="3475"/>
    <cellStyle name="20% - Accent2 2 3 3 2 5 3" xfId="3476"/>
    <cellStyle name="20% - Accent2 2 3 3 2 6" xfId="3477"/>
    <cellStyle name="20% - Accent2 2 3 3 2 6 2" xfId="3478"/>
    <cellStyle name="20% - Accent2 2 3 3 2 7" xfId="3479"/>
    <cellStyle name="20% - Accent2 2 3 3 3" xfId="3480"/>
    <cellStyle name="20% - Accent2 2 3 3 3 2" xfId="3481"/>
    <cellStyle name="20% - Accent2 2 3 3 3 2 2" xfId="3482"/>
    <cellStyle name="20% - Accent2 2 3 3 3 2 2 2" xfId="3483"/>
    <cellStyle name="20% - Accent2 2 3 3 3 2 2 2 2" xfId="3484"/>
    <cellStyle name="20% - Accent2 2 3 3 3 2 2 2 2 2" xfId="3485"/>
    <cellStyle name="20% - Accent2 2 3 3 3 2 2 2 3" xfId="3486"/>
    <cellStyle name="20% - Accent2 2 3 3 3 2 2 3" xfId="3487"/>
    <cellStyle name="20% - Accent2 2 3 3 3 2 2 3 2" xfId="3488"/>
    <cellStyle name="20% - Accent2 2 3 3 3 2 2 4" xfId="3489"/>
    <cellStyle name="20% - Accent2 2 3 3 3 2 3" xfId="3490"/>
    <cellStyle name="20% - Accent2 2 3 3 3 2 3 2" xfId="3491"/>
    <cellStyle name="20% - Accent2 2 3 3 3 2 3 2 2" xfId="3492"/>
    <cellStyle name="20% - Accent2 2 3 3 3 2 3 3" xfId="3493"/>
    <cellStyle name="20% - Accent2 2 3 3 3 2 4" xfId="3494"/>
    <cellStyle name="20% - Accent2 2 3 3 3 2 4 2" xfId="3495"/>
    <cellStyle name="20% - Accent2 2 3 3 3 2 5" xfId="3496"/>
    <cellStyle name="20% - Accent2 2 3 3 3 3" xfId="3497"/>
    <cellStyle name="20% - Accent2 2 3 3 3 3 2" xfId="3498"/>
    <cellStyle name="20% - Accent2 2 3 3 3 3 2 2" xfId="3499"/>
    <cellStyle name="20% - Accent2 2 3 3 3 3 2 2 2" xfId="3500"/>
    <cellStyle name="20% - Accent2 2 3 3 3 3 2 3" xfId="3501"/>
    <cellStyle name="20% - Accent2 2 3 3 3 3 3" xfId="3502"/>
    <cellStyle name="20% - Accent2 2 3 3 3 3 3 2" xfId="3503"/>
    <cellStyle name="20% - Accent2 2 3 3 3 3 4" xfId="3504"/>
    <cellStyle name="20% - Accent2 2 3 3 3 4" xfId="3505"/>
    <cellStyle name="20% - Accent2 2 3 3 3 4 2" xfId="3506"/>
    <cellStyle name="20% - Accent2 2 3 3 3 4 2 2" xfId="3507"/>
    <cellStyle name="20% - Accent2 2 3 3 3 4 3" xfId="3508"/>
    <cellStyle name="20% - Accent2 2 3 3 3 5" xfId="3509"/>
    <cellStyle name="20% - Accent2 2 3 3 3 5 2" xfId="3510"/>
    <cellStyle name="20% - Accent2 2 3 3 3 6" xfId="3511"/>
    <cellStyle name="20% - Accent2 2 3 3 4" xfId="3512"/>
    <cellStyle name="20% - Accent2 2 3 3 4 2" xfId="3513"/>
    <cellStyle name="20% - Accent2 2 3 3 4 2 2" xfId="3514"/>
    <cellStyle name="20% - Accent2 2 3 3 4 2 2 2" xfId="3515"/>
    <cellStyle name="20% - Accent2 2 3 3 4 2 2 2 2" xfId="3516"/>
    <cellStyle name="20% - Accent2 2 3 3 4 2 2 3" xfId="3517"/>
    <cellStyle name="20% - Accent2 2 3 3 4 2 3" xfId="3518"/>
    <cellStyle name="20% - Accent2 2 3 3 4 2 3 2" xfId="3519"/>
    <cellStyle name="20% - Accent2 2 3 3 4 2 4" xfId="3520"/>
    <cellStyle name="20% - Accent2 2 3 3 4 3" xfId="3521"/>
    <cellStyle name="20% - Accent2 2 3 3 4 3 2" xfId="3522"/>
    <cellStyle name="20% - Accent2 2 3 3 4 3 2 2" xfId="3523"/>
    <cellStyle name="20% - Accent2 2 3 3 4 3 3" xfId="3524"/>
    <cellStyle name="20% - Accent2 2 3 3 4 4" xfId="3525"/>
    <cellStyle name="20% - Accent2 2 3 3 4 4 2" xfId="3526"/>
    <cellStyle name="20% - Accent2 2 3 3 4 5" xfId="3527"/>
    <cellStyle name="20% - Accent2 2 3 3 5" xfId="3528"/>
    <cellStyle name="20% - Accent2 2 3 3 5 2" xfId="3529"/>
    <cellStyle name="20% - Accent2 2 3 3 5 2 2" xfId="3530"/>
    <cellStyle name="20% - Accent2 2 3 3 5 2 2 2" xfId="3531"/>
    <cellStyle name="20% - Accent2 2 3 3 5 2 3" xfId="3532"/>
    <cellStyle name="20% - Accent2 2 3 3 5 3" xfId="3533"/>
    <cellStyle name="20% - Accent2 2 3 3 5 3 2" xfId="3534"/>
    <cellStyle name="20% - Accent2 2 3 3 5 4" xfId="3535"/>
    <cellStyle name="20% - Accent2 2 3 3 6" xfId="3536"/>
    <cellStyle name="20% - Accent2 2 3 3 6 2" xfId="3537"/>
    <cellStyle name="20% - Accent2 2 3 3 6 2 2" xfId="3538"/>
    <cellStyle name="20% - Accent2 2 3 3 6 3" xfId="3539"/>
    <cellStyle name="20% - Accent2 2 3 3 7" xfId="3540"/>
    <cellStyle name="20% - Accent2 2 3 3 7 2" xfId="3541"/>
    <cellStyle name="20% - Accent2 2 3 3 8" xfId="3542"/>
    <cellStyle name="20% - Accent2 2 3 4" xfId="3543"/>
    <cellStyle name="20% - Accent2 2 3 4 2" xfId="3544"/>
    <cellStyle name="20% - Accent2 2 3 4 2 2" xfId="3545"/>
    <cellStyle name="20% - Accent2 2 3 4 2 2 2" xfId="3546"/>
    <cellStyle name="20% - Accent2 2 3 4 2 2 2 2" xfId="3547"/>
    <cellStyle name="20% - Accent2 2 3 4 2 2 2 2 2" xfId="3548"/>
    <cellStyle name="20% - Accent2 2 3 4 2 2 2 2 2 2" xfId="3549"/>
    <cellStyle name="20% - Accent2 2 3 4 2 2 2 2 3" xfId="3550"/>
    <cellStyle name="20% - Accent2 2 3 4 2 2 2 3" xfId="3551"/>
    <cellStyle name="20% - Accent2 2 3 4 2 2 2 3 2" xfId="3552"/>
    <cellStyle name="20% - Accent2 2 3 4 2 2 2 4" xfId="3553"/>
    <cellStyle name="20% - Accent2 2 3 4 2 2 3" xfId="3554"/>
    <cellStyle name="20% - Accent2 2 3 4 2 2 3 2" xfId="3555"/>
    <cellStyle name="20% - Accent2 2 3 4 2 2 3 2 2" xfId="3556"/>
    <cellStyle name="20% - Accent2 2 3 4 2 2 3 3" xfId="3557"/>
    <cellStyle name="20% - Accent2 2 3 4 2 2 4" xfId="3558"/>
    <cellStyle name="20% - Accent2 2 3 4 2 2 4 2" xfId="3559"/>
    <cellStyle name="20% - Accent2 2 3 4 2 2 5" xfId="3560"/>
    <cellStyle name="20% - Accent2 2 3 4 2 3" xfId="3561"/>
    <cellStyle name="20% - Accent2 2 3 4 2 3 2" xfId="3562"/>
    <cellStyle name="20% - Accent2 2 3 4 2 3 2 2" xfId="3563"/>
    <cellStyle name="20% - Accent2 2 3 4 2 3 2 2 2" xfId="3564"/>
    <cellStyle name="20% - Accent2 2 3 4 2 3 2 3" xfId="3565"/>
    <cellStyle name="20% - Accent2 2 3 4 2 3 3" xfId="3566"/>
    <cellStyle name="20% - Accent2 2 3 4 2 3 3 2" xfId="3567"/>
    <cellStyle name="20% - Accent2 2 3 4 2 3 4" xfId="3568"/>
    <cellStyle name="20% - Accent2 2 3 4 2 4" xfId="3569"/>
    <cellStyle name="20% - Accent2 2 3 4 2 4 2" xfId="3570"/>
    <cellStyle name="20% - Accent2 2 3 4 2 4 2 2" xfId="3571"/>
    <cellStyle name="20% - Accent2 2 3 4 2 4 3" xfId="3572"/>
    <cellStyle name="20% - Accent2 2 3 4 2 5" xfId="3573"/>
    <cellStyle name="20% - Accent2 2 3 4 2 5 2" xfId="3574"/>
    <cellStyle name="20% - Accent2 2 3 4 2 6" xfId="3575"/>
    <cellStyle name="20% - Accent2 2 3 4 3" xfId="3576"/>
    <cellStyle name="20% - Accent2 2 3 4 3 2" xfId="3577"/>
    <cellStyle name="20% - Accent2 2 3 4 3 2 2" xfId="3578"/>
    <cellStyle name="20% - Accent2 2 3 4 3 2 2 2" xfId="3579"/>
    <cellStyle name="20% - Accent2 2 3 4 3 2 2 2 2" xfId="3580"/>
    <cellStyle name="20% - Accent2 2 3 4 3 2 2 3" xfId="3581"/>
    <cellStyle name="20% - Accent2 2 3 4 3 2 3" xfId="3582"/>
    <cellStyle name="20% - Accent2 2 3 4 3 2 3 2" xfId="3583"/>
    <cellStyle name="20% - Accent2 2 3 4 3 2 4" xfId="3584"/>
    <cellStyle name="20% - Accent2 2 3 4 3 3" xfId="3585"/>
    <cellStyle name="20% - Accent2 2 3 4 3 3 2" xfId="3586"/>
    <cellStyle name="20% - Accent2 2 3 4 3 3 2 2" xfId="3587"/>
    <cellStyle name="20% - Accent2 2 3 4 3 3 3" xfId="3588"/>
    <cellStyle name="20% - Accent2 2 3 4 3 4" xfId="3589"/>
    <cellStyle name="20% - Accent2 2 3 4 3 4 2" xfId="3590"/>
    <cellStyle name="20% - Accent2 2 3 4 3 5" xfId="3591"/>
    <cellStyle name="20% - Accent2 2 3 4 4" xfId="3592"/>
    <cellStyle name="20% - Accent2 2 3 4 4 2" xfId="3593"/>
    <cellStyle name="20% - Accent2 2 3 4 4 2 2" xfId="3594"/>
    <cellStyle name="20% - Accent2 2 3 4 4 2 2 2" xfId="3595"/>
    <cellStyle name="20% - Accent2 2 3 4 4 2 3" xfId="3596"/>
    <cellStyle name="20% - Accent2 2 3 4 4 3" xfId="3597"/>
    <cellStyle name="20% - Accent2 2 3 4 4 3 2" xfId="3598"/>
    <cellStyle name="20% - Accent2 2 3 4 4 4" xfId="3599"/>
    <cellStyle name="20% - Accent2 2 3 4 5" xfId="3600"/>
    <cellStyle name="20% - Accent2 2 3 4 5 2" xfId="3601"/>
    <cellStyle name="20% - Accent2 2 3 4 5 2 2" xfId="3602"/>
    <cellStyle name="20% - Accent2 2 3 4 5 3" xfId="3603"/>
    <cellStyle name="20% - Accent2 2 3 4 6" xfId="3604"/>
    <cellStyle name="20% - Accent2 2 3 4 6 2" xfId="3605"/>
    <cellStyle name="20% - Accent2 2 3 4 7" xfId="3606"/>
    <cellStyle name="20% - Accent2 2 3 5" xfId="3607"/>
    <cellStyle name="20% - Accent2 2 3 5 2" xfId="3608"/>
    <cellStyle name="20% - Accent2 2 3 5 2 2" xfId="3609"/>
    <cellStyle name="20% - Accent2 2 3 5 2 2 2" xfId="3610"/>
    <cellStyle name="20% - Accent2 2 3 5 2 2 2 2" xfId="3611"/>
    <cellStyle name="20% - Accent2 2 3 5 2 2 2 2 2" xfId="3612"/>
    <cellStyle name="20% - Accent2 2 3 5 2 2 2 3" xfId="3613"/>
    <cellStyle name="20% - Accent2 2 3 5 2 2 3" xfId="3614"/>
    <cellStyle name="20% - Accent2 2 3 5 2 2 3 2" xfId="3615"/>
    <cellStyle name="20% - Accent2 2 3 5 2 2 4" xfId="3616"/>
    <cellStyle name="20% - Accent2 2 3 5 2 3" xfId="3617"/>
    <cellStyle name="20% - Accent2 2 3 5 2 3 2" xfId="3618"/>
    <cellStyle name="20% - Accent2 2 3 5 2 3 2 2" xfId="3619"/>
    <cellStyle name="20% - Accent2 2 3 5 2 3 3" xfId="3620"/>
    <cellStyle name="20% - Accent2 2 3 5 2 4" xfId="3621"/>
    <cellStyle name="20% - Accent2 2 3 5 2 4 2" xfId="3622"/>
    <cellStyle name="20% - Accent2 2 3 5 2 5" xfId="3623"/>
    <cellStyle name="20% - Accent2 2 3 5 3" xfId="3624"/>
    <cellStyle name="20% - Accent2 2 3 5 3 2" xfId="3625"/>
    <cellStyle name="20% - Accent2 2 3 5 3 2 2" xfId="3626"/>
    <cellStyle name="20% - Accent2 2 3 5 3 2 2 2" xfId="3627"/>
    <cellStyle name="20% - Accent2 2 3 5 3 2 3" xfId="3628"/>
    <cellStyle name="20% - Accent2 2 3 5 3 3" xfId="3629"/>
    <cellStyle name="20% - Accent2 2 3 5 3 3 2" xfId="3630"/>
    <cellStyle name="20% - Accent2 2 3 5 3 4" xfId="3631"/>
    <cellStyle name="20% - Accent2 2 3 5 4" xfId="3632"/>
    <cellStyle name="20% - Accent2 2 3 5 4 2" xfId="3633"/>
    <cellStyle name="20% - Accent2 2 3 5 4 2 2" xfId="3634"/>
    <cellStyle name="20% - Accent2 2 3 5 4 3" xfId="3635"/>
    <cellStyle name="20% - Accent2 2 3 5 5" xfId="3636"/>
    <cellStyle name="20% - Accent2 2 3 5 5 2" xfId="3637"/>
    <cellStyle name="20% - Accent2 2 3 5 6" xfId="3638"/>
    <cellStyle name="20% - Accent2 2 3 6" xfId="3639"/>
    <cellStyle name="20% - Accent2 2 3 6 2" xfId="3640"/>
    <cellStyle name="20% - Accent2 2 3 6 2 2" xfId="3641"/>
    <cellStyle name="20% - Accent2 2 3 6 2 2 2" xfId="3642"/>
    <cellStyle name="20% - Accent2 2 3 6 2 2 2 2" xfId="3643"/>
    <cellStyle name="20% - Accent2 2 3 6 2 2 3" xfId="3644"/>
    <cellStyle name="20% - Accent2 2 3 6 2 3" xfId="3645"/>
    <cellStyle name="20% - Accent2 2 3 6 2 3 2" xfId="3646"/>
    <cellStyle name="20% - Accent2 2 3 6 2 4" xfId="3647"/>
    <cellStyle name="20% - Accent2 2 3 6 3" xfId="3648"/>
    <cellStyle name="20% - Accent2 2 3 6 3 2" xfId="3649"/>
    <cellStyle name="20% - Accent2 2 3 6 3 2 2" xfId="3650"/>
    <cellStyle name="20% - Accent2 2 3 6 3 3" xfId="3651"/>
    <cellStyle name="20% - Accent2 2 3 6 4" xfId="3652"/>
    <cellStyle name="20% - Accent2 2 3 6 4 2" xfId="3653"/>
    <cellStyle name="20% - Accent2 2 3 6 5" xfId="3654"/>
    <cellStyle name="20% - Accent2 2 3 7" xfId="3655"/>
    <cellStyle name="20% - Accent2 2 3 7 2" xfId="3656"/>
    <cellStyle name="20% - Accent2 2 3 7 2 2" xfId="3657"/>
    <cellStyle name="20% - Accent2 2 3 7 2 2 2" xfId="3658"/>
    <cellStyle name="20% - Accent2 2 3 7 2 3" xfId="3659"/>
    <cellStyle name="20% - Accent2 2 3 7 3" xfId="3660"/>
    <cellStyle name="20% - Accent2 2 3 7 3 2" xfId="3661"/>
    <cellStyle name="20% - Accent2 2 3 7 4" xfId="3662"/>
    <cellStyle name="20% - Accent2 2 3 8" xfId="3663"/>
    <cellStyle name="20% - Accent2 2 3 8 2" xfId="3664"/>
    <cellStyle name="20% - Accent2 2 3 8 2 2" xfId="3665"/>
    <cellStyle name="20% - Accent2 2 3 8 3" xfId="3666"/>
    <cellStyle name="20% - Accent2 2 3 9" xfId="3667"/>
    <cellStyle name="20% - Accent2 2 3 9 2" xfId="3668"/>
    <cellStyle name="20% - Accent2 2 4" xfId="3669"/>
    <cellStyle name="20% - Accent2 2 4 2" xfId="3670"/>
    <cellStyle name="20% - Accent2 2 4 2 2" xfId="3671"/>
    <cellStyle name="20% - Accent2 2 4 2 2 2" xfId="3672"/>
    <cellStyle name="20% - Accent2 2 4 2 2 2 2" xfId="3673"/>
    <cellStyle name="20% - Accent2 2 4 2 2 2 2 2" xfId="3674"/>
    <cellStyle name="20% - Accent2 2 4 2 2 2 2 2 2" xfId="3675"/>
    <cellStyle name="20% - Accent2 2 4 2 2 2 2 2 2 2" xfId="3676"/>
    <cellStyle name="20% - Accent2 2 4 2 2 2 2 2 2 2 2" xfId="3677"/>
    <cellStyle name="20% - Accent2 2 4 2 2 2 2 2 2 3" xfId="3678"/>
    <cellStyle name="20% - Accent2 2 4 2 2 2 2 2 3" xfId="3679"/>
    <cellStyle name="20% - Accent2 2 4 2 2 2 2 2 3 2" xfId="3680"/>
    <cellStyle name="20% - Accent2 2 4 2 2 2 2 2 4" xfId="3681"/>
    <cellStyle name="20% - Accent2 2 4 2 2 2 2 3" xfId="3682"/>
    <cellStyle name="20% - Accent2 2 4 2 2 2 2 3 2" xfId="3683"/>
    <cellStyle name="20% - Accent2 2 4 2 2 2 2 3 2 2" xfId="3684"/>
    <cellStyle name="20% - Accent2 2 4 2 2 2 2 3 3" xfId="3685"/>
    <cellStyle name="20% - Accent2 2 4 2 2 2 2 4" xfId="3686"/>
    <cellStyle name="20% - Accent2 2 4 2 2 2 2 4 2" xfId="3687"/>
    <cellStyle name="20% - Accent2 2 4 2 2 2 2 5" xfId="3688"/>
    <cellStyle name="20% - Accent2 2 4 2 2 2 3" xfId="3689"/>
    <cellStyle name="20% - Accent2 2 4 2 2 2 3 2" xfId="3690"/>
    <cellStyle name="20% - Accent2 2 4 2 2 2 3 2 2" xfId="3691"/>
    <cellStyle name="20% - Accent2 2 4 2 2 2 3 2 2 2" xfId="3692"/>
    <cellStyle name="20% - Accent2 2 4 2 2 2 3 2 3" xfId="3693"/>
    <cellStyle name="20% - Accent2 2 4 2 2 2 3 3" xfId="3694"/>
    <cellStyle name="20% - Accent2 2 4 2 2 2 3 3 2" xfId="3695"/>
    <cellStyle name="20% - Accent2 2 4 2 2 2 3 4" xfId="3696"/>
    <cellStyle name="20% - Accent2 2 4 2 2 2 4" xfId="3697"/>
    <cellStyle name="20% - Accent2 2 4 2 2 2 4 2" xfId="3698"/>
    <cellStyle name="20% - Accent2 2 4 2 2 2 4 2 2" xfId="3699"/>
    <cellStyle name="20% - Accent2 2 4 2 2 2 4 3" xfId="3700"/>
    <cellStyle name="20% - Accent2 2 4 2 2 2 5" xfId="3701"/>
    <cellStyle name="20% - Accent2 2 4 2 2 2 5 2" xfId="3702"/>
    <cellStyle name="20% - Accent2 2 4 2 2 2 6" xfId="3703"/>
    <cellStyle name="20% - Accent2 2 4 2 2 3" xfId="3704"/>
    <cellStyle name="20% - Accent2 2 4 2 2 3 2" xfId="3705"/>
    <cellStyle name="20% - Accent2 2 4 2 2 3 2 2" xfId="3706"/>
    <cellStyle name="20% - Accent2 2 4 2 2 3 2 2 2" xfId="3707"/>
    <cellStyle name="20% - Accent2 2 4 2 2 3 2 2 2 2" xfId="3708"/>
    <cellStyle name="20% - Accent2 2 4 2 2 3 2 2 3" xfId="3709"/>
    <cellStyle name="20% - Accent2 2 4 2 2 3 2 3" xfId="3710"/>
    <cellStyle name="20% - Accent2 2 4 2 2 3 2 3 2" xfId="3711"/>
    <cellStyle name="20% - Accent2 2 4 2 2 3 2 4" xfId="3712"/>
    <cellStyle name="20% - Accent2 2 4 2 2 3 3" xfId="3713"/>
    <cellStyle name="20% - Accent2 2 4 2 2 3 3 2" xfId="3714"/>
    <cellStyle name="20% - Accent2 2 4 2 2 3 3 2 2" xfId="3715"/>
    <cellStyle name="20% - Accent2 2 4 2 2 3 3 3" xfId="3716"/>
    <cellStyle name="20% - Accent2 2 4 2 2 3 4" xfId="3717"/>
    <cellStyle name="20% - Accent2 2 4 2 2 3 4 2" xfId="3718"/>
    <cellStyle name="20% - Accent2 2 4 2 2 3 5" xfId="3719"/>
    <cellStyle name="20% - Accent2 2 4 2 2 4" xfId="3720"/>
    <cellStyle name="20% - Accent2 2 4 2 2 4 2" xfId="3721"/>
    <cellStyle name="20% - Accent2 2 4 2 2 4 2 2" xfId="3722"/>
    <cellStyle name="20% - Accent2 2 4 2 2 4 2 2 2" xfId="3723"/>
    <cellStyle name="20% - Accent2 2 4 2 2 4 2 3" xfId="3724"/>
    <cellStyle name="20% - Accent2 2 4 2 2 4 3" xfId="3725"/>
    <cellStyle name="20% - Accent2 2 4 2 2 4 3 2" xfId="3726"/>
    <cellStyle name="20% - Accent2 2 4 2 2 4 4" xfId="3727"/>
    <cellStyle name="20% - Accent2 2 4 2 2 5" xfId="3728"/>
    <cellStyle name="20% - Accent2 2 4 2 2 5 2" xfId="3729"/>
    <cellStyle name="20% - Accent2 2 4 2 2 5 2 2" xfId="3730"/>
    <cellStyle name="20% - Accent2 2 4 2 2 5 3" xfId="3731"/>
    <cellStyle name="20% - Accent2 2 4 2 2 6" xfId="3732"/>
    <cellStyle name="20% - Accent2 2 4 2 2 6 2" xfId="3733"/>
    <cellStyle name="20% - Accent2 2 4 2 2 7" xfId="3734"/>
    <cellStyle name="20% - Accent2 2 4 2 3" xfId="3735"/>
    <cellStyle name="20% - Accent2 2 4 2 3 2" xfId="3736"/>
    <cellStyle name="20% - Accent2 2 4 2 3 2 2" xfId="3737"/>
    <cellStyle name="20% - Accent2 2 4 2 3 2 2 2" xfId="3738"/>
    <cellStyle name="20% - Accent2 2 4 2 3 2 2 2 2" xfId="3739"/>
    <cellStyle name="20% - Accent2 2 4 2 3 2 2 2 2 2" xfId="3740"/>
    <cellStyle name="20% - Accent2 2 4 2 3 2 2 2 3" xfId="3741"/>
    <cellStyle name="20% - Accent2 2 4 2 3 2 2 3" xfId="3742"/>
    <cellStyle name="20% - Accent2 2 4 2 3 2 2 3 2" xfId="3743"/>
    <cellStyle name="20% - Accent2 2 4 2 3 2 2 4" xfId="3744"/>
    <cellStyle name="20% - Accent2 2 4 2 3 2 3" xfId="3745"/>
    <cellStyle name="20% - Accent2 2 4 2 3 2 3 2" xfId="3746"/>
    <cellStyle name="20% - Accent2 2 4 2 3 2 3 2 2" xfId="3747"/>
    <cellStyle name="20% - Accent2 2 4 2 3 2 3 3" xfId="3748"/>
    <cellStyle name="20% - Accent2 2 4 2 3 2 4" xfId="3749"/>
    <cellStyle name="20% - Accent2 2 4 2 3 2 4 2" xfId="3750"/>
    <cellStyle name="20% - Accent2 2 4 2 3 2 5" xfId="3751"/>
    <cellStyle name="20% - Accent2 2 4 2 3 3" xfId="3752"/>
    <cellStyle name="20% - Accent2 2 4 2 3 3 2" xfId="3753"/>
    <cellStyle name="20% - Accent2 2 4 2 3 3 2 2" xfId="3754"/>
    <cellStyle name="20% - Accent2 2 4 2 3 3 2 2 2" xfId="3755"/>
    <cellStyle name="20% - Accent2 2 4 2 3 3 2 3" xfId="3756"/>
    <cellStyle name="20% - Accent2 2 4 2 3 3 3" xfId="3757"/>
    <cellStyle name="20% - Accent2 2 4 2 3 3 3 2" xfId="3758"/>
    <cellStyle name="20% - Accent2 2 4 2 3 3 4" xfId="3759"/>
    <cellStyle name="20% - Accent2 2 4 2 3 4" xfId="3760"/>
    <cellStyle name="20% - Accent2 2 4 2 3 4 2" xfId="3761"/>
    <cellStyle name="20% - Accent2 2 4 2 3 4 2 2" xfId="3762"/>
    <cellStyle name="20% - Accent2 2 4 2 3 4 3" xfId="3763"/>
    <cellStyle name="20% - Accent2 2 4 2 3 5" xfId="3764"/>
    <cellStyle name="20% - Accent2 2 4 2 3 5 2" xfId="3765"/>
    <cellStyle name="20% - Accent2 2 4 2 3 6" xfId="3766"/>
    <cellStyle name="20% - Accent2 2 4 2 4" xfId="3767"/>
    <cellStyle name="20% - Accent2 2 4 2 4 2" xfId="3768"/>
    <cellStyle name="20% - Accent2 2 4 2 4 2 2" xfId="3769"/>
    <cellStyle name="20% - Accent2 2 4 2 4 2 2 2" xfId="3770"/>
    <cellStyle name="20% - Accent2 2 4 2 4 2 2 2 2" xfId="3771"/>
    <cellStyle name="20% - Accent2 2 4 2 4 2 2 3" xfId="3772"/>
    <cellStyle name="20% - Accent2 2 4 2 4 2 3" xfId="3773"/>
    <cellStyle name="20% - Accent2 2 4 2 4 2 3 2" xfId="3774"/>
    <cellStyle name="20% - Accent2 2 4 2 4 2 4" xfId="3775"/>
    <cellStyle name="20% - Accent2 2 4 2 4 3" xfId="3776"/>
    <cellStyle name="20% - Accent2 2 4 2 4 3 2" xfId="3777"/>
    <cellStyle name="20% - Accent2 2 4 2 4 3 2 2" xfId="3778"/>
    <cellStyle name="20% - Accent2 2 4 2 4 3 3" xfId="3779"/>
    <cellStyle name="20% - Accent2 2 4 2 4 4" xfId="3780"/>
    <cellStyle name="20% - Accent2 2 4 2 4 4 2" xfId="3781"/>
    <cellStyle name="20% - Accent2 2 4 2 4 5" xfId="3782"/>
    <cellStyle name="20% - Accent2 2 4 2 5" xfId="3783"/>
    <cellStyle name="20% - Accent2 2 4 2 5 2" xfId="3784"/>
    <cellStyle name="20% - Accent2 2 4 2 5 2 2" xfId="3785"/>
    <cellStyle name="20% - Accent2 2 4 2 5 2 2 2" xfId="3786"/>
    <cellStyle name="20% - Accent2 2 4 2 5 2 3" xfId="3787"/>
    <cellStyle name="20% - Accent2 2 4 2 5 3" xfId="3788"/>
    <cellStyle name="20% - Accent2 2 4 2 5 3 2" xfId="3789"/>
    <cellStyle name="20% - Accent2 2 4 2 5 4" xfId="3790"/>
    <cellStyle name="20% - Accent2 2 4 2 6" xfId="3791"/>
    <cellStyle name="20% - Accent2 2 4 2 6 2" xfId="3792"/>
    <cellStyle name="20% - Accent2 2 4 2 6 2 2" xfId="3793"/>
    <cellStyle name="20% - Accent2 2 4 2 6 3" xfId="3794"/>
    <cellStyle name="20% - Accent2 2 4 2 7" xfId="3795"/>
    <cellStyle name="20% - Accent2 2 4 2 7 2" xfId="3796"/>
    <cellStyle name="20% - Accent2 2 4 2 8" xfId="3797"/>
    <cellStyle name="20% - Accent2 2 4 3" xfId="3798"/>
    <cellStyle name="20% - Accent2 2 4 3 2" xfId="3799"/>
    <cellStyle name="20% - Accent2 2 4 3 2 2" xfId="3800"/>
    <cellStyle name="20% - Accent2 2 4 3 2 2 2" xfId="3801"/>
    <cellStyle name="20% - Accent2 2 4 3 2 2 2 2" xfId="3802"/>
    <cellStyle name="20% - Accent2 2 4 3 2 2 2 2 2" xfId="3803"/>
    <cellStyle name="20% - Accent2 2 4 3 2 2 2 2 2 2" xfId="3804"/>
    <cellStyle name="20% - Accent2 2 4 3 2 2 2 2 3" xfId="3805"/>
    <cellStyle name="20% - Accent2 2 4 3 2 2 2 3" xfId="3806"/>
    <cellStyle name="20% - Accent2 2 4 3 2 2 2 3 2" xfId="3807"/>
    <cellStyle name="20% - Accent2 2 4 3 2 2 2 4" xfId="3808"/>
    <cellStyle name="20% - Accent2 2 4 3 2 2 3" xfId="3809"/>
    <cellStyle name="20% - Accent2 2 4 3 2 2 3 2" xfId="3810"/>
    <cellStyle name="20% - Accent2 2 4 3 2 2 3 2 2" xfId="3811"/>
    <cellStyle name="20% - Accent2 2 4 3 2 2 3 3" xfId="3812"/>
    <cellStyle name="20% - Accent2 2 4 3 2 2 4" xfId="3813"/>
    <cellStyle name="20% - Accent2 2 4 3 2 2 4 2" xfId="3814"/>
    <cellStyle name="20% - Accent2 2 4 3 2 2 5" xfId="3815"/>
    <cellStyle name="20% - Accent2 2 4 3 2 3" xfId="3816"/>
    <cellStyle name="20% - Accent2 2 4 3 2 3 2" xfId="3817"/>
    <cellStyle name="20% - Accent2 2 4 3 2 3 2 2" xfId="3818"/>
    <cellStyle name="20% - Accent2 2 4 3 2 3 2 2 2" xfId="3819"/>
    <cellStyle name="20% - Accent2 2 4 3 2 3 2 3" xfId="3820"/>
    <cellStyle name="20% - Accent2 2 4 3 2 3 3" xfId="3821"/>
    <cellStyle name="20% - Accent2 2 4 3 2 3 3 2" xfId="3822"/>
    <cellStyle name="20% - Accent2 2 4 3 2 3 4" xfId="3823"/>
    <cellStyle name="20% - Accent2 2 4 3 2 4" xfId="3824"/>
    <cellStyle name="20% - Accent2 2 4 3 2 4 2" xfId="3825"/>
    <cellStyle name="20% - Accent2 2 4 3 2 4 2 2" xfId="3826"/>
    <cellStyle name="20% - Accent2 2 4 3 2 4 3" xfId="3827"/>
    <cellStyle name="20% - Accent2 2 4 3 2 5" xfId="3828"/>
    <cellStyle name="20% - Accent2 2 4 3 2 5 2" xfId="3829"/>
    <cellStyle name="20% - Accent2 2 4 3 2 6" xfId="3830"/>
    <cellStyle name="20% - Accent2 2 4 3 3" xfId="3831"/>
    <cellStyle name="20% - Accent2 2 4 3 3 2" xfId="3832"/>
    <cellStyle name="20% - Accent2 2 4 3 3 2 2" xfId="3833"/>
    <cellStyle name="20% - Accent2 2 4 3 3 2 2 2" xfId="3834"/>
    <cellStyle name="20% - Accent2 2 4 3 3 2 2 2 2" xfId="3835"/>
    <cellStyle name="20% - Accent2 2 4 3 3 2 2 3" xfId="3836"/>
    <cellStyle name="20% - Accent2 2 4 3 3 2 3" xfId="3837"/>
    <cellStyle name="20% - Accent2 2 4 3 3 2 3 2" xfId="3838"/>
    <cellStyle name="20% - Accent2 2 4 3 3 2 4" xfId="3839"/>
    <cellStyle name="20% - Accent2 2 4 3 3 3" xfId="3840"/>
    <cellStyle name="20% - Accent2 2 4 3 3 3 2" xfId="3841"/>
    <cellStyle name="20% - Accent2 2 4 3 3 3 2 2" xfId="3842"/>
    <cellStyle name="20% - Accent2 2 4 3 3 3 3" xfId="3843"/>
    <cellStyle name="20% - Accent2 2 4 3 3 4" xfId="3844"/>
    <cellStyle name="20% - Accent2 2 4 3 3 4 2" xfId="3845"/>
    <cellStyle name="20% - Accent2 2 4 3 3 5" xfId="3846"/>
    <cellStyle name="20% - Accent2 2 4 3 4" xfId="3847"/>
    <cellStyle name="20% - Accent2 2 4 3 4 2" xfId="3848"/>
    <cellStyle name="20% - Accent2 2 4 3 4 2 2" xfId="3849"/>
    <cellStyle name="20% - Accent2 2 4 3 4 2 2 2" xfId="3850"/>
    <cellStyle name="20% - Accent2 2 4 3 4 2 3" xfId="3851"/>
    <cellStyle name="20% - Accent2 2 4 3 4 3" xfId="3852"/>
    <cellStyle name="20% - Accent2 2 4 3 4 3 2" xfId="3853"/>
    <cellStyle name="20% - Accent2 2 4 3 4 4" xfId="3854"/>
    <cellStyle name="20% - Accent2 2 4 3 5" xfId="3855"/>
    <cellStyle name="20% - Accent2 2 4 3 5 2" xfId="3856"/>
    <cellStyle name="20% - Accent2 2 4 3 5 2 2" xfId="3857"/>
    <cellStyle name="20% - Accent2 2 4 3 5 3" xfId="3858"/>
    <cellStyle name="20% - Accent2 2 4 3 6" xfId="3859"/>
    <cellStyle name="20% - Accent2 2 4 3 6 2" xfId="3860"/>
    <cellStyle name="20% - Accent2 2 4 3 7" xfId="3861"/>
    <cellStyle name="20% - Accent2 2 4 4" xfId="3862"/>
    <cellStyle name="20% - Accent2 2 4 4 2" xfId="3863"/>
    <cellStyle name="20% - Accent2 2 4 4 2 2" xfId="3864"/>
    <cellStyle name="20% - Accent2 2 4 4 2 2 2" xfId="3865"/>
    <cellStyle name="20% - Accent2 2 4 4 2 2 2 2" xfId="3866"/>
    <cellStyle name="20% - Accent2 2 4 4 2 2 2 2 2" xfId="3867"/>
    <cellStyle name="20% - Accent2 2 4 4 2 2 2 3" xfId="3868"/>
    <cellStyle name="20% - Accent2 2 4 4 2 2 3" xfId="3869"/>
    <cellStyle name="20% - Accent2 2 4 4 2 2 3 2" xfId="3870"/>
    <cellStyle name="20% - Accent2 2 4 4 2 2 4" xfId="3871"/>
    <cellStyle name="20% - Accent2 2 4 4 2 3" xfId="3872"/>
    <cellStyle name="20% - Accent2 2 4 4 2 3 2" xfId="3873"/>
    <cellStyle name="20% - Accent2 2 4 4 2 3 2 2" xfId="3874"/>
    <cellStyle name="20% - Accent2 2 4 4 2 3 3" xfId="3875"/>
    <cellStyle name="20% - Accent2 2 4 4 2 4" xfId="3876"/>
    <cellStyle name="20% - Accent2 2 4 4 2 4 2" xfId="3877"/>
    <cellStyle name="20% - Accent2 2 4 4 2 5" xfId="3878"/>
    <cellStyle name="20% - Accent2 2 4 4 3" xfId="3879"/>
    <cellStyle name="20% - Accent2 2 4 4 3 2" xfId="3880"/>
    <cellStyle name="20% - Accent2 2 4 4 3 2 2" xfId="3881"/>
    <cellStyle name="20% - Accent2 2 4 4 3 2 2 2" xfId="3882"/>
    <cellStyle name="20% - Accent2 2 4 4 3 2 3" xfId="3883"/>
    <cellStyle name="20% - Accent2 2 4 4 3 3" xfId="3884"/>
    <cellStyle name="20% - Accent2 2 4 4 3 3 2" xfId="3885"/>
    <cellStyle name="20% - Accent2 2 4 4 3 4" xfId="3886"/>
    <cellStyle name="20% - Accent2 2 4 4 4" xfId="3887"/>
    <cellStyle name="20% - Accent2 2 4 4 4 2" xfId="3888"/>
    <cellStyle name="20% - Accent2 2 4 4 4 2 2" xfId="3889"/>
    <cellStyle name="20% - Accent2 2 4 4 4 3" xfId="3890"/>
    <cellStyle name="20% - Accent2 2 4 4 5" xfId="3891"/>
    <cellStyle name="20% - Accent2 2 4 4 5 2" xfId="3892"/>
    <cellStyle name="20% - Accent2 2 4 4 6" xfId="3893"/>
    <cellStyle name="20% - Accent2 2 4 5" xfId="3894"/>
    <cellStyle name="20% - Accent2 2 4 5 2" xfId="3895"/>
    <cellStyle name="20% - Accent2 2 4 5 2 2" xfId="3896"/>
    <cellStyle name="20% - Accent2 2 4 5 2 2 2" xfId="3897"/>
    <cellStyle name="20% - Accent2 2 4 5 2 2 2 2" xfId="3898"/>
    <cellStyle name="20% - Accent2 2 4 5 2 2 3" xfId="3899"/>
    <cellStyle name="20% - Accent2 2 4 5 2 3" xfId="3900"/>
    <cellStyle name="20% - Accent2 2 4 5 2 3 2" xfId="3901"/>
    <cellStyle name="20% - Accent2 2 4 5 2 4" xfId="3902"/>
    <cellStyle name="20% - Accent2 2 4 5 3" xfId="3903"/>
    <cellStyle name="20% - Accent2 2 4 5 3 2" xfId="3904"/>
    <cellStyle name="20% - Accent2 2 4 5 3 2 2" xfId="3905"/>
    <cellStyle name="20% - Accent2 2 4 5 3 3" xfId="3906"/>
    <cellStyle name="20% - Accent2 2 4 5 4" xfId="3907"/>
    <cellStyle name="20% - Accent2 2 4 5 4 2" xfId="3908"/>
    <cellStyle name="20% - Accent2 2 4 5 5" xfId="3909"/>
    <cellStyle name="20% - Accent2 2 4 6" xfId="3910"/>
    <cellStyle name="20% - Accent2 2 4 6 2" xfId="3911"/>
    <cellStyle name="20% - Accent2 2 4 6 2 2" xfId="3912"/>
    <cellStyle name="20% - Accent2 2 4 6 2 2 2" xfId="3913"/>
    <cellStyle name="20% - Accent2 2 4 6 2 3" xfId="3914"/>
    <cellStyle name="20% - Accent2 2 4 6 3" xfId="3915"/>
    <cellStyle name="20% - Accent2 2 4 6 3 2" xfId="3916"/>
    <cellStyle name="20% - Accent2 2 4 6 4" xfId="3917"/>
    <cellStyle name="20% - Accent2 2 4 7" xfId="3918"/>
    <cellStyle name="20% - Accent2 2 4 7 2" xfId="3919"/>
    <cellStyle name="20% - Accent2 2 4 7 2 2" xfId="3920"/>
    <cellStyle name="20% - Accent2 2 4 7 3" xfId="3921"/>
    <cellStyle name="20% - Accent2 2 4 8" xfId="3922"/>
    <cellStyle name="20% - Accent2 2 4 8 2" xfId="3923"/>
    <cellStyle name="20% - Accent2 2 4 9" xfId="3924"/>
    <cellStyle name="20% - Accent2 2 5" xfId="3925"/>
    <cellStyle name="20% - Accent2 2 5 2" xfId="3926"/>
    <cellStyle name="20% - Accent2 2 5 2 2" xfId="3927"/>
    <cellStyle name="20% - Accent2 2 5 2 2 2" xfId="3928"/>
    <cellStyle name="20% - Accent2 2 5 2 2 2 2" xfId="3929"/>
    <cellStyle name="20% - Accent2 2 5 2 2 2 2 2" xfId="3930"/>
    <cellStyle name="20% - Accent2 2 5 2 2 2 2 2 2" xfId="3931"/>
    <cellStyle name="20% - Accent2 2 5 2 2 2 2 2 2 2" xfId="3932"/>
    <cellStyle name="20% - Accent2 2 5 2 2 2 2 2 3" xfId="3933"/>
    <cellStyle name="20% - Accent2 2 5 2 2 2 2 3" xfId="3934"/>
    <cellStyle name="20% - Accent2 2 5 2 2 2 2 3 2" xfId="3935"/>
    <cellStyle name="20% - Accent2 2 5 2 2 2 2 4" xfId="3936"/>
    <cellStyle name="20% - Accent2 2 5 2 2 2 3" xfId="3937"/>
    <cellStyle name="20% - Accent2 2 5 2 2 2 3 2" xfId="3938"/>
    <cellStyle name="20% - Accent2 2 5 2 2 2 3 2 2" xfId="3939"/>
    <cellStyle name="20% - Accent2 2 5 2 2 2 3 3" xfId="3940"/>
    <cellStyle name="20% - Accent2 2 5 2 2 2 4" xfId="3941"/>
    <cellStyle name="20% - Accent2 2 5 2 2 2 4 2" xfId="3942"/>
    <cellStyle name="20% - Accent2 2 5 2 2 2 5" xfId="3943"/>
    <cellStyle name="20% - Accent2 2 5 2 2 3" xfId="3944"/>
    <cellStyle name="20% - Accent2 2 5 2 2 3 2" xfId="3945"/>
    <cellStyle name="20% - Accent2 2 5 2 2 3 2 2" xfId="3946"/>
    <cellStyle name="20% - Accent2 2 5 2 2 3 2 2 2" xfId="3947"/>
    <cellStyle name="20% - Accent2 2 5 2 2 3 2 3" xfId="3948"/>
    <cellStyle name="20% - Accent2 2 5 2 2 3 3" xfId="3949"/>
    <cellStyle name="20% - Accent2 2 5 2 2 3 3 2" xfId="3950"/>
    <cellStyle name="20% - Accent2 2 5 2 2 3 4" xfId="3951"/>
    <cellStyle name="20% - Accent2 2 5 2 2 4" xfId="3952"/>
    <cellStyle name="20% - Accent2 2 5 2 2 4 2" xfId="3953"/>
    <cellStyle name="20% - Accent2 2 5 2 2 4 2 2" xfId="3954"/>
    <cellStyle name="20% - Accent2 2 5 2 2 4 3" xfId="3955"/>
    <cellStyle name="20% - Accent2 2 5 2 2 5" xfId="3956"/>
    <cellStyle name="20% - Accent2 2 5 2 2 5 2" xfId="3957"/>
    <cellStyle name="20% - Accent2 2 5 2 2 6" xfId="3958"/>
    <cellStyle name="20% - Accent2 2 5 2 3" xfId="3959"/>
    <cellStyle name="20% - Accent2 2 5 2 3 2" xfId="3960"/>
    <cellStyle name="20% - Accent2 2 5 2 3 2 2" xfId="3961"/>
    <cellStyle name="20% - Accent2 2 5 2 3 2 2 2" xfId="3962"/>
    <cellStyle name="20% - Accent2 2 5 2 3 2 2 2 2" xfId="3963"/>
    <cellStyle name="20% - Accent2 2 5 2 3 2 2 3" xfId="3964"/>
    <cellStyle name="20% - Accent2 2 5 2 3 2 3" xfId="3965"/>
    <cellStyle name="20% - Accent2 2 5 2 3 2 3 2" xfId="3966"/>
    <cellStyle name="20% - Accent2 2 5 2 3 2 4" xfId="3967"/>
    <cellStyle name="20% - Accent2 2 5 2 3 3" xfId="3968"/>
    <cellStyle name="20% - Accent2 2 5 2 3 3 2" xfId="3969"/>
    <cellStyle name="20% - Accent2 2 5 2 3 3 2 2" xfId="3970"/>
    <cellStyle name="20% - Accent2 2 5 2 3 3 3" xfId="3971"/>
    <cellStyle name="20% - Accent2 2 5 2 3 4" xfId="3972"/>
    <cellStyle name="20% - Accent2 2 5 2 3 4 2" xfId="3973"/>
    <cellStyle name="20% - Accent2 2 5 2 3 5" xfId="3974"/>
    <cellStyle name="20% - Accent2 2 5 2 4" xfId="3975"/>
    <cellStyle name="20% - Accent2 2 5 2 4 2" xfId="3976"/>
    <cellStyle name="20% - Accent2 2 5 2 4 2 2" xfId="3977"/>
    <cellStyle name="20% - Accent2 2 5 2 4 2 2 2" xfId="3978"/>
    <cellStyle name="20% - Accent2 2 5 2 4 2 3" xfId="3979"/>
    <cellStyle name="20% - Accent2 2 5 2 4 3" xfId="3980"/>
    <cellStyle name="20% - Accent2 2 5 2 4 3 2" xfId="3981"/>
    <cellStyle name="20% - Accent2 2 5 2 4 4" xfId="3982"/>
    <cellStyle name="20% - Accent2 2 5 2 5" xfId="3983"/>
    <cellStyle name="20% - Accent2 2 5 2 5 2" xfId="3984"/>
    <cellStyle name="20% - Accent2 2 5 2 5 2 2" xfId="3985"/>
    <cellStyle name="20% - Accent2 2 5 2 5 3" xfId="3986"/>
    <cellStyle name="20% - Accent2 2 5 2 6" xfId="3987"/>
    <cellStyle name="20% - Accent2 2 5 2 6 2" xfId="3988"/>
    <cellStyle name="20% - Accent2 2 5 2 7" xfId="3989"/>
    <cellStyle name="20% - Accent2 2 5 3" xfId="3990"/>
    <cellStyle name="20% - Accent2 2 5 3 2" xfId="3991"/>
    <cellStyle name="20% - Accent2 2 5 3 2 2" xfId="3992"/>
    <cellStyle name="20% - Accent2 2 5 3 2 2 2" xfId="3993"/>
    <cellStyle name="20% - Accent2 2 5 3 2 2 2 2" xfId="3994"/>
    <cellStyle name="20% - Accent2 2 5 3 2 2 2 2 2" xfId="3995"/>
    <cellStyle name="20% - Accent2 2 5 3 2 2 2 3" xfId="3996"/>
    <cellStyle name="20% - Accent2 2 5 3 2 2 3" xfId="3997"/>
    <cellStyle name="20% - Accent2 2 5 3 2 2 3 2" xfId="3998"/>
    <cellStyle name="20% - Accent2 2 5 3 2 2 4" xfId="3999"/>
    <cellStyle name="20% - Accent2 2 5 3 2 3" xfId="4000"/>
    <cellStyle name="20% - Accent2 2 5 3 2 3 2" xfId="4001"/>
    <cellStyle name="20% - Accent2 2 5 3 2 3 2 2" xfId="4002"/>
    <cellStyle name="20% - Accent2 2 5 3 2 3 3" xfId="4003"/>
    <cellStyle name="20% - Accent2 2 5 3 2 4" xfId="4004"/>
    <cellStyle name="20% - Accent2 2 5 3 2 4 2" xfId="4005"/>
    <cellStyle name="20% - Accent2 2 5 3 2 5" xfId="4006"/>
    <cellStyle name="20% - Accent2 2 5 3 3" xfId="4007"/>
    <cellStyle name="20% - Accent2 2 5 3 3 2" xfId="4008"/>
    <cellStyle name="20% - Accent2 2 5 3 3 2 2" xfId="4009"/>
    <cellStyle name="20% - Accent2 2 5 3 3 2 2 2" xfId="4010"/>
    <cellStyle name="20% - Accent2 2 5 3 3 2 3" xfId="4011"/>
    <cellStyle name="20% - Accent2 2 5 3 3 3" xfId="4012"/>
    <cellStyle name="20% - Accent2 2 5 3 3 3 2" xfId="4013"/>
    <cellStyle name="20% - Accent2 2 5 3 3 4" xfId="4014"/>
    <cellStyle name="20% - Accent2 2 5 3 4" xfId="4015"/>
    <cellStyle name="20% - Accent2 2 5 3 4 2" xfId="4016"/>
    <cellStyle name="20% - Accent2 2 5 3 4 2 2" xfId="4017"/>
    <cellStyle name="20% - Accent2 2 5 3 4 3" xfId="4018"/>
    <cellStyle name="20% - Accent2 2 5 3 5" xfId="4019"/>
    <cellStyle name="20% - Accent2 2 5 3 5 2" xfId="4020"/>
    <cellStyle name="20% - Accent2 2 5 3 6" xfId="4021"/>
    <cellStyle name="20% - Accent2 2 5 4" xfId="4022"/>
    <cellStyle name="20% - Accent2 2 5 4 2" xfId="4023"/>
    <cellStyle name="20% - Accent2 2 5 4 2 2" xfId="4024"/>
    <cellStyle name="20% - Accent2 2 5 4 2 2 2" xfId="4025"/>
    <cellStyle name="20% - Accent2 2 5 4 2 2 2 2" xfId="4026"/>
    <cellStyle name="20% - Accent2 2 5 4 2 2 3" xfId="4027"/>
    <cellStyle name="20% - Accent2 2 5 4 2 3" xfId="4028"/>
    <cellStyle name="20% - Accent2 2 5 4 2 3 2" xfId="4029"/>
    <cellStyle name="20% - Accent2 2 5 4 2 4" xfId="4030"/>
    <cellStyle name="20% - Accent2 2 5 4 3" xfId="4031"/>
    <cellStyle name="20% - Accent2 2 5 4 3 2" xfId="4032"/>
    <cellStyle name="20% - Accent2 2 5 4 3 2 2" xfId="4033"/>
    <cellStyle name="20% - Accent2 2 5 4 3 3" xfId="4034"/>
    <cellStyle name="20% - Accent2 2 5 4 4" xfId="4035"/>
    <cellStyle name="20% - Accent2 2 5 4 4 2" xfId="4036"/>
    <cellStyle name="20% - Accent2 2 5 4 5" xfId="4037"/>
    <cellStyle name="20% - Accent2 2 5 5" xfId="4038"/>
    <cellStyle name="20% - Accent2 2 5 5 2" xfId="4039"/>
    <cellStyle name="20% - Accent2 2 5 5 2 2" xfId="4040"/>
    <cellStyle name="20% - Accent2 2 5 5 2 2 2" xfId="4041"/>
    <cellStyle name="20% - Accent2 2 5 5 2 3" xfId="4042"/>
    <cellStyle name="20% - Accent2 2 5 5 3" xfId="4043"/>
    <cellStyle name="20% - Accent2 2 5 5 3 2" xfId="4044"/>
    <cellStyle name="20% - Accent2 2 5 5 4" xfId="4045"/>
    <cellStyle name="20% - Accent2 2 5 6" xfId="4046"/>
    <cellStyle name="20% - Accent2 2 5 6 2" xfId="4047"/>
    <cellStyle name="20% - Accent2 2 5 6 2 2" xfId="4048"/>
    <cellStyle name="20% - Accent2 2 5 6 3" xfId="4049"/>
    <cellStyle name="20% - Accent2 2 5 7" xfId="4050"/>
    <cellStyle name="20% - Accent2 2 5 7 2" xfId="4051"/>
    <cellStyle name="20% - Accent2 2 5 8" xfId="4052"/>
    <cellStyle name="20% - Accent2 2 6" xfId="4053"/>
    <cellStyle name="20% - Accent2 2 6 2" xfId="4054"/>
    <cellStyle name="20% - Accent2 2 6 2 2" xfId="4055"/>
    <cellStyle name="20% - Accent2 2 6 2 2 2" xfId="4056"/>
    <cellStyle name="20% - Accent2 2 6 2 2 2 2" xfId="4057"/>
    <cellStyle name="20% - Accent2 2 6 2 2 2 2 2" xfId="4058"/>
    <cellStyle name="20% - Accent2 2 6 2 2 2 2 2 2" xfId="4059"/>
    <cellStyle name="20% - Accent2 2 6 2 2 2 2 3" xfId="4060"/>
    <cellStyle name="20% - Accent2 2 6 2 2 2 3" xfId="4061"/>
    <cellStyle name="20% - Accent2 2 6 2 2 2 3 2" xfId="4062"/>
    <cellStyle name="20% - Accent2 2 6 2 2 2 4" xfId="4063"/>
    <cellStyle name="20% - Accent2 2 6 2 2 3" xfId="4064"/>
    <cellStyle name="20% - Accent2 2 6 2 2 3 2" xfId="4065"/>
    <cellStyle name="20% - Accent2 2 6 2 2 3 2 2" xfId="4066"/>
    <cellStyle name="20% - Accent2 2 6 2 2 3 3" xfId="4067"/>
    <cellStyle name="20% - Accent2 2 6 2 2 4" xfId="4068"/>
    <cellStyle name="20% - Accent2 2 6 2 2 4 2" xfId="4069"/>
    <cellStyle name="20% - Accent2 2 6 2 2 5" xfId="4070"/>
    <cellStyle name="20% - Accent2 2 6 2 3" xfId="4071"/>
    <cellStyle name="20% - Accent2 2 6 2 3 2" xfId="4072"/>
    <cellStyle name="20% - Accent2 2 6 2 3 2 2" xfId="4073"/>
    <cellStyle name="20% - Accent2 2 6 2 3 2 2 2" xfId="4074"/>
    <cellStyle name="20% - Accent2 2 6 2 3 2 3" xfId="4075"/>
    <cellStyle name="20% - Accent2 2 6 2 3 3" xfId="4076"/>
    <cellStyle name="20% - Accent2 2 6 2 3 3 2" xfId="4077"/>
    <cellStyle name="20% - Accent2 2 6 2 3 4" xfId="4078"/>
    <cellStyle name="20% - Accent2 2 6 2 4" xfId="4079"/>
    <cellStyle name="20% - Accent2 2 6 2 4 2" xfId="4080"/>
    <cellStyle name="20% - Accent2 2 6 2 4 2 2" xfId="4081"/>
    <cellStyle name="20% - Accent2 2 6 2 4 3" xfId="4082"/>
    <cellStyle name="20% - Accent2 2 6 2 5" xfId="4083"/>
    <cellStyle name="20% - Accent2 2 6 2 5 2" xfId="4084"/>
    <cellStyle name="20% - Accent2 2 6 2 6" xfId="4085"/>
    <cellStyle name="20% - Accent2 2 6 3" xfId="4086"/>
    <cellStyle name="20% - Accent2 2 6 3 2" xfId="4087"/>
    <cellStyle name="20% - Accent2 2 6 3 2 2" xfId="4088"/>
    <cellStyle name="20% - Accent2 2 6 3 2 2 2" xfId="4089"/>
    <cellStyle name="20% - Accent2 2 6 3 2 2 2 2" xfId="4090"/>
    <cellStyle name="20% - Accent2 2 6 3 2 2 3" xfId="4091"/>
    <cellStyle name="20% - Accent2 2 6 3 2 3" xfId="4092"/>
    <cellStyle name="20% - Accent2 2 6 3 2 3 2" xfId="4093"/>
    <cellStyle name="20% - Accent2 2 6 3 2 4" xfId="4094"/>
    <cellStyle name="20% - Accent2 2 6 3 3" xfId="4095"/>
    <cellStyle name="20% - Accent2 2 6 3 3 2" xfId="4096"/>
    <cellStyle name="20% - Accent2 2 6 3 3 2 2" xfId="4097"/>
    <cellStyle name="20% - Accent2 2 6 3 3 3" xfId="4098"/>
    <cellStyle name="20% - Accent2 2 6 3 4" xfId="4099"/>
    <cellStyle name="20% - Accent2 2 6 3 4 2" xfId="4100"/>
    <cellStyle name="20% - Accent2 2 6 3 5" xfId="4101"/>
    <cellStyle name="20% - Accent2 2 6 4" xfId="4102"/>
    <cellStyle name="20% - Accent2 2 6 4 2" xfId="4103"/>
    <cellStyle name="20% - Accent2 2 6 4 2 2" xfId="4104"/>
    <cellStyle name="20% - Accent2 2 6 4 2 2 2" xfId="4105"/>
    <cellStyle name="20% - Accent2 2 6 4 2 3" xfId="4106"/>
    <cellStyle name="20% - Accent2 2 6 4 3" xfId="4107"/>
    <cellStyle name="20% - Accent2 2 6 4 3 2" xfId="4108"/>
    <cellStyle name="20% - Accent2 2 6 4 4" xfId="4109"/>
    <cellStyle name="20% - Accent2 2 6 5" xfId="4110"/>
    <cellStyle name="20% - Accent2 2 6 5 2" xfId="4111"/>
    <cellStyle name="20% - Accent2 2 6 5 2 2" xfId="4112"/>
    <cellStyle name="20% - Accent2 2 6 5 3" xfId="4113"/>
    <cellStyle name="20% - Accent2 2 6 6" xfId="4114"/>
    <cellStyle name="20% - Accent2 2 6 6 2" xfId="4115"/>
    <cellStyle name="20% - Accent2 2 6 7" xfId="4116"/>
    <cellStyle name="20% - Accent2 2 7" xfId="4117"/>
    <cellStyle name="20% - Accent2 2 7 2" xfId="4118"/>
    <cellStyle name="20% - Accent2 2 7 2 2" xfId="4119"/>
    <cellStyle name="20% - Accent2 2 7 2 2 2" xfId="4120"/>
    <cellStyle name="20% - Accent2 2 7 2 2 2 2" xfId="4121"/>
    <cellStyle name="20% - Accent2 2 7 2 2 2 2 2" xfId="4122"/>
    <cellStyle name="20% - Accent2 2 7 2 2 2 3" xfId="4123"/>
    <cellStyle name="20% - Accent2 2 7 2 2 3" xfId="4124"/>
    <cellStyle name="20% - Accent2 2 7 2 2 3 2" xfId="4125"/>
    <cellStyle name="20% - Accent2 2 7 2 2 4" xfId="4126"/>
    <cellStyle name="20% - Accent2 2 7 2 3" xfId="4127"/>
    <cellStyle name="20% - Accent2 2 7 2 3 2" xfId="4128"/>
    <cellStyle name="20% - Accent2 2 7 2 3 2 2" xfId="4129"/>
    <cellStyle name="20% - Accent2 2 7 2 3 3" xfId="4130"/>
    <cellStyle name="20% - Accent2 2 7 2 4" xfId="4131"/>
    <cellStyle name="20% - Accent2 2 7 2 4 2" xfId="4132"/>
    <cellStyle name="20% - Accent2 2 7 2 5" xfId="4133"/>
    <cellStyle name="20% - Accent2 2 7 3" xfId="4134"/>
    <cellStyle name="20% - Accent2 2 7 3 2" xfId="4135"/>
    <cellStyle name="20% - Accent2 2 7 3 2 2" xfId="4136"/>
    <cellStyle name="20% - Accent2 2 7 3 2 2 2" xfId="4137"/>
    <cellStyle name="20% - Accent2 2 7 3 2 3" xfId="4138"/>
    <cellStyle name="20% - Accent2 2 7 3 3" xfId="4139"/>
    <cellStyle name="20% - Accent2 2 7 3 3 2" xfId="4140"/>
    <cellStyle name="20% - Accent2 2 7 3 4" xfId="4141"/>
    <cellStyle name="20% - Accent2 2 7 4" xfId="4142"/>
    <cellStyle name="20% - Accent2 2 7 4 2" xfId="4143"/>
    <cellStyle name="20% - Accent2 2 7 4 2 2" xfId="4144"/>
    <cellStyle name="20% - Accent2 2 7 4 3" xfId="4145"/>
    <cellStyle name="20% - Accent2 2 7 5" xfId="4146"/>
    <cellStyle name="20% - Accent2 2 7 5 2" xfId="4147"/>
    <cellStyle name="20% - Accent2 2 7 6" xfId="4148"/>
    <cellStyle name="20% - Accent2 2 8" xfId="4149"/>
    <cellStyle name="20% - Accent2 2 8 2" xfId="4150"/>
    <cellStyle name="20% - Accent2 2 8 2 2" xfId="4151"/>
    <cellStyle name="20% - Accent2 2 8 2 2 2" xfId="4152"/>
    <cellStyle name="20% - Accent2 2 8 2 2 2 2" xfId="4153"/>
    <cellStyle name="20% - Accent2 2 8 2 2 3" xfId="4154"/>
    <cellStyle name="20% - Accent2 2 8 2 3" xfId="4155"/>
    <cellStyle name="20% - Accent2 2 8 2 3 2" xfId="4156"/>
    <cellStyle name="20% - Accent2 2 8 2 4" xfId="4157"/>
    <cellStyle name="20% - Accent2 2 8 3" xfId="4158"/>
    <cellStyle name="20% - Accent2 2 8 3 2" xfId="4159"/>
    <cellStyle name="20% - Accent2 2 8 3 2 2" xfId="4160"/>
    <cellStyle name="20% - Accent2 2 8 3 3" xfId="4161"/>
    <cellStyle name="20% - Accent2 2 8 4" xfId="4162"/>
    <cellStyle name="20% - Accent2 2 8 4 2" xfId="4163"/>
    <cellStyle name="20% - Accent2 2 8 5" xfId="4164"/>
    <cellStyle name="20% - Accent2 2 9" xfId="4165"/>
    <cellStyle name="20% - Accent2 2 9 2" xfId="4166"/>
    <cellStyle name="20% - Accent2 2 9 2 2" xfId="4167"/>
    <cellStyle name="20% - Accent2 2 9 2 2 2" xfId="4168"/>
    <cellStyle name="20% - Accent2 2 9 2 3" xfId="4169"/>
    <cellStyle name="20% - Accent2 2 9 3" xfId="4170"/>
    <cellStyle name="20% - Accent2 2 9 3 2" xfId="4171"/>
    <cellStyle name="20% - Accent2 2 9 4" xfId="4172"/>
    <cellStyle name="20% - Accent3 2" xfId="4173"/>
    <cellStyle name="20% - Accent3 2 10" xfId="4174"/>
    <cellStyle name="20% - Accent3 2 10 2" xfId="4175"/>
    <cellStyle name="20% - Accent3 2 10 2 2" xfId="4176"/>
    <cellStyle name="20% - Accent3 2 10 3" xfId="4177"/>
    <cellStyle name="20% - Accent3 2 11" xfId="4178"/>
    <cellStyle name="20% - Accent3 2 11 2" xfId="4179"/>
    <cellStyle name="20% - Accent3 2 12" xfId="4180"/>
    <cellStyle name="20% - Accent3 2 2" xfId="4181"/>
    <cellStyle name="20% - Accent3 2 2 10" xfId="4182"/>
    <cellStyle name="20% - Accent3 2 2 10 2" xfId="4183"/>
    <cellStyle name="20% - Accent3 2 2 11" xfId="4184"/>
    <cellStyle name="20% - Accent3 2 2 2" xfId="4185"/>
    <cellStyle name="20% - Accent3 2 2 2 10" xfId="4186"/>
    <cellStyle name="20% - Accent3 2 2 2 2" xfId="4187"/>
    <cellStyle name="20% - Accent3 2 2 2 2 2" xfId="4188"/>
    <cellStyle name="20% - Accent3 2 2 2 2 2 2" xfId="4189"/>
    <cellStyle name="20% - Accent3 2 2 2 2 2 2 2" xfId="4190"/>
    <cellStyle name="20% - Accent3 2 2 2 2 2 2 2 2" xfId="4191"/>
    <cellStyle name="20% - Accent3 2 2 2 2 2 2 2 2 2" xfId="4192"/>
    <cellStyle name="20% - Accent3 2 2 2 2 2 2 2 2 2 2" xfId="4193"/>
    <cellStyle name="20% - Accent3 2 2 2 2 2 2 2 2 2 2 2" xfId="4194"/>
    <cellStyle name="20% - Accent3 2 2 2 2 2 2 2 2 2 2 2 2" xfId="4195"/>
    <cellStyle name="20% - Accent3 2 2 2 2 2 2 2 2 2 2 3" xfId="4196"/>
    <cellStyle name="20% - Accent3 2 2 2 2 2 2 2 2 2 3" xfId="4197"/>
    <cellStyle name="20% - Accent3 2 2 2 2 2 2 2 2 2 3 2" xfId="4198"/>
    <cellStyle name="20% - Accent3 2 2 2 2 2 2 2 2 2 4" xfId="4199"/>
    <cellStyle name="20% - Accent3 2 2 2 2 2 2 2 2 3" xfId="4200"/>
    <cellStyle name="20% - Accent3 2 2 2 2 2 2 2 2 3 2" xfId="4201"/>
    <cellStyle name="20% - Accent3 2 2 2 2 2 2 2 2 3 2 2" xfId="4202"/>
    <cellStyle name="20% - Accent3 2 2 2 2 2 2 2 2 3 3" xfId="4203"/>
    <cellStyle name="20% - Accent3 2 2 2 2 2 2 2 2 4" xfId="4204"/>
    <cellStyle name="20% - Accent3 2 2 2 2 2 2 2 2 4 2" xfId="4205"/>
    <cellStyle name="20% - Accent3 2 2 2 2 2 2 2 2 5" xfId="4206"/>
    <cellStyle name="20% - Accent3 2 2 2 2 2 2 2 3" xfId="4207"/>
    <cellStyle name="20% - Accent3 2 2 2 2 2 2 2 3 2" xfId="4208"/>
    <cellStyle name="20% - Accent3 2 2 2 2 2 2 2 3 2 2" xfId="4209"/>
    <cellStyle name="20% - Accent3 2 2 2 2 2 2 2 3 2 2 2" xfId="4210"/>
    <cellStyle name="20% - Accent3 2 2 2 2 2 2 2 3 2 3" xfId="4211"/>
    <cellStyle name="20% - Accent3 2 2 2 2 2 2 2 3 3" xfId="4212"/>
    <cellStyle name="20% - Accent3 2 2 2 2 2 2 2 3 3 2" xfId="4213"/>
    <cellStyle name="20% - Accent3 2 2 2 2 2 2 2 3 4" xfId="4214"/>
    <cellStyle name="20% - Accent3 2 2 2 2 2 2 2 4" xfId="4215"/>
    <cellStyle name="20% - Accent3 2 2 2 2 2 2 2 4 2" xfId="4216"/>
    <cellStyle name="20% - Accent3 2 2 2 2 2 2 2 4 2 2" xfId="4217"/>
    <cellStyle name="20% - Accent3 2 2 2 2 2 2 2 4 3" xfId="4218"/>
    <cellStyle name="20% - Accent3 2 2 2 2 2 2 2 5" xfId="4219"/>
    <cellStyle name="20% - Accent3 2 2 2 2 2 2 2 5 2" xfId="4220"/>
    <cellStyle name="20% - Accent3 2 2 2 2 2 2 2 6" xfId="4221"/>
    <cellStyle name="20% - Accent3 2 2 2 2 2 2 3" xfId="4222"/>
    <cellStyle name="20% - Accent3 2 2 2 2 2 2 3 2" xfId="4223"/>
    <cellStyle name="20% - Accent3 2 2 2 2 2 2 3 2 2" xfId="4224"/>
    <cellStyle name="20% - Accent3 2 2 2 2 2 2 3 2 2 2" xfId="4225"/>
    <cellStyle name="20% - Accent3 2 2 2 2 2 2 3 2 2 2 2" xfId="4226"/>
    <cellStyle name="20% - Accent3 2 2 2 2 2 2 3 2 2 3" xfId="4227"/>
    <cellStyle name="20% - Accent3 2 2 2 2 2 2 3 2 3" xfId="4228"/>
    <cellStyle name="20% - Accent3 2 2 2 2 2 2 3 2 3 2" xfId="4229"/>
    <cellStyle name="20% - Accent3 2 2 2 2 2 2 3 2 4" xfId="4230"/>
    <cellStyle name="20% - Accent3 2 2 2 2 2 2 3 3" xfId="4231"/>
    <cellStyle name="20% - Accent3 2 2 2 2 2 2 3 3 2" xfId="4232"/>
    <cellStyle name="20% - Accent3 2 2 2 2 2 2 3 3 2 2" xfId="4233"/>
    <cellStyle name="20% - Accent3 2 2 2 2 2 2 3 3 3" xfId="4234"/>
    <cellStyle name="20% - Accent3 2 2 2 2 2 2 3 4" xfId="4235"/>
    <cellStyle name="20% - Accent3 2 2 2 2 2 2 3 4 2" xfId="4236"/>
    <cellStyle name="20% - Accent3 2 2 2 2 2 2 3 5" xfId="4237"/>
    <cellStyle name="20% - Accent3 2 2 2 2 2 2 4" xfId="4238"/>
    <cellStyle name="20% - Accent3 2 2 2 2 2 2 4 2" xfId="4239"/>
    <cellStyle name="20% - Accent3 2 2 2 2 2 2 4 2 2" xfId="4240"/>
    <cellStyle name="20% - Accent3 2 2 2 2 2 2 4 2 2 2" xfId="4241"/>
    <cellStyle name="20% - Accent3 2 2 2 2 2 2 4 2 3" xfId="4242"/>
    <cellStyle name="20% - Accent3 2 2 2 2 2 2 4 3" xfId="4243"/>
    <cellStyle name="20% - Accent3 2 2 2 2 2 2 4 3 2" xfId="4244"/>
    <cellStyle name="20% - Accent3 2 2 2 2 2 2 4 4" xfId="4245"/>
    <cellStyle name="20% - Accent3 2 2 2 2 2 2 5" xfId="4246"/>
    <cellStyle name="20% - Accent3 2 2 2 2 2 2 5 2" xfId="4247"/>
    <cellStyle name="20% - Accent3 2 2 2 2 2 2 5 2 2" xfId="4248"/>
    <cellStyle name="20% - Accent3 2 2 2 2 2 2 5 3" xfId="4249"/>
    <cellStyle name="20% - Accent3 2 2 2 2 2 2 6" xfId="4250"/>
    <cellStyle name="20% - Accent3 2 2 2 2 2 2 6 2" xfId="4251"/>
    <cellStyle name="20% - Accent3 2 2 2 2 2 2 7" xfId="4252"/>
    <cellStyle name="20% - Accent3 2 2 2 2 2 3" xfId="4253"/>
    <cellStyle name="20% - Accent3 2 2 2 2 2 3 2" xfId="4254"/>
    <cellStyle name="20% - Accent3 2 2 2 2 2 3 2 2" xfId="4255"/>
    <cellStyle name="20% - Accent3 2 2 2 2 2 3 2 2 2" xfId="4256"/>
    <cellStyle name="20% - Accent3 2 2 2 2 2 3 2 2 2 2" xfId="4257"/>
    <cellStyle name="20% - Accent3 2 2 2 2 2 3 2 2 2 2 2" xfId="4258"/>
    <cellStyle name="20% - Accent3 2 2 2 2 2 3 2 2 2 3" xfId="4259"/>
    <cellStyle name="20% - Accent3 2 2 2 2 2 3 2 2 3" xfId="4260"/>
    <cellStyle name="20% - Accent3 2 2 2 2 2 3 2 2 3 2" xfId="4261"/>
    <cellStyle name="20% - Accent3 2 2 2 2 2 3 2 2 4" xfId="4262"/>
    <cellStyle name="20% - Accent3 2 2 2 2 2 3 2 3" xfId="4263"/>
    <cellStyle name="20% - Accent3 2 2 2 2 2 3 2 3 2" xfId="4264"/>
    <cellStyle name="20% - Accent3 2 2 2 2 2 3 2 3 2 2" xfId="4265"/>
    <cellStyle name="20% - Accent3 2 2 2 2 2 3 2 3 3" xfId="4266"/>
    <cellStyle name="20% - Accent3 2 2 2 2 2 3 2 4" xfId="4267"/>
    <cellStyle name="20% - Accent3 2 2 2 2 2 3 2 4 2" xfId="4268"/>
    <cellStyle name="20% - Accent3 2 2 2 2 2 3 2 5" xfId="4269"/>
    <cellStyle name="20% - Accent3 2 2 2 2 2 3 3" xfId="4270"/>
    <cellStyle name="20% - Accent3 2 2 2 2 2 3 3 2" xfId="4271"/>
    <cellStyle name="20% - Accent3 2 2 2 2 2 3 3 2 2" xfId="4272"/>
    <cellStyle name="20% - Accent3 2 2 2 2 2 3 3 2 2 2" xfId="4273"/>
    <cellStyle name="20% - Accent3 2 2 2 2 2 3 3 2 3" xfId="4274"/>
    <cellStyle name="20% - Accent3 2 2 2 2 2 3 3 3" xfId="4275"/>
    <cellStyle name="20% - Accent3 2 2 2 2 2 3 3 3 2" xfId="4276"/>
    <cellStyle name="20% - Accent3 2 2 2 2 2 3 3 4" xfId="4277"/>
    <cellStyle name="20% - Accent3 2 2 2 2 2 3 4" xfId="4278"/>
    <cellStyle name="20% - Accent3 2 2 2 2 2 3 4 2" xfId="4279"/>
    <cellStyle name="20% - Accent3 2 2 2 2 2 3 4 2 2" xfId="4280"/>
    <cellStyle name="20% - Accent3 2 2 2 2 2 3 4 3" xfId="4281"/>
    <cellStyle name="20% - Accent3 2 2 2 2 2 3 5" xfId="4282"/>
    <cellStyle name="20% - Accent3 2 2 2 2 2 3 5 2" xfId="4283"/>
    <cellStyle name="20% - Accent3 2 2 2 2 2 3 6" xfId="4284"/>
    <cellStyle name="20% - Accent3 2 2 2 2 2 4" xfId="4285"/>
    <cellStyle name="20% - Accent3 2 2 2 2 2 4 2" xfId="4286"/>
    <cellStyle name="20% - Accent3 2 2 2 2 2 4 2 2" xfId="4287"/>
    <cellStyle name="20% - Accent3 2 2 2 2 2 4 2 2 2" xfId="4288"/>
    <cellStyle name="20% - Accent3 2 2 2 2 2 4 2 2 2 2" xfId="4289"/>
    <cellStyle name="20% - Accent3 2 2 2 2 2 4 2 2 3" xfId="4290"/>
    <cellStyle name="20% - Accent3 2 2 2 2 2 4 2 3" xfId="4291"/>
    <cellStyle name="20% - Accent3 2 2 2 2 2 4 2 3 2" xfId="4292"/>
    <cellStyle name="20% - Accent3 2 2 2 2 2 4 2 4" xfId="4293"/>
    <cellStyle name="20% - Accent3 2 2 2 2 2 4 3" xfId="4294"/>
    <cellStyle name="20% - Accent3 2 2 2 2 2 4 3 2" xfId="4295"/>
    <cellStyle name="20% - Accent3 2 2 2 2 2 4 3 2 2" xfId="4296"/>
    <cellStyle name="20% - Accent3 2 2 2 2 2 4 3 3" xfId="4297"/>
    <cellStyle name="20% - Accent3 2 2 2 2 2 4 4" xfId="4298"/>
    <cellStyle name="20% - Accent3 2 2 2 2 2 4 4 2" xfId="4299"/>
    <cellStyle name="20% - Accent3 2 2 2 2 2 4 5" xfId="4300"/>
    <cellStyle name="20% - Accent3 2 2 2 2 2 5" xfId="4301"/>
    <cellStyle name="20% - Accent3 2 2 2 2 2 5 2" xfId="4302"/>
    <cellStyle name="20% - Accent3 2 2 2 2 2 5 2 2" xfId="4303"/>
    <cellStyle name="20% - Accent3 2 2 2 2 2 5 2 2 2" xfId="4304"/>
    <cellStyle name="20% - Accent3 2 2 2 2 2 5 2 3" xfId="4305"/>
    <cellStyle name="20% - Accent3 2 2 2 2 2 5 3" xfId="4306"/>
    <cellStyle name="20% - Accent3 2 2 2 2 2 5 3 2" xfId="4307"/>
    <cellStyle name="20% - Accent3 2 2 2 2 2 5 4" xfId="4308"/>
    <cellStyle name="20% - Accent3 2 2 2 2 2 6" xfId="4309"/>
    <cellStyle name="20% - Accent3 2 2 2 2 2 6 2" xfId="4310"/>
    <cellStyle name="20% - Accent3 2 2 2 2 2 6 2 2" xfId="4311"/>
    <cellStyle name="20% - Accent3 2 2 2 2 2 6 3" xfId="4312"/>
    <cellStyle name="20% - Accent3 2 2 2 2 2 7" xfId="4313"/>
    <cellStyle name="20% - Accent3 2 2 2 2 2 7 2" xfId="4314"/>
    <cellStyle name="20% - Accent3 2 2 2 2 2 8" xfId="4315"/>
    <cellStyle name="20% - Accent3 2 2 2 2 3" xfId="4316"/>
    <cellStyle name="20% - Accent3 2 2 2 2 3 2" xfId="4317"/>
    <cellStyle name="20% - Accent3 2 2 2 2 3 2 2" xfId="4318"/>
    <cellStyle name="20% - Accent3 2 2 2 2 3 2 2 2" xfId="4319"/>
    <cellStyle name="20% - Accent3 2 2 2 2 3 2 2 2 2" xfId="4320"/>
    <cellStyle name="20% - Accent3 2 2 2 2 3 2 2 2 2 2" xfId="4321"/>
    <cellStyle name="20% - Accent3 2 2 2 2 3 2 2 2 2 2 2" xfId="4322"/>
    <cellStyle name="20% - Accent3 2 2 2 2 3 2 2 2 2 3" xfId="4323"/>
    <cellStyle name="20% - Accent3 2 2 2 2 3 2 2 2 3" xfId="4324"/>
    <cellStyle name="20% - Accent3 2 2 2 2 3 2 2 2 3 2" xfId="4325"/>
    <cellStyle name="20% - Accent3 2 2 2 2 3 2 2 2 4" xfId="4326"/>
    <cellStyle name="20% - Accent3 2 2 2 2 3 2 2 3" xfId="4327"/>
    <cellStyle name="20% - Accent3 2 2 2 2 3 2 2 3 2" xfId="4328"/>
    <cellStyle name="20% - Accent3 2 2 2 2 3 2 2 3 2 2" xfId="4329"/>
    <cellStyle name="20% - Accent3 2 2 2 2 3 2 2 3 3" xfId="4330"/>
    <cellStyle name="20% - Accent3 2 2 2 2 3 2 2 4" xfId="4331"/>
    <cellStyle name="20% - Accent3 2 2 2 2 3 2 2 4 2" xfId="4332"/>
    <cellStyle name="20% - Accent3 2 2 2 2 3 2 2 5" xfId="4333"/>
    <cellStyle name="20% - Accent3 2 2 2 2 3 2 3" xfId="4334"/>
    <cellStyle name="20% - Accent3 2 2 2 2 3 2 3 2" xfId="4335"/>
    <cellStyle name="20% - Accent3 2 2 2 2 3 2 3 2 2" xfId="4336"/>
    <cellStyle name="20% - Accent3 2 2 2 2 3 2 3 2 2 2" xfId="4337"/>
    <cellStyle name="20% - Accent3 2 2 2 2 3 2 3 2 3" xfId="4338"/>
    <cellStyle name="20% - Accent3 2 2 2 2 3 2 3 3" xfId="4339"/>
    <cellStyle name="20% - Accent3 2 2 2 2 3 2 3 3 2" xfId="4340"/>
    <cellStyle name="20% - Accent3 2 2 2 2 3 2 3 4" xfId="4341"/>
    <cellStyle name="20% - Accent3 2 2 2 2 3 2 4" xfId="4342"/>
    <cellStyle name="20% - Accent3 2 2 2 2 3 2 4 2" xfId="4343"/>
    <cellStyle name="20% - Accent3 2 2 2 2 3 2 4 2 2" xfId="4344"/>
    <cellStyle name="20% - Accent3 2 2 2 2 3 2 4 3" xfId="4345"/>
    <cellStyle name="20% - Accent3 2 2 2 2 3 2 5" xfId="4346"/>
    <cellStyle name="20% - Accent3 2 2 2 2 3 2 5 2" xfId="4347"/>
    <cellStyle name="20% - Accent3 2 2 2 2 3 2 6" xfId="4348"/>
    <cellStyle name="20% - Accent3 2 2 2 2 3 3" xfId="4349"/>
    <cellStyle name="20% - Accent3 2 2 2 2 3 3 2" xfId="4350"/>
    <cellStyle name="20% - Accent3 2 2 2 2 3 3 2 2" xfId="4351"/>
    <cellStyle name="20% - Accent3 2 2 2 2 3 3 2 2 2" xfId="4352"/>
    <cellStyle name="20% - Accent3 2 2 2 2 3 3 2 2 2 2" xfId="4353"/>
    <cellStyle name="20% - Accent3 2 2 2 2 3 3 2 2 3" xfId="4354"/>
    <cellStyle name="20% - Accent3 2 2 2 2 3 3 2 3" xfId="4355"/>
    <cellStyle name="20% - Accent3 2 2 2 2 3 3 2 3 2" xfId="4356"/>
    <cellStyle name="20% - Accent3 2 2 2 2 3 3 2 4" xfId="4357"/>
    <cellStyle name="20% - Accent3 2 2 2 2 3 3 3" xfId="4358"/>
    <cellStyle name="20% - Accent3 2 2 2 2 3 3 3 2" xfId="4359"/>
    <cellStyle name="20% - Accent3 2 2 2 2 3 3 3 2 2" xfId="4360"/>
    <cellStyle name="20% - Accent3 2 2 2 2 3 3 3 3" xfId="4361"/>
    <cellStyle name="20% - Accent3 2 2 2 2 3 3 4" xfId="4362"/>
    <cellStyle name="20% - Accent3 2 2 2 2 3 3 4 2" xfId="4363"/>
    <cellStyle name="20% - Accent3 2 2 2 2 3 3 5" xfId="4364"/>
    <cellStyle name="20% - Accent3 2 2 2 2 3 4" xfId="4365"/>
    <cellStyle name="20% - Accent3 2 2 2 2 3 4 2" xfId="4366"/>
    <cellStyle name="20% - Accent3 2 2 2 2 3 4 2 2" xfId="4367"/>
    <cellStyle name="20% - Accent3 2 2 2 2 3 4 2 2 2" xfId="4368"/>
    <cellStyle name="20% - Accent3 2 2 2 2 3 4 2 3" xfId="4369"/>
    <cellStyle name="20% - Accent3 2 2 2 2 3 4 3" xfId="4370"/>
    <cellStyle name="20% - Accent3 2 2 2 2 3 4 3 2" xfId="4371"/>
    <cellStyle name="20% - Accent3 2 2 2 2 3 4 4" xfId="4372"/>
    <cellStyle name="20% - Accent3 2 2 2 2 3 5" xfId="4373"/>
    <cellStyle name="20% - Accent3 2 2 2 2 3 5 2" xfId="4374"/>
    <cellStyle name="20% - Accent3 2 2 2 2 3 5 2 2" xfId="4375"/>
    <cellStyle name="20% - Accent3 2 2 2 2 3 5 3" xfId="4376"/>
    <cellStyle name="20% - Accent3 2 2 2 2 3 6" xfId="4377"/>
    <cellStyle name="20% - Accent3 2 2 2 2 3 6 2" xfId="4378"/>
    <cellStyle name="20% - Accent3 2 2 2 2 3 7" xfId="4379"/>
    <cellStyle name="20% - Accent3 2 2 2 2 4" xfId="4380"/>
    <cellStyle name="20% - Accent3 2 2 2 2 4 2" xfId="4381"/>
    <cellStyle name="20% - Accent3 2 2 2 2 4 2 2" xfId="4382"/>
    <cellStyle name="20% - Accent3 2 2 2 2 4 2 2 2" xfId="4383"/>
    <cellStyle name="20% - Accent3 2 2 2 2 4 2 2 2 2" xfId="4384"/>
    <cellStyle name="20% - Accent3 2 2 2 2 4 2 2 2 2 2" xfId="4385"/>
    <cellStyle name="20% - Accent3 2 2 2 2 4 2 2 2 3" xfId="4386"/>
    <cellStyle name="20% - Accent3 2 2 2 2 4 2 2 3" xfId="4387"/>
    <cellStyle name="20% - Accent3 2 2 2 2 4 2 2 3 2" xfId="4388"/>
    <cellStyle name="20% - Accent3 2 2 2 2 4 2 2 4" xfId="4389"/>
    <cellStyle name="20% - Accent3 2 2 2 2 4 2 3" xfId="4390"/>
    <cellStyle name="20% - Accent3 2 2 2 2 4 2 3 2" xfId="4391"/>
    <cellStyle name="20% - Accent3 2 2 2 2 4 2 3 2 2" xfId="4392"/>
    <cellStyle name="20% - Accent3 2 2 2 2 4 2 3 3" xfId="4393"/>
    <cellStyle name="20% - Accent3 2 2 2 2 4 2 4" xfId="4394"/>
    <cellStyle name="20% - Accent3 2 2 2 2 4 2 4 2" xfId="4395"/>
    <cellStyle name="20% - Accent3 2 2 2 2 4 2 5" xfId="4396"/>
    <cellStyle name="20% - Accent3 2 2 2 2 4 3" xfId="4397"/>
    <cellStyle name="20% - Accent3 2 2 2 2 4 3 2" xfId="4398"/>
    <cellStyle name="20% - Accent3 2 2 2 2 4 3 2 2" xfId="4399"/>
    <cellStyle name="20% - Accent3 2 2 2 2 4 3 2 2 2" xfId="4400"/>
    <cellStyle name="20% - Accent3 2 2 2 2 4 3 2 3" xfId="4401"/>
    <cellStyle name="20% - Accent3 2 2 2 2 4 3 3" xfId="4402"/>
    <cellStyle name="20% - Accent3 2 2 2 2 4 3 3 2" xfId="4403"/>
    <cellStyle name="20% - Accent3 2 2 2 2 4 3 4" xfId="4404"/>
    <cellStyle name="20% - Accent3 2 2 2 2 4 4" xfId="4405"/>
    <cellStyle name="20% - Accent3 2 2 2 2 4 4 2" xfId="4406"/>
    <cellStyle name="20% - Accent3 2 2 2 2 4 4 2 2" xfId="4407"/>
    <cellStyle name="20% - Accent3 2 2 2 2 4 4 3" xfId="4408"/>
    <cellStyle name="20% - Accent3 2 2 2 2 4 5" xfId="4409"/>
    <cellStyle name="20% - Accent3 2 2 2 2 4 5 2" xfId="4410"/>
    <cellStyle name="20% - Accent3 2 2 2 2 4 6" xfId="4411"/>
    <cellStyle name="20% - Accent3 2 2 2 2 5" xfId="4412"/>
    <cellStyle name="20% - Accent3 2 2 2 2 5 2" xfId="4413"/>
    <cellStyle name="20% - Accent3 2 2 2 2 5 2 2" xfId="4414"/>
    <cellStyle name="20% - Accent3 2 2 2 2 5 2 2 2" xfId="4415"/>
    <cellStyle name="20% - Accent3 2 2 2 2 5 2 2 2 2" xfId="4416"/>
    <cellStyle name="20% - Accent3 2 2 2 2 5 2 2 3" xfId="4417"/>
    <cellStyle name="20% - Accent3 2 2 2 2 5 2 3" xfId="4418"/>
    <cellStyle name="20% - Accent3 2 2 2 2 5 2 3 2" xfId="4419"/>
    <cellStyle name="20% - Accent3 2 2 2 2 5 2 4" xfId="4420"/>
    <cellStyle name="20% - Accent3 2 2 2 2 5 3" xfId="4421"/>
    <cellStyle name="20% - Accent3 2 2 2 2 5 3 2" xfId="4422"/>
    <cellStyle name="20% - Accent3 2 2 2 2 5 3 2 2" xfId="4423"/>
    <cellStyle name="20% - Accent3 2 2 2 2 5 3 3" xfId="4424"/>
    <cellStyle name="20% - Accent3 2 2 2 2 5 4" xfId="4425"/>
    <cellStyle name="20% - Accent3 2 2 2 2 5 4 2" xfId="4426"/>
    <cellStyle name="20% - Accent3 2 2 2 2 5 5" xfId="4427"/>
    <cellStyle name="20% - Accent3 2 2 2 2 6" xfId="4428"/>
    <cellStyle name="20% - Accent3 2 2 2 2 6 2" xfId="4429"/>
    <cellStyle name="20% - Accent3 2 2 2 2 6 2 2" xfId="4430"/>
    <cellStyle name="20% - Accent3 2 2 2 2 6 2 2 2" xfId="4431"/>
    <cellStyle name="20% - Accent3 2 2 2 2 6 2 3" xfId="4432"/>
    <cellStyle name="20% - Accent3 2 2 2 2 6 3" xfId="4433"/>
    <cellStyle name="20% - Accent3 2 2 2 2 6 3 2" xfId="4434"/>
    <cellStyle name="20% - Accent3 2 2 2 2 6 4" xfId="4435"/>
    <cellStyle name="20% - Accent3 2 2 2 2 7" xfId="4436"/>
    <cellStyle name="20% - Accent3 2 2 2 2 7 2" xfId="4437"/>
    <cellStyle name="20% - Accent3 2 2 2 2 7 2 2" xfId="4438"/>
    <cellStyle name="20% - Accent3 2 2 2 2 7 3" xfId="4439"/>
    <cellStyle name="20% - Accent3 2 2 2 2 8" xfId="4440"/>
    <cellStyle name="20% - Accent3 2 2 2 2 8 2" xfId="4441"/>
    <cellStyle name="20% - Accent3 2 2 2 2 9" xfId="4442"/>
    <cellStyle name="20% - Accent3 2 2 2 3" xfId="4443"/>
    <cellStyle name="20% - Accent3 2 2 2 3 2" xfId="4444"/>
    <cellStyle name="20% - Accent3 2 2 2 3 2 2" xfId="4445"/>
    <cellStyle name="20% - Accent3 2 2 2 3 2 2 2" xfId="4446"/>
    <cellStyle name="20% - Accent3 2 2 2 3 2 2 2 2" xfId="4447"/>
    <cellStyle name="20% - Accent3 2 2 2 3 2 2 2 2 2" xfId="4448"/>
    <cellStyle name="20% - Accent3 2 2 2 3 2 2 2 2 2 2" xfId="4449"/>
    <cellStyle name="20% - Accent3 2 2 2 3 2 2 2 2 2 2 2" xfId="4450"/>
    <cellStyle name="20% - Accent3 2 2 2 3 2 2 2 2 2 3" xfId="4451"/>
    <cellStyle name="20% - Accent3 2 2 2 3 2 2 2 2 3" xfId="4452"/>
    <cellStyle name="20% - Accent3 2 2 2 3 2 2 2 2 3 2" xfId="4453"/>
    <cellStyle name="20% - Accent3 2 2 2 3 2 2 2 2 4" xfId="4454"/>
    <cellStyle name="20% - Accent3 2 2 2 3 2 2 2 3" xfId="4455"/>
    <cellStyle name="20% - Accent3 2 2 2 3 2 2 2 3 2" xfId="4456"/>
    <cellStyle name="20% - Accent3 2 2 2 3 2 2 2 3 2 2" xfId="4457"/>
    <cellStyle name="20% - Accent3 2 2 2 3 2 2 2 3 3" xfId="4458"/>
    <cellStyle name="20% - Accent3 2 2 2 3 2 2 2 4" xfId="4459"/>
    <cellStyle name="20% - Accent3 2 2 2 3 2 2 2 4 2" xfId="4460"/>
    <cellStyle name="20% - Accent3 2 2 2 3 2 2 2 5" xfId="4461"/>
    <cellStyle name="20% - Accent3 2 2 2 3 2 2 3" xfId="4462"/>
    <cellStyle name="20% - Accent3 2 2 2 3 2 2 3 2" xfId="4463"/>
    <cellStyle name="20% - Accent3 2 2 2 3 2 2 3 2 2" xfId="4464"/>
    <cellStyle name="20% - Accent3 2 2 2 3 2 2 3 2 2 2" xfId="4465"/>
    <cellStyle name="20% - Accent3 2 2 2 3 2 2 3 2 3" xfId="4466"/>
    <cellStyle name="20% - Accent3 2 2 2 3 2 2 3 3" xfId="4467"/>
    <cellStyle name="20% - Accent3 2 2 2 3 2 2 3 3 2" xfId="4468"/>
    <cellStyle name="20% - Accent3 2 2 2 3 2 2 3 4" xfId="4469"/>
    <cellStyle name="20% - Accent3 2 2 2 3 2 2 4" xfId="4470"/>
    <cellStyle name="20% - Accent3 2 2 2 3 2 2 4 2" xfId="4471"/>
    <cellStyle name="20% - Accent3 2 2 2 3 2 2 4 2 2" xfId="4472"/>
    <cellStyle name="20% - Accent3 2 2 2 3 2 2 4 3" xfId="4473"/>
    <cellStyle name="20% - Accent3 2 2 2 3 2 2 5" xfId="4474"/>
    <cellStyle name="20% - Accent3 2 2 2 3 2 2 5 2" xfId="4475"/>
    <cellStyle name="20% - Accent3 2 2 2 3 2 2 6" xfId="4476"/>
    <cellStyle name="20% - Accent3 2 2 2 3 2 3" xfId="4477"/>
    <cellStyle name="20% - Accent3 2 2 2 3 2 3 2" xfId="4478"/>
    <cellStyle name="20% - Accent3 2 2 2 3 2 3 2 2" xfId="4479"/>
    <cellStyle name="20% - Accent3 2 2 2 3 2 3 2 2 2" xfId="4480"/>
    <cellStyle name="20% - Accent3 2 2 2 3 2 3 2 2 2 2" xfId="4481"/>
    <cellStyle name="20% - Accent3 2 2 2 3 2 3 2 2 3" xfId="4482"/>
    <cellStyle name="20% - Accent3 2 2 2 3 2 3 2 3" xfId="4483"/>
    <cellStyle name="20% - Accent3 2 2 2 3 2 3 2 3 2" xfId="4484"/>
    <cellStyle name="20% - Accent3 2 2 2 3 2 3 2 4" xfId="4485"/>
    <cellStyle name="20% - Accent3 2 2 2 3 2 3 3" xfId="4486"/>
    <cellStyle name="20% - Accent3 2 2 2 3 2 3 3 2" xfId="4487"/>
    <cellStyle name="20% - Accent3 2 2 2 3 2 3 3 2 2" xfId="4488"/>
    <cellStyle name="20% - Accent3 2 2 2 3 2 3 3 3" xfId="4489"/>
    <cellStyle name="20% - Accent3 2 2 2 3 2 3 4" xfId="4490"/>
    <cellStyle name="20% - Accent3 2 2 2 3 2 3 4 2" xfId="4491"/>
    <cellStyle name="20% - Accent3 2 2 2 3 2 3 5" xfId="4492"/>
    <cellStyle name="20% - Accent3 2 2 2 3 2 4" xfId="4493"/>
    <cellStyle name="20% - Accent3 2 2 2 3 2 4 2" xfId="4494"/>
    <cellStyle name="20% - Accent3 2 2 2 3 2 4 2 2" xfId="4495"/>
    <cellStyle name="20% - Accent3 2 2 2 3 2 4 2 2 2" xfId="4496"/>
    <cellStyle name="20% - Accent3 2 2 2 3 2 4 2 3" xfId="4497"/>
    <cellStyle name="20% - Accent3 2 2 2 3 2 4 3" xfId="4498"/>
    <cellStyle name="20% - Accent3 2 2 2 3 2 4 3 2" xfId="4499"/>
    <cellStyle name="20% - Accent3 2 2 2 3 2 4 4" xfId="4500"/>
    <cellStyle name="20% - Accent3 2 2 2 3 2 5" xfId="4501"/>
    <cellStyle name="20% - Accent3 2 2 2 3 2 5 2" xfId="4502"/>
    <cellStyle name="20% - Accent3 2 2 2 3 2 5 2 2" xfId="4503"/>
    <cellStyle name="20% - Accent3 2 2 2 3 2 5 3" xfId="4504"/>
    <cellStyle name="20% - Accent3 2 2 2 3 2 6" xfId="4505"/>
    <cellStyle name="20% - Accent3 2 2 2 3 2 6 2" xfId="4506"/>
    <cellStyle name="20% - Accent3 2 2 2 3 2 7" xfId="4507"/>
    <cellStyle name="20% - Accent3 2 2 2 3 3" xfId="4508"/>
    <cellStyle name="20% - Accent3 2 2 2 3 3 2" xfId="4509"/>
    <cellStyle name="20% - Accent3 2 2 2 3 3 2 2" xfId="4510"/>
    <cellStyle name="20% - Accent3 2 2 2 3 3 2 2 2" xfId="4511"/>
    <cellStyle name="20% - Accent3 2 2 2 3 3 2 2 2 2" xfId="4512"/>
    <cellStyle name="20% - Accent3 2 2 2 3 3 2 2 2 2 2" xfId="4513"/>
    <cellStyle name="20% - Accent3 2 2 2 3 3 2 2 2 3" xfId="4514"/>
    <cellStyle name="20% - Accent3 2 2 2 3 3 2 2 3" xfId="4515"/>
    <cellStyle name="20% - Accent3 2 2 2 3 3 2 2 3 2" xfId="4516"/>
    <cellStyle name="20% - Accent3 2 2 2 3 3 2 2 4" xfId="4517"/>
    <cellStyle name="20% - Accent3 2 2 2 3 3 2 3" xfId="4518"/>
    <cellStyle name="20% - Accent3 2 2 2 3 3 2 3 2" xfId="4519"/>
    <cellStyle name="20% - Accent3 2 2 2 3 3 2 3 2 2" xfId="4520"/>
    <cellStyle name="20% - Accent3 2 2 2 3 3 2 3 3" xfId="4521"/>
    <cellStyle name="20% - Accent3 2 2 2 3 3 2 4" xfId="4522"/>
    <cellStyle name="20% - Accent3 2 2 2 3 3 2 4 2" xfId="4523"/>
    <cellStyle name="20% - Accent3 2 2 2 3 3 2 5" xfId="4524"/>
    <cellStyle name="20% - Accent3 2 2 2 3 3 3" xfId="4525"/>
    <cellStyle name="20% - Accent3 2 2 2 3 3 3 2" xfId="4526"/>
    <cellStyle name="20% - Accent3 2 2 2 3 3 3 2 2" xfId="4527"/>
    <cellStyle name="20% - Accent3 2 2 2 3 3 3 2 2 2" xfId="4528"/>
    <cellStyle name="20% - Accent3 2 2 2 3 3 3 2 3" xfId="4529"/>
    <cellStyle name="20% - Accent3 2 2 2 3 3 3 3" xfId="4530"/>
    <cellStyle name="20% - Accent3 2 2 2 3 3 3 3 2" xfId="4531"/>
    <cellStyle name="20% - Accent3 2 2 2 3 3 3 4" xfId="4532"/>
    <cellStyle name="20% - Accent3 2 2 2 3 3 4" xfId="4533"/>
    <cellStyle name="20% - Accent3 2 2 2 3 3 4 2" xfId="4534"/>
    <cellStyle name="20% - Accent3 2 2 2 3 3 4 2 2" xfId="4535"/>
    <cellStyle name="20% - Accent3 2 2 2 3 3 4 3" xfId="4536"/>
    <cellStyle name="20% - Accent3 2 2 2 3 3 5" xfId="4537"/>
    <cellStyle name="20% - Accent3 2 2 2 3 3 5 2" xfId="4538"/>
    <cellStyle name="20% - Accent3 2 2 2 3 3 6" xfId="4539"/>
    <cellStyle name="20% - Accent3 2 2 2 3 4" xfId="4540"/>
    <cellStyle name="20% - Accent3 2 2 2 3 4 2" xfId="4541"/>
    <cellStyle name="20% - Accent3 2 2 2 3 4 2 2" xfId="4542"/>
    <cellStyle name="20% - Accent3 2 2 2 3 4 2 2 2" xfId="4543"/>
    <cellStyle name="20% - Accent3 2 2 2 3 4 2 2 2 2" xfId="4544"/>
    <cellStyle name="20% - Accent3 2 2 2 3 4 2 2 3" xfId="4545"/>
    <cellStyle name="20% - Accent3 2 2 2 3 4 2 3" xfId="4546"/>
    <cellStyle name="20% - Accent3 2 2 2 3 4 2 3 2" xfId="4547"/>
    <cellStyle name="20% - Accent3 2 2 2 3 4 2 4" xfId="4548"/>
    <cellStyle name="20% - Accent3 2 2 2 3 4 3" xfId="4549"/>
    <cellStyle name="20% - Accent3 2 2 2 3 4 3 2" xfId="4550"/>
    <cellStyle name="20% - Accent3 2 2 2 3 4 3 2 2" xfId="4551"/>
    <cellStyle name="20% - Accent3 2 2 2 3 4 3 3" xfId="4552"/>
    <cellStyle name="20% - Accent3 2 2 2 3 4 4" xfId="4553"/>
    <cellStyle name="20% - Accent3 2 2 2 3 4 4 2" xfId="4554"/>
    <cellStyle name="20% - Accent3 2 2 2 3 4 5" xfId="4555"/>
    <cellStyle name="20% - Accent3 2 2 2 3 5" xfId="4556"/>
    <cellStyle name="20% - Accent3 2 2 2 3 5 2" xfId="4557"/>
    <cellStyle name="20% - Accent3 2 2 2 3 5 2 2" xfId="4558"/>
    <cellStyle name="20% - Accent3 2 2 2 3 5 2 2 2" xfId="4559"/>
    <cellStyle name="20% - Accent3 2 2 2 3 5 2 3" xfId="4560"/>
    <cellStyle name="20% - Accent3 2 2 2 3 5 3" xfId="4561"/>
    <cellStyle name="20% - Accent3 2 2 2 3 5 3 2" xfId="4562"/>
    <cellStyle name="20% - Accent3 2 2 2 3 5 4" xfId="4563"/>
    <cellStyle name="20% - Accent3 2 2 2 3 6" xfId="4564"/>
    <cellStyle name="20% - Accent3 2 2 2 3 6 2" xfId="4565"/>
    <cellStyle name="20% - Accent3 2 2 2 3 6 2 2" xfId="4566"/>
    <cellStyle name="20% - Accent3 2 2 2 3 6 3" xfId="4567"/>
    <cellStyle name="20% - Accent3 2 2 2 3 7" xfId="4568"/>
    <cellStyle name="20% - Accent3 2 2 2 3 7 2" xfId="4569"/>
    <cellStyle name="20% - Accent3 2 2 2 3 8" xfId="4570"/>
    <cellStyle name="20% - Accent3 2 2 2 4" xfId="4571"/>
    <cellStyle name="20% - Accent3 2 2 2 4 2" xfId="4572"/>
    <cellStyle name="20% - Accent3 2 2 2 4 2 2" xfId="4573"/>
    <cellStyle name="20% - Accent3 2 2 2 4 2 2 2" xfId="4574"/>
    <cellStyle name="20% - Accent3 2 2 2 4 2 2 2 2" xfId="4575"/>
    <cellStyle name="20% - Accent3 2 2 2 4 2 2 2 2 2" xfId="4576"/>
    <cellStyle name="20% - Accent3 2 2 2 4 2 2 2 2 2 2" xfId="4577"/>
    <cellStyle name="20% - Accent3 2 2 2 4 2 2 2 2 3" xfId="4578"/>
    <cellStyle name="20% - Accent3 2 2 2 4 2 2 2 3" xfId="4579"/>
    <cellStyle name="20% - Accent3 2 2 2 4 2 2 2 3 2" xfId="4580"/>
    <cellStyle name="20% - Accent3 2 2 2 4 2 2 2 4" xfId="4581"/>
    <cellStyle name="20% - Accent3 2 2 2 4 2 2 3" xfId="4582"/>
    <cellStyle name="20% - Accent3 2 2 2 4 2 2 3 2" xfId="4583"/>
    <cellStyle name="20% - Accent3 2 2 2 4 2 2 3 2 2" xfId="4584"/>
    <cellStyle name="20% - Accent3 2 2 2 4 2 2 3 3" xfId="4585"/>
    <cellStyle name="20% - Accent3 2 2 2 4 2 2 4" xfId="4586"/>
    <cellStyle name="20% - Accent3 2 2 2 4 2 2 4 2" xfId="4587"/>
    <cellStyle name="20% - Accent3 2 2 2 4 2 2 5" xfId="4588"/>
    <cellStyle name="20% - Accent3 2 2 2 4 2 3" xfId="4589"/>
    <cellStyle name="20% - Accent3 2 2 2 4 2 3 2" xfId="4590"/>
    <cellStyle name="20% - Accent3 2 2 2 4 2 3 2 2" xfId="4591"/>
    <cellStyle name="20% - Accent3 2 2 2 4 2 3 2 2 2" xfId="4592"/>
    <cellStyle name="20% - Accent3 2 2 2 4 2 3 2 3" xfId="4593"/>
    <cellStyle name="20% - Accent3 2 2 2 4 2 3 3" xfId="4594"/>
    <cellStyle name="20% - Accent3 2 2 2 4 2 3 3 2" xfId="4595"/>
    <cellStyle name="20% - Accent3 2 2 2 4 2 3 4" xfId="4596"/>
    <cellStyle name="20% - Accent3 2 2 2 4 2 4" xfId="4597"/>
    <cellStyle name="20% - Accent3 2 2 2 4 2 4 2" xfId="4598"/>
    <cellStyle name="20% - Accent3 2 2 2 4 2 4 2 2" xfId="4599"/>
    <cellStyle name="20% - Accent3 2 2 2 4 2 4 3" xfId="4600"/>
    <cellStyle name="20% - Accent3 2 2 2 4 2 5" xfId="4601"/>
    <cellStyle name="20% - Accent3 2 2 2 4 2 5 2" xfId="4602"/>
    <cellStyle name="20% - Accent3 2 2 2 4 2 6" xfId="4603"/>
    <cellStyle name="20% - Accent3 2 2 2 4 3" xfId="4604"/>
    <cellStyle name="20% - Accent3 2 2 2 4 3 2" xfId="4605"/>
    <cellStyle name="20% - Accent3 2 2 2 4 3 2 2" xfId="4606"/>
    <cellStyle name="20% - Accent3 2 2 2 4 3 2 2 2" xfId="4607"/>
    <cellStyle name="20% - Accent3 2 2 2 4 3 2 2 2 2" xfId="4608"/>
    <cellStyle name="20% - Accent3 2 2 2 4 3 2 2 3" xfId="4609"/>
    <cellStyle name="20% - Accent3 2 2 2 4 3 2 3" xfId="4610"/>
    <cellStyle name="20% - Accent3 2 2 2 4 3 2 3 2" xfId="4611"/>
    <cellStyle name="20% - Accent3 2 2 2 4 3 2 4" xfId="4612"/>
    <cellStyle name="20% - Accent3 2 2 2 4 3 3" xfId="4613"/>
    <cellStyle name="20% - Accent3 2 2 2 4 3 3 2" xfId="4614"/>
    <cellStyle name="20% - Accent3 2 2 2 4 3 3 2 2" xfId="4615"/>
    <cellStyle name="20% - Accent3 2 2 2 4 3 3 3" xfId="4616"/>
    <cellStyle name="20% - Accent3 2 2 2 4 3 4" xfId="4617"/>
    <cellStyle name="20% - Accent3 2 2 2 4 3 4 2" xfId="4618"/>
    <cellStyle name="20% - Accent3 2 2 2 4 3 5" xfId="4619"/>
    <cellStyle name="20% - Accent3 2 2 2 4 4" xfId="4620"/>
    <cellStyle name="20% - Accent3 2 2 2 4 4 2" xfId="4621"/>
    <cellStyle name="20% - Accent3 2 2 2 4 4 2 2" xfId="4622"/>
    <cellStyle name="20% - Accent3 2 2 2 4 4 2 2 2" xfId="4623"/>
    <cellStyle name="20% - Accent3 2 2 2 4 4 2 3" xfId="4624"/>
    <cellStyle name="20% - Accent3 2 2 2 4 4 3" xfId="4625"/>
    <cellStyle name="20% - Accent3 2 2 2 4 4 3 2" xfId="4626"/>
    <cellStyle name="20% - Accent3 2 2 2 4 4 4" xfId="4627"/>
    <cellStyle name="20% - Accent3 2 2 2 4 5" xfId="4628"/>
    <cellStyle name="20% - Accent3 2 2 2 4 5 2" xfId="4629"/>
    <cellStyle name="20% - Accent3 2 2 2 4 5 2 2" xfId="4630"/>
    <cellStyle name="20% - Accent3 2 2 2 4 5 3" xfId="4631"/>
    <cellStyle name="20% - Accent3 2 2 2 4 6" xfId="4632"/>
    <cellStyle name="20% - Accent3 2 2 2 4 6 2" xfId="4633"/>
    <cellStyle name="20% - Accent3 2 2 2 4 7" xfId="4634"/>
    <cellStyle name="20% - Accent3 2 2 2 5" xfId="4635"/>
    <cellStyle name="20% - Accent3 2 2 2 5 2" xfId="4636"/>
    <cellStyle name="20% - Accent3 2 2 2 5 2 2" xfId="4637"/>
    <cellStyle name="20% - Accent3 2 2 2 5 2 2 2" xfId="4638"/>
    <cellStyle name="20% - Accent3 2 2 2 5 2 2 2 2" xfId="4639"/>
    <cellStyle name="20% - Accent3 2 2 2 5 2 2 2 2 2" xfId="4640"/>
    <cellStyle name="20% - Accent3 2 2 2 5 2 2 2 3" xfId="4641"/>
    <cellStyle name="20% - Accent3 2 2 2 5 2 2 3" xfId="4642"/>
    <cellStyle name="20% - Accent3 2 2 2 5 2 2 3 2" xfId="4643"/>
    <cellStyle name="20% - Accent3 2 2 2 5 2 2 4" xfId="4644"/>
    <cellStyle name="20% - Accent3 2 2 2 5 2 3" xfId="4645"/>
    <cellStyle name="20% - Accent3 2 2 2 5 2 3 2" xfId="4646"/>
    <cellStyle name="20% - Accent3 2 2 2 5 2 3 2 2" xfId="4647"/>
    <cellStyle name="20% - Accent3 2 2 2 5 2 3 3" xfId="4648"/>
    <cellStyle name="20% - Accent3 2 2 2 5 2 4" xfId="4649"/>
    <cellStyle name="20% - Accent3 2 2 2 5 2 4 2" xfId="4650"/>
    <cellStyle name="20% - Accent3 2 2 2 5 2 5" xfId="4651"/>
    <cellStyle name="20% - Accent3 2 2 2 5 3" xfId="4652"/>
    <cellStyle name="20% - Accent3 2 2 2 5 3 2" xfId="4653"/>
    <cellStyle name="20% - Accent3 2 2 2 5 3 2 2" xfId="4654"/>
    <cellStyle name="20% - Accent3 2 2 2 5 3 2 2 2" xfId="4655"/>
    <cellStyle name="20% - Accent3 2 2 2 5 3 2 3" xfId="4656"/>
    <cellStyle name="20% - Accent3 2 2 2 5 3 3" xfId="4657"/>
    <cellStyle name="20% - Accent3 2 2 2 5 3 3 2" xfId="4658"/>
    <cellStyle name="20% - Accent3 2 2 2 5 3 4" xfId="4659"/>
    <cellStyle name="20% - Accent3 2 2 2 5 4" xfId="4660"/>
    <cellStyle name="20% - Accent3 2 2 2 5 4 2" xfId="4661"/>
    <cellStyle name="20% - Accent3 2 2 2 5 4 2 2" xfId="4662"/>
    <cellStyle name="20% - Accent3 2 2 2 5 4 3" xfId="4663"/>
    <cellStyle name="20% - Accent3 2 2 2 5 5" xfId="4664"/>
    <cellStyle name="20% - Accent3 2 2 2 5 5 2" xfId="4665"/>
    <cellStyle name="20% - Accent3 2 2 2 5 6" xfId="4666"/>
    <cellStyle name="20% - Accent3 2 2 2 6" xfId="4667"/>
    <cellStyle name="20% - Accent3 2 2 2 6 2" xfId="4668"/>
    <cellStyle name="20% - Accent3 2 2 2 6 2 2" xfId="4669"/>
    <cellStyle name="20% - Accent3 2 2 2 6 2 2 2" xfId="4670"/>
    <cellStyle name="20% - Accent3 2 2 2 6 2 2 2 2" xfId="4671"/>
    <cellStyle name="20% - Accent3 2 2 2 6 2 2 3" xfId="4672"/>
    <cellStyle name="20% - Accent3 2 2 2 6 2 3" xfId="4673"/>
    <cellStyle name="20% - Accent3 2 2 2 6 2 3 2" xfId="4674"/>
    <cellStyle name="20% - Accent3 2 2 2 6 2 4" xfId="4675"/>
    <cellStyle name="20% - Accent3 2 2 2 6 3" xfId="4676"/>
    <cellStyle name="20% - Accent3 2 2 2 6 3 2" xfId="4677"/>
    <cellStyle name="20% - Accent3 2 2 2 6 3 2 2" xfId="4678"/>
    <cellStyle name="20% - Accent3 2 2 2 6 3 3" xfId="4679"/>
    <cellStyle name="20% - Accent3 2 2 2 6 4" xfId="4680"/>
    <cellStyle name="20% - Accent3 2 2 2 6 4 2" xfId="4681"/>
    <cellStyle name="20% - Accent3 2 2 2 6 5" xfId="4682"/>
    <cellStyle name="20% - Accent3 2 2 2 7" xfId="4683"/>
    <cellStyle name="20% - Accent3 2 2 2 7 2" xfId="4684"/>
    <cellStyle name="20% - Accent3 2 2 2 7 2 2" xfId="4685"/>
    <cellStyle name="20% - Accent3 2 2 2 7 2 2 2" xfId="4686"/>
    <cellStyle name="20% - Accent3 2 2 2 7 2 3" xfId="4687"/>
    <cellStyle name="20% - Accent3 2 2 2 7 3" xfId="4688"/>
    <cellStyle name="20% - Accent3 2 2 2 7 3 2" xfId="4689"/>
    <cellStyle name="20% - Accent3 2 2 2 7 4" xfId="4690"/>
    <cellStyle name="20% - Accent3 2 2 2 8" xfId="4691"/>
    <cellStyle name="20% - Accent3 2 2 2 8 2" xfId="4692"/>
    <cellStyle name="20% - Accent3 2 2 2 8 2 2" xfId="4693"/>
    <cellStyle name="20% - Accent3 2 2 2 8 3" xfId="4694"/>
    <cellStyle name="20% - Accent3 2 2 2 9" xfId="4695"/>
    <cellStyle name="20% - Accent3 2 2 2 9 2" xfId="4696"/>
    <cellStyle name="20% - Accent3 2 2 3" xfId="4697"/>
    <cellStyle name="20% - Accent3 2 2 3 2" xfId="4698"/>
    <cellStyle name="20% - Accent3 2 2 3 2 2" xfId="4699"/>
    <cellStyle name="20% - Accent3 2 2 3 2 2 2" xfId="4700"/>
    <cellStyle name="20% - Accent3 2 2 3 2 2 2 2" xfId="4701"/>
    <cellStyle name="20% - Accent3 2 2 3 2 2 2 2 2" xfId="4702"/>
    <cellStyle name="20% - Accent3 2 2 3 2 2 2 2 2 2" xfId="4703"/>
    <cellStyle name="20% - Accent3 2 2 3 2 2 2 2 2 2 2" xfId="4704"/>
    <cellStyle name="20% - Accent3 2 2 3 2 2 2 2 2 2 2 2" xfId="4705"/>
    <cellStyle name="20% - Accent3 2 2 3 2 2 2 2 2 2 3" xfId="4706"/>
    <cellStyle name="20% - Accent3 2 2 3 2 2 2 2 2 3" xfId="4707"/>
    <cellStyle name="20% - Accent3 2 2 3 2 2 2 2 2 3 2" xfId="4708"/>
    <cellStyle name="20% - Accent3 2 2 3 2 2 2 2 2 4" xfId="4709"/>
    <cellStyle name="20% - Accent3 2 2 3 2 2 2 2 3" xfId="4710"/>
    <cellStyle name="20% - Accent3 2 2 3 2 2 2 2 3 2" xfId="4711"/>
    <cellStyle name="20% - Accent3 2 2 3 2 2 2 2 3 2 2" xfId="4712"/>
    <cellStyle name="20% - Accent3 2 2 3 2 2 2 2 3 3" xfId="4713"/>
    <cellStyle name="20% - Accent3 2 2 3 2 2 2 2 4" xfId="4714"/>
    <cellStyle name="20% - Accent3 2 2 3 2 2 2 2 4 2" xfId="4715"/>
    <cellStyle name="20% - Accent3 2 2 3 2 2 2 2 5" xfId="4716"/>
    <cellStyle name="20% - Accent3 2 2 3 2 2 2 3" xfId="4717"/>
    <cellStyle name="20% - Accent3 2 2 3 2 2 2 3 2" xfId="4718"/>
    <cellStyle name="20% - Accent3 2 2 3 2 2 2 3 2 2" xfId="4719"/>
    <cellStyle name="20% - Accent3 2 2 3 2 2 2 3 2 2 2" xfId="4720"/>
    <cellStyle name="20% - Accent3 2 2 3 2 2 2 3 2 3" xfId="4721"/>
    <cellStyle name="20% - Accent3 2 2 3 2 2 2 3 3" xfId="4722"/>
    <cellStyle name="20% - Accent3 2 2 3 2 2 2 3 3 2" xfId="4723"/>
    <cellStyle name="20% - Accent3 2 2 3 2 2 2 3 4" xfId="4724"/>
    <cellStyle name="20% - Accent3 2 2 3 2 2 2 4" xfId="4725"/>
    <cellStyle name="20% - Accent3 2 2 3 2 2 2 4 2" xfId="4726"/>
    <cellStyle name="20% - Accent3 2 2 3 2 2 2 4 2 2" xfId="4727"/>
    <cellStyle name="20% - Accent3 2 2 3 2 2 2 4 3" xfId="4728"/>
    <cellStyle name="20% - Accent3 2 2 3 2 2 2 5" xfId="4729"/>
    <cellStyle name="20% - Accent3 2 2 3 2 2 2 5 2" xfId="4730"/>
    <cellStyle name="20% - Accent3 2 2 3 2 2 2 6" xfId="4731"/>
    <cellStyle name="20% - Accent3 2 2 3 2 2 3" xfId="4732"/>
    <cellStyle name="20% - Accent3 2 2 3 2 2 3 2" xfId="4733"/>
    <cellStyle name="20% - Accent3 2 2 3 2 2 3 2 2" xfId="4734"/>
    <cellStyle name="20% - Accent3 2 2 3 2 2 3 2 2 2" xfId="4735"/>
    <cellStyle name="20% - Accent3 2 2 3 2 2 3 2 2 2 2" xfId="4736"/>
    <cellStyle name="20% - Accent3 2 2 3 2 2 3 2 2 3" xfId="4737"/>
    <cellStyle name="20% - Accent3 2 2 3 2 2 3 2 3" xfId="4738"/>
    <cellStyle name="20% - Accent3 2 2 3 2 2 3 2 3 2" xfId="4739"/>
    <cellStyle name="20% - Accent3 2 2 3 2 2 3 2 4" xfId="4740"/>
    <cellStyle name="20% - Accent3 2 2 3 2 2 3 3" xfId="4741"/>
    <cellStyle name="20% - Accent3 2 2 3 2 2 3 3 2" xfId="4742"/>
    <cellStyle name="20% - Accent3 2 2 3 2 2 3 3 2 2" xfId="4743"/>
    <cellStyle name="20% - Accent3 2 2 3 2 2 3 3 3" xfId="4744"/>
    <cellStyle name="20% - Accent3 2 2 3 2 2 3 4" xfId="4745"/>
    <cellStyle name="20% - Accent3 2 2 3 2 2 3 4 2" xfId="4746"/>
    <cellStyle name="20% - Accent3 2 2 3 2 2 3 5" xfId="4747"/>
    <cellStyle name="20% - Accent3 2 2 3 2 2 4" xfId="4748"/>
    <cellStyle name="20% - Accent3 2 2 3 2 2 4 2" xfId="4749"/>
    <cellStyle name="20% - Accent3 2 2 3 2 2 4 2 2" xfId="4750"/>
    <cellStyle name="20% - Accent3 2 2 3 2 2 4 2 2 2" xfId="4751"/>
    <cellStyle name="20% - Accent3 2 2 3 2 2 4 2 3" xfId="4752"/>
    <cellStyle name="20% - Accent3 2 2 3 2 2 4 3" xfId="4753"/>
    <cellStyle name="20% - Accent3 2 2 3 2 2 4 3 2" xfId="4754"/>
    <cellStyle name="20% - Accent3 2 2 3 2 2 4 4" xfId="4755"/>
    <cellStyle name="20% - Accent3 2 2 3 2 2 5" xfId="4756"/>
    <cellStyle name="20% - Accent3 2 2 3 2 2 5 2" xfId="4757"/>
    <cellStyle name="20% - Accent3 2 2 3 2 2 5 2 2" xfId="4758"/>
    <cellStyle name="20% - Accent3 2 2 3 2 2 5 3" xfId="4759"/>
    <cellStyle name="20% - Accent3 2 2 3 2 2 6" xfId="4760"/>
    <cellStyle name="20% - Accent3 2 2 3 2 2 6 2" xfId="4761"/>
    <cellStyle name="20% - Accent3 2 2 3 2 2 7" xfId="4762"/>
    <cellStyle name="20% - Accent3 2 2 3 2 3" xfId="4763"/>
    <cellStyle name="20% - Accent3 2 2 3 2 3 2" xfId="4764"/>
    <cellStyle name="20% - Accent3 2 2 3 2 3 2 2" xfId="4765"/>
    <cellStyle name="20% - Accent3 2 2 3 2 3 2 2 2" xfId="4766"/>
    <cellStyle name="20% - Accent3 2 2 3 2 3 2 2 2 2" xfId="4767"/>
    <cellStyle name="20% - Accent3 2 2 3 2 3 2 2 2 2 2" xfId="4768"/>
    <cellStyle name="20% - Accent3 2 2 3 2 3 2 2 2 3" xfId="4769"/>
    <cellStyle name="20% - Accent3 2 2 3 2 3 2 2 3" xfId="4770"/>
    <cellStyle name="20% - Accent3 2 2 3 2 3 2 2 3 2" xfId="4771"/>
    <cellStyle name="20% - Accent3 2 2 3 2 3 2 2 4" xfId="4772"/>
    <cellStyle name="20% - Accent3 2 2 3 2 3 2 3" xfId="4773"/>
    <cellStyle name="20% - Accent3 2 2 3 2 3 2 3 2" xfId="4774"/>
    <cellStyle name="20% - Accent3 2 2 3 2 3 2 3 2 2" xfId="4775"/>
    <cellStyle name="20% - Accent3 2 2 3 2 3 2 3 3" xfId="4776"/>
    <cellStyle name="20% - Accent3 2 2 3 2 3 2 4" xfId="4777"/>
    <cellStyle name="20% - Accent3 2 2 3 2 3 2 4 2" xfId="4778"/>
    <cellStyle name="20% - Accent3 2 2 3 2 3 2 5" xfId="4779"/>
    <cellStyle name="20% - Accent3 2 2 3 2 3 3" xfId="4780"/>
    <cellStyle name="20% - Accent3 2 2 3 2 3 3 2" xfId="4781"/>
    <cellStyle name="20% - Accent3 2 2 3 2 3 3 2 2" xfId="4782"/>
    <cellStyle name="20% - Accent3 2 2 3 2 3 3 2 2 2" xfId="4783"/>
    <cellStyle name="20% - Accent3 2 2 3 2 3 3 2 3" xfId="4784"/>
    <cellStyle name="20% - Accent3 2 2 3 2 3 3 3" xfId="4785"/>
    <cellStyle name="20% - Accent3 2 2 3 2 3 3 3 2" xfId="4786"/>
    <cellStyle name="20% - Accent3 2 2 3 2 3 3 4" xfId="4787"/>
    <cellStyle name="20% - Accent3 2 2 3 2 3 4" xfId="4788"/>
    <cellStyle name="20% - Accent3 2 2 3 2 3 4 2" xfId="4789"/>
    <cellStyle name="20% - Accent3 2 2 3 2 3 4 2 2" xfId="4790"/>
    <cellStyle name="20% - Accent3 2 2 3 2 3 4 3" xfId="4791"/>
    <cellStyle name="20% - Accent3 2 2 3 2 3 5" xfId="4792"/>
    <cellStyle name="20% - Accent3 2 2 3 2 3 5 2" xfId="4793"/>
    <cellStyle name="20% - Accent3 2 2 3 2 3 6" xfId="4794"/>
    <cellStyle name="20% - Accent3 2 2 3 2 4" xfId="4795"/>
    <cellStyle name="20% - Accent3 2 2 3 2 4 2" xfId="4796"/>
    <cellStyle name="20% - Accent3 2 2 3 2 4 2 2" xfId="4797"/>
    <cellStyle name="20% - Accent3 2 2 3 2 4 2 2 2" xfId="4798"/>
    <cellStyle name="20% - Accent3 2 2 3 2 4 2 2 2 2" xfId="4799"/>
    <cellStyle name="20% - Accent3 2 2 3 2 4 2 2 3" xfId="4800"/>
    <cellStyle name="20% - Accent3 2 2 3 2 4 2 3" xfId="4801"/>
    <cellStyle name="20% - Accent3 2 2 3 2 4 2 3 2" xfId="4802"/>
    <cellStyle name="20% - Accent3 2 2 3 2 4 2 4" xfId="4803"/>
    <cellStyle name="20% - Accent3 2 2 3 2 4 3" xfId="4804"/>
    <cellStyle name="20% - Accent3 2 2 3 2 4 3 2" xfId="4805"/>
    <cellStyle name="20% - Accent3 2 2 3 2 4 3 2 2" xfId="4806"/>
    <cellStyle name="20% - Accent3 2 2 3 2 4 3 3" xfId="4807"/>
    <cellStyle name="20% - Accent3 2 2 3 2 4 4" xfId="4808"/>
    <cellStyle name="20% - Accent3 2 2 3 2 4 4 2" xfId="4809"/>
    <cellStyle name="20% - Accent3 2 2 3 2 4 5" xfId="4810"/>
    <cellStyle name="20% - Accent3 2 2 3 2 5" xfId="4811"/>
    <cellStyle name="20% - Accent3 2 2 3 2 5 2" xfId="4812"/>
    <cellStyle name="20% - Accent3 2 2 3 2 5 2 2" xfId="4813"/>
    <cellStyle name="20% - Accent3 2 2 3 2 5 2 2 2" xfId="4814"/>
    <cellStyle name="20% - Accent3 2 2 3 2 5 2 3" xfId="4815"/>
    <cellStyle name="20% - Accent3 2 2 3 2 5 3" xfId="4816"/>
    <cellStyle name="20% - Accent3 2 2 3 2 5 3 2" xfId="4817"/>
    <cellStyle name="20% - Accent3 2 2 3 2 5 4" xfId="4818"/>
    <cellStyle name="20% - Accent3 2 2 3 2 6" xfId="4819"/>
    <cellStyle name="20% - Accent3 2 2 3 2 6 2" xfId="4820"/>
    <cellStyle name="20% - Accent3 2 2 3 2 6 2 2" xfId="4821"/>
    <cellStyle name="20% - Accent3 2 2 3 2 6 3" xfId="4822"/>
    <cellStyle name="20% - Accent3 2 2 3 2 7" xfId="4823"/>
    <cellStyle name="20% - Accent3 2 2 3 2 7 2" xfId="4824"/>
    <cellStyle name="20% - Accent3 2 2 3 2 8" xfId="4825"/>
    <cellStyle name="20% - Accent3 2 2 3 3" xfId="4826"/>
    <cellStyle name="20% - Accent3 2 2 3 3 2" xfId="4827"/>
    <cellStyle name="20% - Accent3 2 2 3 3 2 2" xfId="4828"/>
    <cellStyle name="20% - Accent3 2 2 3 3 2 2 2" xfId="4829"/>
    <cellStyle name="20% - Accent3 2 2 3 3 2 2 2 2" xfId="4830"/>
    <cellStyle name="20% - Accent3 2 2 3 3 2 2 2 2 2" xfId="4831"/>
    <cellStyle name="20% - Accent3 2 2 3 3 2 2 2 2 2 2" xfId="4832"/>
    <cellStyle name="20% - Accent3 2 2 3 3 2 2 2 2 3" xfId="4833"/>
    <cellStyle name="20% - Accent3 2 2 3 3 2 2 2 3" xfId="4834"/>
    <cellStyle name="20% - Accent3 2 2 3 3 2 2 2 3 2" xfId="4835"/>
    <cellStyle name="20% - Accent3 2 2 3 3 2 2 2 4" xfId="4836"/>
    <cellStyle name="20% - Accent3 2 2 3 3 2 2 3" xfId="4837"/>
    <cellStyle name="20% - Accent3 2 2 3 3 2 2 3 2" xfId="4838"/>
    <cellStyle name="20% - Accent3 2 2 3 3 2 2 3 2 2" xfId="4839"/>
    <cellStyle name="20% - Accent3 2 2 3 3 2 2 3 3" xfId="4840"/>
    <cellStyle name="20% - Accent3 2 2 3 3 2 2 4" xfId="4841"/>
    <cellStyle name="20% - Accent3 2 2 3 3 2 2 4 2" xfId="4842"/>
    <cellStyle name="20% - Accent3 2 2 3 3 2 2 5" xfId="4843"/>
    <cellStyle name="20% - Accent3 2 2 3 3 2 3" xfId="4844"/>
    <cellStyle name="20% - Accent3 2 2 3 3 2 3 2" xfId="4845"/>
    <cellStyle name="20% - Accent3 2 2 3 3 2 3 2 2" xfId="4846"/>
    <cellStyle name="20% - Accent3 2 2 3 3 2 3 2 2 2" xfId="4847"/>
    <cellStyle name="20% - Accent3 2 2 3 3 2 3 2 3" xfId="4848"/>
    <cellStyle name="20% - Accent3 2 2 3 3 2 3 3" xfId="4849"/>
    <cellStyle name="20% - Accent3 2 2 3 3 2 3 3 2" xfId="4850"/>
    <cellStyle name="20% - Accent3 2 2 3 3 2 3 4" xfId="4851"/>
    <cellStyle name="20% - Accent3 2 2 3 3 2 4" xfId="4852"/>
    <cellStyle name="20% - Accent3 2 2 3 3 2 4 2" xfId="4853"/>
    <cellStyle name="20% - Accent3 2 2 3 3 2 4 2 2" xfId="4854"/>
    <cellStyle name="20% - Accent3 2 2 3 3 2 4 3" xfId="4855"/>
    <cellStyle name="20% - Accent3 2 2 3 3 2 5" xfId="4856"/>
    <cellStyle name="20% - Accent3 2 2 3 3 2 5 2" xfId="4857"/>
    <cellStyle name="20% - Accent3 2 2 3 3 2 6" xfId="4858"/>
    <cellStyle name="20% - Accent3 2 2 3 3 3" xfId="4859"/>
    <cellStyle name="20% - Accent3 2 2 3 3 3 2" xfId="4860"/>
    <cellStyle name="20% - Accent3 2 2 3 3 3 2 2" xfId="4861"/>
    <cellStyle name="20% - Accent3 2 2 3 3 3 2 2 2" xfId="4862"/>
    <cellStyle name="20% - Accent3 2 2 3 3 3 2 2 2 2" xfId="4863"/>
    <cellStyle name="20% - Accent3 2 2 3 3 3 2 2 3" xfId="4864"/>
    <cellStyle name="20% - Accent3 2 2 3 3 3 2 3" xfId="4865"/>
    <cellStyle name="20% - Accent3 2 2 3 3 3 2 3 2" xfId="4866"/>
    <cellStyle name="20% - Accent3 2 2 3 3 3 2 4" xfId="4867"/>
    <cellStyle name="20% - Accent3 2 2 3 3 3 3" xfId="4868"/>
    <cellStyle name="20% - Accent3 2 2 3 3 3 3 2" xfId="4869"/>
    <cellStyle name="20% - Accent3 2 2 3 3 3 3 2 2" xfId="4870"/>
    <cellStyle name="20% - Accent3 2 2 3 3 3 3 3" xfId="4871"/>
    <cellStyle name="20% - Accent3 2 2 3 3 3 4" xfId="4872"/>
    <cellStyle name="20% - Accent3 2 2 3 3 3 4 2" xfId="4873"/>
    <cellStyle name="20% - Accent3 2 2 3 3 3 5" xfId="4874"/>
    <cellStyle name="20% - Accent3 2 2 3 3 4" xfId="4875"/>
    <cellStyle name="20% - Accent3 2 2 3 3 4 2" xfId="4876"/>
    <cellStyle name="20% - Accent3 2 2 3 3 4 2 2" xfId="4877"/>
    <cellStyle name="20% - Accent3 2 2 3 3 4 2 2 2" xfId="4878"/>
    <cellStyle name="20% - Accent3 2 2 3 3 4 2 3" xfId="4879"/>
    <cellStyle name="20% - Accent3 2 2 3 3 4 3" xfId="4880"/>
    <cellStyle name="20% - Accent3 2 2 3 3 4 3 2" xfId="4881"/>
    <cellStyle name="20% - Accent3 2 2 3 3 4 4" xfId="4882"/>
    <cellStyle name="20% - Accent3 2 2 3 3 5" xfId="4883"/>
    <cellStyle name="20% - Accent3 2 2 3 3 5 2" xfId="4884"/>
    <cellStyle name="20% - Accent3 2 2 3 3 5 2 2" xfId="4885"/>
    <cellStyle name="20% - Accent3 2 2 3 3 5 3" xfId="4886"/>
    <cellStyle name="20% - Accent3 2 2 3 3 6" xfId="4887"/>
    <cellStyle name="20% - Accent3 2 2 3 3 6 2" xfId="4888"/>
    <cellStyle name="20% - Accent3 2 2 3 3 7" xfId="4889"/>
    <cellStyle name="20% - Accent3 2 2 3 4" xfId="4890"/>
    <cellStyle name="20% - Accent3 2 2 3 4 2" xfId="4891"/>
    <cellStyle name="20% - Accent3 2 2 3 4 2 2" xfId="4892"/>
    <cellStyle name="20% - Accent3 2 2 3 4 2 2 2" xfId="4893"/>
    <cellStyle name="20% - Accent3 2 2 3 4 2 2 2 2" xfId="4894"/>
    <cellStyle name="20% - Accent3 2 2 3 4 2 2 2 2 2" xfId="4895"/>
    <cellStyle name="20% - Accent3 2 2 3 4 2 2 2 3" xfId="4896"/>
    <cellStyle name="20% - Accent3 2 2 3 4 2 2 3" xfId="4897"/>
    <cellStyle name="20% - Accent3 2 2 3 4 2 2 3 2" xfId="4898"/>
    <cellStyle name="20% - Accent3 2 2 3 4 2 2 4" xfId="4899"/>
    <cellStyle name="20% - Accent3 2 2 3 4 2 3" xfId="4900"/>
    <cellStyle name="20% - Accent3 2 2 3 4 2 3 2" xfId="4901"/>
    <cellStyle name="20% - Accent3 2 2 3 4 2 3 2 2" xfId="4902"/>
    <cellStyle name="20% - Accent3 2 2 3 4 2 3 3" xfId="4903"/>
    <cellStyle name="20% - Accent3 2 2 3 4 2 4" xfId="4904"/>
    <cellStyle name="20% - Accent3 2 2 3 4 2 4 2" xfId="4905"/>
    <cellStyle name="20% - Accent3 2 2 3 4 2 5" xfId="4906"/>
    <cellStyle name="20% - Accent3 2 2 3 4 3" xfId="4907"/>
    <cellStyle name="20% - Accent3 2 2 3 4 3 2" xfId="4908"/>
    <cellStyle name="20% - Accent3 2 2 3 4 3 2 2" xfId="4909"/>
    <cellStyle name="20% - Accent3 2 2 3 4 3 2 2 2" xfId="4910"/>
    <cellStyle name="20% - Accent3 2 2 3 4 3 2 3" xfId="4911"/>
    <cellStyle name="20% - Accent3 2 2 3 4 3 3" xfId="4912"/>
    <cellStyle name="20% - Accent3 2 2 3 4 3 3 2" xfId="4913"/>
    <cellStyle name="20% - Accent3 2 2 3 4 3 4" xfId="4914"/>
    <cellStyle name="20% - Accent3 2 2 3 4 4" xfId="4915"/>
    <cellStyle name="20% - Accent3 2 2 3 4 4 2" xfId="4916"/>
    <cellStyle name="20% - Accent3 2 2 3 4 4 2 2" xfId="4917"/>
    <cellStyle name="20% - Accent3 2 2 3 4 4 3" xfId="4918"/>
    <cellStyle name="20% - Accent3 2 2 3 4 5" xfId="4919"/>
    <cellStyle name="20% - Accent3 2 2 3 4 5 2" xfId="4920"/>
    <cellStyle name="20% - Accent3 2 2 3 4 6" xfId="4921"/>
    <cellStyle name="20% - Accent3 2 2 3 5" xfId="4922"/>
    <cellStyle name="20% - Accent3 2 2 3 5 2" xfId="4923"/>
    <cellStyle name="20% - Accent3 2 2 3 5 2 2" xfId="4924"/>
    <cellStyle name="20% - Accent3 2 2 3 5 2 2 2" xfId="4925"/>
    <cellStyle name="20% - Accent3 2 2 3 5 2 2 2 2" xfId="4926"/>
    <cellStyle name="20% - Accent3 2 2 3 5 2 2 3" xfId="4927"/>
    <cellStyle name="20% - Accent3 2 2 3 5 2 3" xfId="4928"/>
    <cellStyle name="20% - Accent3 2 2 3 5 2 3 2" xfId="4929"/>
    <cellStyle name="20% - Accent3 2 2 3 5 2 4" xfId="4930"/>
    <cellStyle name="20% - Accent3 2 2 3 5 3" xfId="4931"/>
    <cellStyle name="20% - Accent3 2 2 3 5 3 2" xfId="4932"/>
    <cellStyle name="20% - Accent3 2 2 3 5 3 2 2" xfId="4933"/>
    <cellStyle name="20% - Accent3 2 2 3 5 3 3" xfId="4934"/>
    <cellStyle name="20% - Accent3 2 2 3 5 4" xfId="4935"/>
    <cellStyle name="20% - Accent3 2 2 3 5 4 2" xfId="4936"/>
    <cellStyle name="20% - Accent3 2 2 3 5 5" xfId="4937"/>
    <cellStyle name="20% - Accent3 2 2 3 6" xfId="4938"/>
    <cellStyle name="20% - Accent3 2 2 3 6 2" xfId="4939"/>
    <cellStyle name="20% - Accent3 2 2 3 6 2 2" xfId="4940"/>
    <cellStyle name="20% - Accent3 2 2 3 6 2 2 2" xfId="4941"/>
    <cellStyle name="20% - Accent3 2 2 3 6 2 3" xfId="4942"/>
    <cellStyle name="20% - Accent3 2 2 3 6 3" xfId="4943"/>
    <cellStyle name="20% - Accent3 2 2 3 6 3 2" xfId="4944"/>
    <cellStyle name="20% - Accent3 2 2 3 6 4" xfId="4945"/>
    <cellStyle name="20% - Accent3 2 2 3 7" xfId="4946"/>
    <cellStyle name="20% - Accent3 2 2 3 7 2" xfId="4947"/>
    <cellStyle name="20% - Accent3 2 2 3 7 2 2" xfId="4948"/>
    <cellStyle name="20% - Accent3 2 2 3 7 3" xfId="4949"/>
    <cellStyle name="20% - Accent3 2 2 3 8" xfId="4950"/>
    <cellStyle name="20% - Accent3 2 2 3 8 2" xfId="4951"/>
    <cellStyle name="20% - Accent3 2 2 3 9" xfId="4952"/>
    <cellStyle name="20% - Accent3 2 2 4" xfId="4953"/>
    <cellStyle name="20% - Accent3 2 2 4 2" xfId="4954"/>
    <cellStyle name="20% - Accent3 2 2 4 2 2" xfId="4955"/>
    <cellStyle name="20% - Accent3 2 2 4 2 2 2" xfId="4956"/>
    <cellStyle name="20% - Accent3 2 2 4 2 2 2 2" xfId="4957"/>
    <cellStyle name="20% - Accent3 2 2 4 2 2 2 2 2" xfId="4958"/>
    <cellStyle name="20% - Accent3 2 2 4 2 2 2 2 2 2" xfId="4959"/>
    <cellStyle name="20% - Accent3 2 2 4 2 2 2 2 2 2 2" xfId="4960"/>
    <cellStyle name="20% - Accent3 2 2 4 2 2 2 2 2 3" xfId="4961"/>
    <cellStyle name="20% - Accent3 2 2 4 2 2 2 2 3" xfId="4962"/>
    <cellStyle name="20% - Accent3 2 2 4 2 2 2 2 3 2" xfId="4963"/>
    <cellStyle name="20% - Accent3 2 2 4 2 2 2 2 4" xfId="4964"/>
    <cellStyle name="20% - Accent3 2 2 4 2 2 2 3" xfId="4965"/>
    <cellStyle name="20% - Accent3 2 2 4 2 2 2 3 2" xfId="4966"/>
    <cellStyle name="20% - Accent3 2 2 4 2 2 2 3 2 2" xfId="4967"/>
    <cellStyle name="20% - Accent3 2 2 4 2 2 2 3 3" xfId="4968"/>
    <cellStyle name="20% - Accent3 2 2 4 2 2 2 4" xfId="4969"/>
    <cellStyle name="20% - Accent3 2 2 4 2 2 2 4 2" xfId="4970"/>
    <cellStyle name="20% - Accent3 2 2 4 2 2 2 5" xfId="4971"/>
    <cellStyle name="20% - Accent3 2 2 4 2 2 3" xfId="4972"/>
    <cellStyle name="20% - Accent3 2 2 4 2 2 3 2" xfId="4973"/>
    <cellStyle name="20% - Accent3 2 2 4 2 2 3 2 2" xfId="4974"/>
    <cellStyle name="20% - Accent3 2 2 4 2 2 3 2 2 2" xfId="4975"/>
    <cellStyle name="20% - Accent3 2 2 4 2 2 3 2 3" xfId="4976"/>
    <cellStyle name="20% - Accent3 2 2 4 2 2 3 3" xfId="4977"/>
    <cellStyle name="20% - Accent3 2 2 4 2 2 3 3 2" xfId="4978"/>
    <cellStyle name="20% - Accent3 2 2 4 2 2 3 4" xfId="4979"/>
    <cellStyle name="20% - Accent3 2 2 4 2 2 4" xfId="4980"/>
    <cellStyle name="20% - Accent3 2 2 4 2 2 4 2" xfId="4981"/>
    <cellStyle name="20% - Accent3 2 2 4 2 2 4 2 2" xfId="4982"/>
    <cellStyle name="20% - Accent3 2 2 4 2 2 4 3" xfId="4983"/>
    <cellStyle name="20% - Accent3 2 2 4 2 2 5" xfId="4984"/>
    <cellStyle name="20% - Accent3 2 2 4 2 2 5 2" xfId="4985"/>
    <cellStyle name="20% - Accent3 2 2 4 2 2 6" xfId="4986"/>
    <cellStyle name="20% - Accent3 2 2 4 2 3" xfId="4987"/>
    <cellStyle name="20% - Accent3 2 2 4 2 3 2" xfId="4988"/>
    <cellStyle name="20% - Accent3 2 2 4 2 3 2 2" xfId="4989"/>
    <cellStyle name="20% - Accent3 2 2 4 2 3 2 2 2" xfId="4990"/>
    <cellStyle name="20% - Accent3 2 2 4 2 3 2 2 2 2" xfId="4991"/>
    <cellStyle name="20% - Accent3 2 2 4 2 3 2 2 3" xfId="4992"/>
    <cellStyle name="20% - Accent3 2 2 4 2 3 2 3" xfId="4993"/>
    <cellStyle name="20% - Accent3 2 2 4 2 3 2 3 2" xfId="4994"/>
    <cellStyle name="20% - Accent3 2 2 4 2 3 2 4" xfId="4995"/>
    <cellStyle name="20% - Accent3 2 2 4 2 3 3" xfId="4996"/>
    <cellStyle name="20% - Accent3 2 2 4 2 3 3 2" xfId="4997"/>
    <cellStyle name="20% - Accent3 2 2 4 2 3 3 2 2" xfId="4998"/>
    <cellStyle name="20% - Accent3 2 2 4 2 3 3 3" xfId="4999"/>
    <cellStyle name="20% - Accent3 2 2 4 2 3 4" xfId="5000"/>
    <cellStyle name="20% - Accent3 2 2 4 2 3 4 2" xfId="5001"/>
    <cellStyle name="20% - Accent3 2 2 4 2 3 5" xfId="5002"/>
    <cellStyle name="20% - Accent3 2 2 4 2 4" xfId="5003"/>
    <cellStyle name="20% - Accent3 2 2 4 2 4 2" xfId="5004"/>
    <cellStyle name="20% - Accent3 2 2 4 2 4 2 2" xfId="5005"/>
    <cellStyle name="20% - Accent3 2 2 4 2 4 2 2 2" xfId="5006"/>
    <cellStyle name="20% - Accent3 2 2 4 2 4 2 3" xfId="5007"/>
    <cellStyle name="20% - Accent3 2 2 4 2 4 3" xfId="5008"/>
    <cellStyle name="20% - Accent3 2 2 4 2 4 3 2" xfId="5009"/>
    <cellStyle name="20% - Accent3 2 2 4 2 4 4" xfId="5010"/>
    <cellStyle name="20% - Accent3 2 2 4 2 5" xfId="5011"/>
    <cellStyle name="20% - Accent3 2 2 4 2 5 2" xfId="5012"/>
    <cellStyle name="20% - Accent3 2 2 4 2 5 2 2" xfId="5013"/>
    <cellStyle name="20% - Accent3 2 2 4 2 5 3" xfId="5014"/>
    <cellStyle name="20% - Accent3 2 2 4 2 6" xfId="5015"/>
    <cellStyle name="20% - Accent3 2 2 4 2 6 2" xfId="5016"/>
    <cellStyle name="20% - Accent3 2 2 4 2 7" xfId="5017"/>
    <cellStyle name="20% - Accent3 2 2 4 3" xfId="5018"/>
    <cellStyle name="20% - Accent3 2 2 4 3 2" xfId="5019"/>
    <cellStyle name="20% - Accent3 2 2 4 3 2 2" xfId="5020"/>
    <cellStyle name="20% - Accent3 2 2 4 3 2 2 2" xfId="5021"/>
    <cellStyle name="20% - Accent3 2 2 4 3 2 2 2 2" xfId="5022"/>
    <cellStyle name="20% - Accent3 2 2 4 3 2 2 2 2 2" xfId="5023"/>
    <cellStyle name="20% - Accent3 2 2 4 3 2 2 2 3" xfId="5024"/>
    <cellStyle name="20% - Accent3 2 2 4 3 2 2 3" xfId="5025"/>
    <cellStyle name="20% - Accent3 2 2 4 3 2 2 3 2" xfId="5026"/>
    <cellStyle name="20% - Accent3 2 2 4 3 2 2 4" xfId="5027"/>
    <cellStyle name="20% - Accent3 2 2 4 3 2 3" xfId="5028"/>
    <cellStyle name="20% - Accent3 2 2 4 3 2 3 2" xfId="5029"/>
    <cellStyle name="20% - Accent3 2 2 4 3 2 3 2 2" xfId="5030"/>
    <cellStyle name="20% - Accent3 2 2 4 3 2 3 3" xfId="5031"/>
    <cellStyle name="20% - Accent3 2 2 4 3 2 4" xfId="5032"/>
    <cellStyle name="20% - Accent3 2 2 4 3 2 4 2" xfId="5033"/>
    <cellStyle name="20% - Accent3 2 2 4 3 2 5" xfId="5034"/>
    <cellStyle name="20% - Accent3 2 2 4 3 3" xfId="5035"/>
    <cellStyle name="20% - Accent3 2 2 4 3 3 2" xfId="5036"/>
    <cellStyle name="20% - Accent3 2 2 4 3 3 2 2" xfId="5037"/>
    <cellStyle name="20% - Accent3 2 2 4 3 3 2 2 2" xfId="5038"/>
    <cellStyle name="20% - Accent3 2 2 4 3 3 2 3" xfId="5039"/>
    <cellStyle name="20% - Accent3 2 2 4 3 3 3" xfId="5040"/>
    <cellStyle name="20% - Accent3 2 2 4 3 3 3 2" xfId="5041"/>
    <cellStyle name="20% - Accent3 2 2 4 3 3 4" xfId="5042"/>
    <cellStyle name="20% - Accent3 2 2 4 3 4" xfId="5043"/>
    <cellStyle name="20% - Accent3 2 2 4 3 4 2" xfId="5044"/>
    <cellStyle name="20% - Accent3 2 2 4 3 4 2 2" xfId="5045"/>
    <cellStyle name="20% - Accent3 2 2 4 3 4 3" xfId="5046"/>
    <cellStyle name="20% - Accent3 2 2 4 3 5" xfId="5047"/>
    <cellStyle name="20% - Accent3 2 2 4 3 5 2" xfId="5048"/>
    <cellStyle name="20% - Accent3 2 2 4 3 6" xfId="5049"/>
    <cellStyle name="20% - Accent3 2 2 4 4" xfId="5050"/>
    <cellStyle name="20% - Accent3 2 2 4 4 2" xfId="5051"/>
    <cellStyle name="20% - Accent3 2 2 4 4 2 2" xfId="5052"/>
    <cellStyle name="20% - Accent3 2 2 4 4 2 2 2" xfId="5053"/>
    <cellStyle name="20% - Accent3 2 2 4 4 2 2 2 2" xfId="5054"/>
    <cellStyle name="20% - Accent3 2 2 4 4 2 2 3" xfId="5055"/>
    <cellStyle name="20% - Accent3 2 2 4 4 2 3" xfId="5056"/>
    <cellStyle name="20% - Accent3 2 2 4 4 2 3 2" xfId="5057"/>
    <cellStyle name="20% - Accent3 2 2 4 4 2 4" xfId="5058"/>
    <cellStyle name="20% - Accent3 2 2 4 4 3" xfId="5059"/>
    <cellStyle name="20% - Accent3 2 2 4 4 3 2" xfId="5060"/>
    <cellStyle name="20% - Accent3 2 2 4 4 3 2 2" xfId="5061"/>
    <cellStyle name="20% - Accent3 2 2 4 4 3 3" xfId="5062"/>
    <cellStyle name="20% - Accent3 2 2 4 4 4" xfId="5063"/>
    <cellStyle name="20% - Accent3 2 2 4 4 4 2" xfId="5064"/>
    <cellStyle name="20% - Accent3 2 2 4 4 5" xfId="5065"/>
    <cellStyle name="20% - Accent3 2 2 4 5" xfId="5066"/>
    <cellStyle name="20% - Accent3 2 2 4 5 2" xfId="5067"/>
    <cellStyle name="20% - Accent3 2 2 4 5 2 2" xfId="5068"/>
    <cellStyle name="20% - Accent3 2 2 4 5 2 2 2" xfId="5069"/>
    <cellStyle name="20% - Accent3 2 2 4 5 2 3" xfId="5070"/>
    <cellStyle name="20% - Accent3 2 2 4 5 3" xfId="5071"/>
    <cellStyle name="20% - Accent3 2 2 4 5 3 2" xfId="5072"/>
    <cellStyle name="20% - Accent3 2 2 4 5 4" xfId="5073"/>
    <cellStyle name="20% - Accent3 2 2 4 6" xfId="5074"/>
    <cellStyle name="20% - Accent3 2 2 4 6 2" xfId="5075"/>
    <cellStyle name="20% - Accent3 2 2 4 6 2 2" xfId="5076"/>
    <cellStyle name="20% - Accent3 2 2 4 6 3" xfId="5077"/>
    <cellStyle name="20% - Accent3 2 2 4 7" xfId="5078"/>
    <cellStyle name="20% - Accent3 2 2 4 7 2" xfId="5079"/>
    <cellStyle name="20% - Accent3 2 2 4 8" xfId="5080"/>
    <cellStyle name="20% - Accent3 2 2 5" xfId="5081"/>
    <cellStyle name="20% - Accent3 2 2 5 2" xfId="5082"/>
    <cellStyle name="20% - Accent3 2 2 5 2 2" xfId="5083"/>
    <cellStyle name="20% - Accent3 2 2 5 2 2 2" xfId="5084"/>
    <cellStyle name="20% - Accent3 2 2 5 2 2 2 2" xfId="5085"/>
    <cellStyle name="20% - Accent3 2 2 5 2 2 2 2 2" xfId="5086"/>
    <cellStyle name="20% - Accent3 2 2 5 2 2 2 2 2 2" xfId="5087"/>
    <cellStyle name="20% - Accent3 2 2 5 2 2 2 2 3" xfId="5088"/>
    <cellStyle name="20% - Accent3 2 2 5 2 2 2 3" xfId="5089"/>
    <cellStyle name="20% - Accent3 2 2 5 2 2 2 3 2" xfId="5090"/>
    <cellStyle name="20% - Accent3 2 2 5 2 2 2 4" xfId="5091"/>
    <cellStyle name="20% - Accent3 2 2 5 2 2 3" xfId="5092"/>
    <cellStyle name="20% - Accent3 2 2 5 2 2 3 2" xfId="5093"/>
    <cellStyle name="20% - Accent3 2 2 5 2 2 3 2 2" xfId="5094"/>
    <cellStyle name="20% - Accent3 2 2 5 2 2 3 3" xfId="5095"/>
    <cellStyle name="20% - Accent3 2 2 5 2 2 4" xfId="5096"/>
    <cellStyle name="20% - Accent3 2 2 5 2 2 4 2" xfId="5097"/>
    <cellStyle name="20% - Accent3 2 2 5 2 2 5" xfId="5098"/>
    <cellStyle name="20% - Accent3 2 2 5 2 3" xfId="5099"/>
    <cellStyle name="20% - Accent3 2 2 5 2 3 2" xfId="5100"/>
    <cellStyle name="20% - Accent3 2 2 5 2 3 2 2" xfId="5101"/>
    <cellStyle name="20% - Accent3 2 2 5 2 3 2 2 2" xfId="5102"/>
    <cellStyle name="20% - Accent3 2 2 5 2 3 2 3" xfId="5103"/>
    <cellStyle name="20% - Accent3 2 2 5 2 3 3" xfId="5104"/>
    <cellStyle name="20% - Accent3 2 2 5 2 3 3 2" xfId="5105"/>
    <cellStyle name="20% - Accent3 2 2 5 2 3 4" xfId="5106"/>
    <cellStyle name="20% - Accent3 2 2 5 2 4" xfId="5107"/>
    <cellStyle name="20% - Accent3 2 2 5 2 4 2" xfId="5108"/>
    <cellStyle name="20% - Accent3 2 2 5 2 4 2 2" xfId="5109"/>
    <cellStyle name="20% - Accent3 2 2 5 2 4 3" xfId="5110"/>
    <cellStyle name="20% - Accent3 2 2 5 2 5" xfId="5111"/>
    <cellStyle name="20% - Accent3 2 2 5 2 5 2" xfId="5112"/>
    <cellStyle name="20% - Accent3 2 2 5 2 6" xfId="5113"/>
    <cellStyle name="20% - Accent3 2 2 5 3" xfId="5114"/>
    <cellStyle name="20% - Accent3 2 2 5 3 2" xfId="5115"/>
    <cellStyle name="20% - Accent3 2 2 5 3 2 2" xfId="5116"/>
    <cellStyle name="20% - Accent3 2 2 5 3 2 2 2" xfId="5117"/>
    <cellStyle name="20% - Accent3 2 2 5 3 2 2 2 2" xfId="5118"/>
    <cellStyle name="20% - Accent3 2 2 5 3 2 2 3" xfId="5119"/>
    <cellStyle name="20% - Accent3 2 2 5 3 2 3" xfId="5120"/>
    <cellStyle name="20% - Accent3 2 2 5 3 2 3 2" xfId="5121"/>
    <cellStyle name="20% - Accent3 2 2 5 3 2 4" xfId="5122"/>
    <cellStyle name="20% - Accent3 2 2 5 3 3" xfId="5123"/>
    <cellStyle name="20% - Accent3 2 2 5 3 3 2" xfId="5124"/>
    <cellStyle name="20% - Accent3 2 2 5 3 3 2 2" xfId="5125"/>
    <cellStyle name="20% - Accent3 2 2 5 3 3 3" xfId="5126"/>
    <cellStyle name="20% - Accent3 2 2 5 3 4" xfId="5127"/>
    <cellStyle name="20% - Accent3 2 2 5 3 4 2" xfId="5128"/>
    <cellStyle name="20% - Accent3 2 2 5 3 5" xfId="5129"/>
    <cellStyle name="20% - Accent3 2 2 5 4" xfId="5130"/>
    <cellStyle name="20% - Accent3 2 2 5 4 2" xfId="5131"/>
    <cellStyle name="20% - Accent3 2 2 5 4 2 2" xfId="5132"/>
    <cellStyle name="20% - Accent3 2 2 5 4 2 2 2" xfId="5133"/>
    <cellStyle name="20% - Accent3 2 2 5 4 2 3" xfId="5134"/>
    <cellStyle name="20% - Accent3 2 2 5 4 3" xfId="5135"/>
    <cellStyle name="20% - Accent3 2 2 5 4 3 2" xfId="5136"/>
    <cellStyle name="20% - Accent3 2 2 5 4 4" xfId="5137"/>
    <cellStyle name="20% - Accent3 2 2 5 5" xfId="5138"/>
    <cellStyle name="20% - Accent3 2 2 5 5 2" xfId="5139"/>
    <cellStyle name="20% - Accent3 2 2 5 5 2 2" xfId="5140"/>
    <cellStyle name="20% - Accent3 2 2 5 5 3" xfId="5141"/>
    <cellStyle name="20% - Accent3 2 2 5 6" xfId="5142"/>
    <cellStyle name="20% - Accent3 2 2 5 6 2" xfId="5143"/>
    <cellStyle name="20% - Accent3 2 2 5 7" xfId="5144"/>
    <cellStyle name="20% - Accent3 2 2 6" xfId="5145"/>
    <cellStyle name="20% - Accent3 2 2 6 2" xfId="5146"/>
    <cellStyle name="20% - Accent3 2 2 6 2 2" xfId="5147"/>
    <cellStyle name="20% - Accent3 2 2 6 2 2 2" xfId="5148"/>
    <cellStyle name="20% - Accent3 2 2 6 2 2 2 2" xfId="5149"/>
    <cellStyle name="20% - Accent3 2 2 6 2 2 2 2 2" xfId="5150"/>
    <cellStyle name="20% - Accent3 2 2 6 2 2 2 3" xfId="5151"/>
    <cellStyle name="20% - Accent3 2 2 6 2 2 3" xfId="5152"/>
    <cellStyle name="20% - Accent3 2 2 6 2 2 3 2" xfId="5153"/>
    <cellStyle name="20% - Accent3 2 2 6 2 2 4" xfId="5154"/>
    <cellStyle name="20% - Accent3 2 2 6 2 3" xfId="5155"/>
    <cellStyle name="20% - Accent3 2 2 6 2 3 2" xfId="5156"/>
    <cellStyle name="20% - Accent3 2 2 6 2 3 2 2" xfId="5157"/>
    <cellStyle name="20% - Accent3 2 2 6 2 3 3" xfId="5158"/>
    <cellStyle name="20% - Accent3 2 2 6 2 4" xfId="5159"/>
    <cellStyle name="20% - Accent3 2 2 6 2 4 2" xfId="5160"/>
    <cellStyle name="20% - Accent3 2 2 6 2 5" xfId="5161"/>
    <cellStyle name="20% - Accent3 2 2 6 3" xfId="5162"/>
    <cellStyle name="20% - Accent3 2 2 6 3 2" xfId="5163"/>
    <cellStyle name="20% - Accent3 2 2 6 3 2 2" xfId="5164"/>
    <cellStyle name="20% - Accent3 2 2 6 3 2 2 2" xfId="5165"/>
    <cellStyle name="20% - Accent3 2 2 6 3 2 3" xfId="5166"/>
    <cellStyle name="20% - Accent3 2 2 6 3 3" xfId="5167"/>
    <cellStyle name="20% - Accent3 2 2 6 3 3 2" xfId="5168"/>
    <cellStyle name="20% - Accent3 2 2 6 3 4" xfId="5169"/>
    <cellStyle name="20% - Accent3 2 2 6 4" xfId="5170"/>
    <cellStyle name="20% - Accent3 2 2 6 4 2" xfId="5171"/>
    <cellStyle name="20% - Accent3 2 2 6 4 2 2" xfId="5172"/>
    <cellStyle name="20% - Accent3 2 2 6 4 3" xfId="5173"/>
    <cellStyle name="20% - Accent3 2 2 6 5" xfId="5174"/>
    <cellStyle name="20% - Accent3 2 2 6 5 2" xfId="5175"/>
    <cellStyle name="20% - Accent3 2 2 6 6" xfId="5176"/>
    <cellStyle name="20% - Accent3 2 2 7" xfId="5177"/>
    <cellStyle name="20% - Accent3 2 2 7 2" xfId="5178"/>
    <cellStyle name="20% - Accent3 2 2 7 2 2" xfId="5179"/>
    <cellStyle name="20% - Accent3 2 2 7 2 2 2" xfId="5180"/>
    <cellStyle name="20% - Accent3 2 2 7 2 2 2 2" xfId="5181"/>
    <cellStyle name="20% - Accent3 2 2 7 2 2 3" xfId="5182"/>
    <cellStyle name="20% - Accent3 2 2 7 2 3" xfId="5183"/>
    <cellStyle name="20% - Accent3 2 2 7 2 3 2" xfId="5184"/>
    <cellStyle name="20% - Accent3 2 2 7 2 4" xfId="5185"/>
    <cellStyle name="20% - Accent3 2 2 7 3" xfId="5186"/>
    <cellStyle name="20% - Accent3 2 2 7 3 2" xfId="5187"/>
    <cellStyle name="20% - Accent3 2 2 7 3 2 2" xfId="5188"/>
    <cellStyle name="20% - Accent3 2 2 7 3 3" xfId="5189"/>
    <cellStyle name="20% - Accent3 2 2 7 4" xfId="5190"/>
    <cellStyle name="20% - Accent3 2 2 7 4 2" xfId="5191"/>
    <cellStyle name="20% - Accent3 2 2 7 5" xfId="5192"/>
    <cellStyle name="20% - Accent3 2 2 8" xfId="5193"/>
    <cellStyle name="20% - Accent3 2 2 8 2" xfId="5194"/>
    <cellStyle name="20% - Accent3 2 2 8 2 2" xfId="5195"/>
    <cellStyle name="20% - Accent3 2 2 8 2 2 2" xfId="5196"/>
    <cellStyle name="20% - Accent3 2 2 8 2 3" xfId="5197"/>
    <cellStyle name="20% - Accent3 2 2 8 3" xfId="5198"/>
    <cellStyle name="20% - Accent3 2 2 8 3 2" xfId="5199"/>
    <cellStyle name="20% - Accent3 2 2 8 4" xfId="5200"/>
    <cellStyle name="20% - Accent3 2 2 9" xfId="5201"/>
    <cellStyle name="20% - Accent3 2 2 9 2" xfId="5202"/>
    <cellStyle name="20% - Accent3 2 2 9 2 2" xfId="5203"/>
    <cellStyle name="20% - Accent3 2 2 9 3" xfId="5204"/>
    <cellStyle name="20% - Accent3 2 3" xfId="5205"/>
    <cellStyle name="20% - Accent3 2 3 10" xfId="5206"/>
    <cellStyle name="20% - Accent3 2 3 2" xfId="5207"/>
    <cellStyle name="20% - Accent3 2 3 2 2" xfId="5208"/>
    <cellStyle name="20% - Accent3 2 3 2 2 2" xfId="5209"/>
    <cellStyle name="20% - Accent3 2 3 2 2 2 2" xfId="5210"/>
    <cellStyle name="20% - Accent3 2 3 2 2 2 2 2" xfId="5211"/>
    <cellStyle name="20% - Accent3 2 3 2 2 2 2 2 2" xfId="5212"/>
    <cellStyle name="20% - Accent3 2 3 2 2 2 2 2 2 2" xfId="5213"/>
    <cellStyle name="20% - Accent3 2 3 2 2 2 2 2 2 2 2" xfId="5214"/>
    <cellStyle name="20% - Accent3 2 3 2 2 2 2 2 2 2 2 2" xfId="5215"/>
    <cellStyle name="20% - Accent3 2 3 2 2 2 2 2 2 2 3" xfId="5216"/>
    <cellStyle name="20% - Accent3 2 3 2 2 2 2 2 2 3" xfId="5217"/>
    <cellStyle name="20% - Accent3 2 3 2 2 2 2 2 2 3 2" xfId="5218"/>
    <cellStyle name="20% - Accent3 2 3 2 2 2 2 2 2 4" xfId="5219"/>
    <cellStyle name="20% - Accent3 2 3 2 2 2 2 2 3" xfId="5220"/>
    <cellStyle name="20% - Accent3 2 3 2 2 2 2 2 3 2" xfId="5221"/>
    <cellStyle name="20% - Accent3 2 3 2 2 2 2 2 3 2 2" xfId="5222"/>
    <cellStyle name="20% - Accent3 2 3 2 2 2 2 2 3 3" xfId="5223"/>
    <cellStyle name="20% - Accent3 2 3 2 2 2 2 2 4" xfId="5224"/>
    <cellStyle name="20% - Accent3 2 3 2 2 2 2 2 4 2" xfId="5225"/>
    <cellStyle name="20% - Accent3 2 3 2 2 2 2 2 5" xfId="5226"/>
    <cellStyle name="20% - Accent3 2 3 2 2 2 2 3" xfId="5227"/>
    <cellStyle name="20% - Accent3 2 3 2 2 2 2 3 2" xfId="5228"/>
    <cellStyle name="20% - Accent3 2 3 2 2 2 2 3 2 2" xfId="5229"/>
    <cellStyle name="20% - Accent3 2 3 2 2 2 2 3 2 2 2" xfId="5230"/>
    <cellStyle name="20% - Accent3 2 3 2 2 2 2 3 2 3" xfId="5231"/>
    <cellStyle name="20% - Accent3 2 3 2 2 2 2 3 3" xfId="5232"/>
    <cellStyle name="20% - Accent3 2 3 2 2 2 2 3 3 2" xfId="5233"/>
    <cellStyle name="20% - Accent3 2 3 2 2 2 2 3 4" xfId="5234"/>
    <cellStyle name="20% - Accent3 2 3 2 2 2 2 4" xfId="5235"/>
    <cellStyle name="20% - Accent3 2 3 2 2 2 2 4 2" xfId="5236"/>
    <cellStyle name="20% - Accent3 2 3 2 2 2 2 4 2 2" xfId="5237"/>
    <cellStyle name="20% - Accent3 2 3 2 2 2 2 4 3" xfId="5238"/>
    <cellStyle name="20% - Accent3 2 3 2 2 2 2 5" xfId="5239"/>
    <cellStyle name="20% - Accent3 2 3 2 2 2 2 5 2" xfId="5240"/>
    <cellStyle name="20% - Accent3 2 3 2 2 2 2 6" xfId="5241"/>
    <cellStyle name="20% - Accent3 2 3 2 2 2 3" xfId="5242"/>
    <cellStyle name="20% - Accent3 2 3 2 2 2 3 2" xfId="5243"/>
    <cellStyle name="20% - Accent3 2 3 2 2 2 3 2 2" xfId="5244"/>
    <cellStyle name="20% - Accent3 2 3 2 2 2 3 2 2 2" xfId="5245"/>
    <cellStyle name="20% - Accent3 2 3 2 2 2 3 2 2 2 2" xfId="5246"/>
    <cellStyle name="20% - Accent3 2 3 2 2 2 3 2 2 3" xfId="5247"/>
    <cellStyle name="20% - Accent3 2 3 2 2 2 3 2 3" xfId="5248"/>
    <cellStyle name="20% - Accent3 2 3 2 2 2 3 2 3 2" xfId="5249"/>
    <cellStyle name="20% - Accent3 2 3 2 2 2 3 2 4" xfId="5250"/>
    <cellStyle name="20% - Accent3 2 3 2 2 2 3 3" xfId="5251"/>
    <cellStyle name="20% - Accent3 2 3 2 2 2 3 3 2" xfId="5252"/>
    <cellStyle name="20% - Accent3 2 3 2 2 2 3 3 2 2" xfId="5253"/>
    <cellStyle name="20% - Accent3 2 3 2 2 2 3 3 3" xfId="5254"/>
    <cellStyle name="20% - Accent3 2 3 2 2 2 3 4" xfId="5255"/>
    <cellStyle name="20% - Accent3 2 3 2 2 2 3 4 2" xfId="5256"/>
    <cellStyle name="20% - Accent3 2 3 2 2 2 3 5" xfId="5257"/>
    <cellStyle name="20% - Accent3 2 3 2 2 2 4" xfId="5258"/>
    <cellStyle name="20% - Accent3 2 3 2 2 2 4 2" xfId="5259"/>
    <cellStyle name="20% - Accent3 2 3 2 2 2 4 2 2" xfId="5260"/>
    <cellStyle name="20% - Accent3 2 3 2 2 2 4 2 2 2" xfId="5261"/>
    <cellStyle name="20% - Accent3 2 3 2 2 2 4 2 3" xfId="5262"/>
    <cellStyle name="20% - Accent3 2 3 2 2 2 4 3" xfId="5263"/>
    <cellStyle name="20% - Accent3 2 3 2 2 2 4 3 2" xfId="5264"/>
    <cellStyle name="20% - Accent3 2 3 2 2 2 4 4" xfId="5265"/>
    <cellStyle name="20% - Accent3 2 3 2 2 2 5" xfId="5266"/>
    <cellStyle name="20% - Accent3 2 3 2 2 2 5 2" xfId="5267"/>
    <cellStyle name="20% - Accent3 2 3 2 2 2 5 2 2" xfId="5268"/>
    <cellStyle name="20% - Accent3 2 3 2 2 2 5 3" xfId="5269"/>
    <cellStyle name="20% - Accent3 2 3 2 2 2 6" xfId="5270"/>
    <cellStyle name="20% - Accent3 2 3 2 2 2 6 2" xfId="5271"/>
    <cellStyle name="20% - Accent3 2 3 2 2 2 7" xfId="5272"/>
    <cellStyle name="20% - Accent3 2 3 2 2 3" xfId="5273"/>
    <cellStyle name="20% - Accent3 2 3 2 2 3 2" xfId="5274"/>
    <cellStyle name="20% - Accent3 2 3 2 2 3 2 2" xfId="5275"/>
    <cellStyle name="20% - Accent3 2 3 2 2 3 2 2 2" xfId="5276"/>
    <cellStyle name="20% - Accent3 2 3 2 2 3 2 2 2 2" xfId="5277"/>
    <cellStyle name="20% - Accent3 2 3 2 2 3 2 2 2 2 2" xfId="5278"/>
    <cellStyle name="20% - Accent3 2 3 2 2 3 2 2 2 3" xfId="5279"/>
    <cellStyle name="20% - Accent3 2 3 2 2 3 2 2 3" xfId="5280"/>
    <cellStyle name="20% - Accent3 2 3 2 2 3 2 2 3 2" xfId="5281"/>
    <cellStyle name="20% - Accent3 2 3 2 2 3 2 2 4" xfId="5282"/>
    <cellStyle name="20% - Accent3 2 3 2 2 3 2 3" xfId="5283"/>
    <cellStyle name="20% - Accent3 2 3 2 2 3 2 3 2" xfId="5284"/>
    <cellStyle name="20% - Accent3 2 3 2 2 3 2 3 2 2" xfId="5285"/>
    <cellStyle name="20% - Accent3 2 3 2 2 3 2 3 3" xfId="5286"/>
    <cellStyle name="20% - Accent3 2 3 2 2 3 2 4" xfId="5287"/>
    <cellStyle name="20% - Accent3 2 3 2 2 3 2 4 2" xfId="5288"/>
    <cellStyle name="20% - Accent3 2 3 2 2 3 2 5" xfId="5289"/>
    <cellStyle name="20% - Accent3 2 3 2 2 3 3" xfId="5290"/>
    <cellStyle name="20% - Accent3 2 3 2 2 3 3 2" xfId="5291"/>
    <cellStyle name="20% - Accent3 2 3 2 2 3 3 2 2" xfId="5292"/>
    <cellStyle name="20% - Accent3 2 3 2 2 3 3 2 2 2" xfId="5293"/>
    <cellStyle name="20% - Accent3 2 3 2 2 3 3 2 3" xfId="5294"/>
    <cellStyle name="20% - Accent3 2 3 2 2 3 3 3" xfId="5295"/>
    <cellStyle name="20% - Accent3 2 3 2 2 3 3 3 2" xfId="5296"/>
    <cellStyle name="20% - Accent3 2 3 2 2 3 3 4" xfId="5297"/>
    <cellStyle name="20% - Accent3 2 3 2 2 3 4" xfId="5298"/>
    <cellStyle name="20% - Accent3 2 3 2 2 3 4 2" xfId="5299"/>
    <cellStyle name="20% - Accent3 2 3 2 2 3 4 2 2" xfId="5300"/>
    <cellStyle name="20% - Accent3 2 3 2 2 3 4 3" xfId="5301"/>
    <cellStyle name="20% - Accent3 2 3 2 2 3 5" xfId="5302"/>
    <cellStyle name="20% - Accent3 2 3 2 2 3 5 2" xfId="5303"/>
    <cellStyle name="20% - Accent3 2 3 2 2 3 6" xfId="5304"/>
    <cellStyle name="20% - Accent3 2 3 2 2 4" xfId="5305"/>
    <cellStyle name="20% - Accent3 2 3 2 2 4 2" xfId="5306"/>
    <cellStyle name="20% - Accent3 2 3 2 2 4 2 2" xfId="5307"/>
    <cellStyle name="20% - Accent3 2 3 2 2 4 2 2 2" xfId="5308"/>
    <cellStyle name="20% - Accent3 2 3 2 2 4 2 2 2 2" xfId="5309"/>
    <cellStyle name="20% - Accent3 2 3 2 2 4 2 2 3" xfId="5310"/>
    <cellStyle name="20% - Accent3 2 3 2 2 4 2 3" xfId="5311"/>
    <cellStyle name="20% - Accent3 2 3 2 2 4 2 3 2" xfId="5312"/>
    <cellStyle name="20% - Accent3 2 3 2 2 4 2 4" xfId="5313"/>
    <cellStyle name="20% - Accent3 2 3 2 2 4 3" xfId="5314"/>
    <cellStyle name="20% - Accent3 2 3 2 2 4 3 2" xfId="5315"/>
    <cellStyle name="20% - Accent3 2 3 2 2 4 3 2 2" xfId="5316"/>
    <cellStyle name="20% - Accent3 2 3 2 2 4 3 3" xfId="5317"/>
    <cellStyle name="20% - Accent3 2 3 2 2 4 4" xfId="5318"/>
    <cellStyle name="20% - Accent3 2 3 2 2 4 4 2" xfId="5319"/>
    <cellStyle name="20% - Accent3 2 3 2 2 4 5" xfId="5320"/>
    <cellStyle name="20% - Accent3 2 3 2 2 5" xfId="5321"/>
    <cellStyle name="20% - Accent3 2 3 2 2 5 2" xfId="5322"/>
    <cellStyle name="20% - Accent3 2 3 2 2 5 2 2" xfId="5323"/>
    <cellStyle name="20% - Accent3 2 3 2 2 5 2 2 2" xfId="5324"/>
    <cellStyle name="20% - Accent3 2 3 2 2 5 2 3" xfId="5325"/>
    <cellStyle name="20% - Accent3 2 3 2 2 5 3" xfId="5326"/>
    <cellStyle name="20% - Accent3 2 3 2 2 5 3 2" xfId="5327"/>
    <cellStyle name="20% - Accent3 2 3 2 2 5 4" xfId="5328"/>
    <cellStyle name="20% - Accent3 2 3 2 2 6" xfId="5329"/>
    <cellStyle name="20% - Accent3 2 3 2 2 6 2" xfId="5330"/>
    <cellStyle name="20% - Accent3 2 3 2 2 6 2 2" xfId="5331"/>
    <cellStyle name="20% - Accent3 2 3 2 2 6 3" xfId="5332"/>
    <cellStyle name="20% - Accent3 2 3 2 2 7" xfId="5333"/>
    <cellStyle name="20% - Accent3 2 3 2 2 7 2" xfId="5334"/>
    <cellStyle name="20% - Accent3 2 3 2 2 8" xfId="5335"/>
    <cellStyle name="20% - Accent3 2 3 2 3" xfId="5336"/>
    <cellStyle name="20% - Accent3 2 3 2 3 2" xfId="5337"/>
    <cellStyle name="20% - Accent3 2 3 2 3 2 2" xfId="5338"/>
    <cellStyle name="20% - Accent3 2 3 2 3 2 2 2" xfId="5339"/>
    <cellStyle name="20% - Accent3 2 3 2 3 2 2 2 2" xfId="5340"/>
    <cellStyle name="20% - Accent3 2 3 2 3 2 2 2 2 2" xfId="5341"/>
    <cellStyle name="20% - Accent3 2 3 2 3 2 2 2 2 2 2" xfId="5342"/>
    <cellStyle name="20% - Accent3 2 3 2 3 2 2 2 2 3" xfId="5343"/>
    <cellStyle name="20% - Accent3 2 3 2 3 2 2 2 3" xfId="5344"/>
    <cellStyle name="20% - Accent3 2 3 2 3 2 2 2 3 2" xfId="5345"/>
    <cellStyle name="20% - Accent3 2 3 2 3 2 2 2 4" xfId="5346"/>
    <cellStyle name="20% - Accent3 2 3 2 3 2 2 3" xfId="5347"/>
    <cellStyle name="20% - Accent3 2 3 2 3 2 2 3 2" xfId="5348"/>
    <cellStyle name="20% - Accent3 2 3 2 3 2 2 3 2 2" xfId="5349"/>
    <cellStyle name="20% - Accent3 2 3 2 3 2 2 3 3" xfId="5350"/>
    <cellStyle name="20% - Accent3 2 3 2 3 2 2 4" xfId="5351"/>
    <cellStyle name="20% - Accent3 2 3 2 3 2 2 4 2" xfId="5352"/>
    <cellStyle name="20% - Accent3 2 3 2 3 2 2 5" xfId="5353"/>
    <cellStyle name="20% - Accent3 2 3 2 3 2 3" xfId="5354"/>
    <cellStyle name="20% - Accent3 2 3 2 3 2 3 2" xfId="5355"/>
    <cellStyle name="20% - Accent3 2 3 2 3 2 3 2 2" xfId="5356"/>
    <cellStyle name="20% - Accent3 2 3 2 3 2 3 2 2 2" xfId="5357"/>
    <cellStyle name="20% - Accent3 2 3 2 3 2 3 2 3" xfId="5358"/>
    <cellStyle name="20% - Accent3 2 3 2 3 2 3 3" xfId="5359"/>
    <cellStyle name="20% - Accent3 2 3 2 3 2 3 3 2" xfId="5360"/>
    <cellStyle name="20% - Accent3 2 3 2 3 2 3 4" xfId="5361"/>
    <cellStyle name="20% - Accent3 2 3 2 3 2 4" xfId="5362"/>
    <cellStyle name="20% - Accent3 2 3 2 3 2 4 2" xfId="5363"/>
    <cellStyle name="20% - Accent3 2 3 2 3 2 4 2 2" xfId="5364"/>
    <cellStyle name="20% - Accent3 2 3 2 3 2 4 3" xfId="5365"/>
    <cellStyle name="20% - Accent3 2 3 2 3 2 5" xfId="5366"/>
    <cellStyle name="20% - Accent3 2 3 2 3 2 5 2" xfId="5367"/>
    <cellStyle name="20% - Accent3 2 3 2 3 2 6" xfId="5368"/>
    <cellStyle name="20% - Accent3 2 3 2 3 3" xfId="5369"/>
    <cellStyle name="20% - Accent3 2 3 2 3 3 2" xfId="5370"/>
    <cellStyle name="20% - Accent3 2 3 2 3 3 2 2" xfId="5371"/>
    <cellStyle name="20% - Accent3 2 3 2 3 3 2 2 2" xfId="5372"/>
    <cellStyle name="20% - Accent3 2 3 2 3 3 2 2 2 2" xfId="5373"/>
    <cellStyle name="20% - Accent3 2 3 2 3 3 2 2 3" xfId="5374"/>
    <cellStyle name="20% - Accent3 2 3 2 3 3 2 3" xfId="5375"/>
    <cellStyle name="20% - Accent3 2 3 2 3 3 2 3 2" xfId="5376"/>
    <cellStyle name="20% - Accent3 2 3 2 3 3 2 4" xfId="5377"/>
    <cellStyle name="20% - Accent3 2 3 2 3 3 3" xfId="5378"/>
    <cellStyle name="20% - Accent3 2 3 2 3 3 3 2" xfId="5379"/>
    <cellStyle name="20% - Accent3 2 3 2 3 3 3 2 2" xfId="5380"/>
    <cellStyle name="20% - Accent3 2 3 2 3 3 3 3" xfId="5381"/>
    <cellStyle name="20% - Accent3 2 3 2 3 3 4" xfId="5382"/>
    <cellStyle name="20% - Accent3 2 3 2 3 3 4 2" xfId="5383"/>
    <cellStyle name="20% - Accent3 2 3 2 3 3 5" xfId="5384"/>
    <cellStyle name="20% - Accent3 2 3 2 3 4" xfId="5385"/>
    <cellStyle name="20% - Accent3 2 3 2 3 4 2" xfId="5386"/>
    <cellStyle name="20% - Accent3 2 3 2 3 4 2 2" xfId="5387"/>
    <cellStyle name="20% - Accent3 2 3 2 3 4 2 2 2" xfId="5388"/>
    <cellStyle name="20% - Accent3 2 3 2 3 4 2 3" xfId="5389"/>
    <cellStyle name="20% - Accent3 2 3 2 3 4 3" xfId="5390"/>
    <cellStyle name="20% - Accent3 2 3 2 3 4 3 2" xfId="5391"/>
    <cellStyle name="20% - Accent3 2 3 2 3 4 4" xfId="5392"/>
    <cellStyle name="20% - Accent3 2 3 2 3 5" xfId="5393"/>
    <cellStyle name="20% - Accent3 2 3 2 3 5 2" xfId="5394"/>
    <cellStyle name="20% - Accent3 2 3 2 3 5 2 2" xfId="5395"/>
    <cellStyle name="20% - Accent3 2 3 2 3 5 3" xfId="5396"/>
    <cellStyle name="20% - Accent3 2 3 2 3 6" xfId="5397"/>
    <cellStyle name="20% - Accent3 2 3 2 3 6 2" xfId="5398"/>
    <cellStyle name="20% - Accent3 2 3 2 3 7" xfId="5399"/>
    <cellStyle name="20% - Accent3 2 3 2 4" xfId="5400"/>
    <cellStyle name="20% - Accent3 2 3 2 4 2" xfId="5401"/>
    <cellStyle name="20% - Accent3 2 3 2 4 2 2" xfId="5402"/>
    <cellStyle name="20% - Accent3 2 3 2 4 2 2 2" xfId="5403"/>
    <cellStyle name="20% - Accent3 2 3 2 4 2 2 2 2" xfId="5404"/>
    <cellStyle name="20% - Accent3 2 3 2 4 2 2 2 2 2" xfId="5405"/>
    <cellStyle name="20% - Accent3 2 3 2 4 2 2 2 3" xfId="5406"/>
    <cellStyle name="20% - Accent3 2 3 2 4 2 2 3" xfId="5407"/>
    <cellStyle name="20% - Accent3 2 3 2 4 2 2 3 2" xfId="5408"/>
    <cellStyle name="20% - Accent3 2 3 2 4 2 2 4" xfId="5409"/>
    <cellStyle name="20% - Accent3 2 3 2 4 2 3" xfId="5410"/>
    <cellStyle name="20% - Accent3 2 3 2 4 2 3 2" xfId="5411"/>
    <cellStyle name="20% - Accent3 2 3 2 4 2 3 2 2" xfId="5412"/>
    <cellStyle name="20% - Accent3 2 3 2 4 2 3 3" xfId="5413"/>
    <cellStyle name="20% - Accent3 2 3 2 4 2 4" xfId="5414"/>
    <cellStyle name="20% - Accent3 2 3 2 4 2 4 2" xfId="5415"/>
    <cellStyle name="20% - Accent3 2 3 2 4 2 5" xfId="5416"/>
    <cellStyle name="20% - Accent3 2 3 2 4 3" xfId="5417"/>
    <cellStyle name="20% - Accent3 2 3 2 4 3 2" xfId="5418"/>
    <cellStyle name="20% - Accent3 2 3 2 4 3 2 2" xfId="5419"/>
    <cellStyle name="20% - Accent3 2 3 2 4 3 2 2 2" xfId="5420"/>
    <cellStyle name="20% - Accent3 2 3 2 4 3 2 3" xfId="5421"/>
    <cellStyle name="20% - Accent3 2 3 2 4 3 3" xfId="5422"/>
    <cellStyle name="20% - Accent3 2 3 2 4 3 3 2" xfId="5423"/>
    <cellStyle name="20% - Accent3 2 3 2 4 3 4" xfId="5424"/>
    <cellStyle name="20% - Accent3 2 3 2 4 4" xfId="5425"/>
    <cellStyle name="20% - Accent3 2 3 2 4 4 2" xfId="5426"/>
    <cellStyle name="20% - Accent3 2 3 2 4 4 2 2" xfId="5427"/>
    <cellStyle name="20% - Accent3 2 3 2 4 4 3" xfId="5428"/>
    <cellStyle name="20% - Accent3 2 3 2 4 5" xfId="5429"/>
    <cellStyle name="20% - Accent3 2 3 2 4 5 2" xfId="5430"/>
    <cellStyle name="20% - Accent3 2 3 2 4 6" xfId="5431"/>
    <cellStyle name="20% - Accent3 2 3 2 5" xfId="5432"/>
    <cellStyle name="20% - Accent3 2 3 2 5 2" xfId="5433"/>
    <cellStyle name="20% - Accent3 2 3 2 5 2 2" xfId="5434"/>
    <cellStyle name="20% - Accent3 2 3 2 5 2 2 2" xfId="5435"/>
    <cellStyle name="20% - Accent3 2 3 2 5 2 2 2 2" xfId="5436"/>
    <cellStyle name="20% - Accent3 2 3 2 5 2 2 3" xfId="5437"/>
    <cellStyle name="20% - Accent3 2 3 2 5 2 3" xfId="5438"/>
    <cellStyle name="20% - Accent3 2 3 2 5 2 3 2" xfId="5439"/>
    <cellStyle name="20% - Accent3 2 3 2 5 2 4" xfId="5440"/>
    <cellStyle name="20% - Accent3 2 3 2 5 3" xfId="5441"/>
    <cellStyle name="20% - Accent3 2 3 2 5 3 2" xfId="5442"/>
    <cellStyle name="20% - Accent3 2 3 2 5 3 2 2" xfId="5443"/>
    <cellStyle name="20% - Accent3 2 3 2 5 3 3" xfId="5444"/>
    <cellStyle name="20% - Accent3 2 3 2 5 4" xfId="5445"/>
    <cellStyle name="20% - Accent3 2 3 2 5 4 2" xfId="5446"/>
    <cellStyle name="20% - Accent3 2 3 2 5 5" xfId="5447"/>
    <cellStyle name="20% - Accent3 2 3 2 6" xfId="5448"/>
    <cellStyle name="20% - Accent3 2 3 2 6 2" xfId="5449"/>
    <cellStyle name="20% - Accent3 2 3 2 6 2 2" xfId="5450"/>
    <cellStyle name="20% - Accent3 2 3 2 6 2 2 2" xfId="5451"/>
    <cellStyle name="20% - Accent3 2 3 2 6 2 3" xfId="5452"/>
    <cellStyle name="20% - Accent3 2 3 2 6 3" xfId="5453"/>
    <cellStyle name="20% - Accent3 2 3 2 6 3 2" xfId="5454"/>
    <cellStyle name="20% - Accent3 2 3 2 6 4" xfId="5455"/>
    <cellStyle name="20% - Accent3 2 3 2 7" xfId="5456"/>
    <cellStyle name="20% - Accent3 2 3 2 7 2" xfId="5457"/>
    <cellStyle name="20% - Accent3 2 3 2 7 2 2" xfId="5458"/>
    <cellStyle name="20% - Accent3 2 3 2 7 3" xfId="5459"/>
    <cellStyle name="20% - Accent3 2 3 2 8" xfId="5460"/>
    <cellStyle name="20% - Accent3 2 3 2 8 2" xfId="5461"/>
    <cellStyle name="20% - Accent3 2 3 2 9" xfId="5462"/>
    <cellStyle name="20% - Accent3 2 3 3" xfId="5463"/>
    <cellStyle name="20% - Accent3 2 3 3 2" xfId="5464"/>
    <cellStyle name="20% - Accent3 2 3 3 2 2" xfId="5465"/>
    <cellStyle name="20% - Accent3 2 3 3 2 2 2" xfId="5466"/>
    <cellStyle name="20% - Accent3 2 3 3 2 2 2 2" xfId="5467"/>
    <cellStyle name="20% - Accent3 2 3 3 2 2 2 2 2" xfId="5468"/>
    <cellStyle name="20% - Accent3 2 3 3 2 2 2 2 2 2" xfId="5469"/>
    <cellStyle name="20% - Accent3 2 3 3 2 2 2 2 2 2 2" xfId="5470"/>
    <cellStyle name="20% - Accent3 2 3 3 2 2 2 2 2 3" xfId="5471"/>
    <cellStyle name="20% - Accent3 2 3 3 2 2 2 2 3" xfId="5472"/>
    <cellStyle name="20% - Accent3 2 3 3 2 2 2 2 3 2" xfId="5473"/>
    <cellStyle name="20% - Accent3 2 3 3 2 2 2 2 4" xfId="5474"/>
    <cellStyle name="20% - Accent3 2 3 3 2 2 2 3" xfId="5475"/>
    <cellStyle name="20% - Accent3 2 3 3 2 2 2 3 2" xfId="5476"/>
    <cellStyle name="20% - Accent3 2 3 3 2 2 2 3 2 2" xfId="5477"/>
    <cellStyle name="20% - Accent3 2 3 3 2 2 2 3 3" xfId="5478"/>
    <cellStyle name="20% - Accent3 2 3 3 2 2 2 4" xfId="5479"/>
    <cellStyle name="20% - Accent3 2 3 3 2 2 2 4 2" xfId="5480"/>
    <cellStyle name="20% - Accent3 2 3 3 2 2 2 5" xfId="5481"/>
    <cellStyle name="20% - Accent3 2 3 3 2 2 3" xfId="5482"/>
    <cellStyle name="20% - Accent3 2 3 3 2 2 3 2" xfId="5483"/>
    <cellStyle name="20% - Accent3 2 3 3 2 2 3 2 2" xfId="5484"/>
    <cellStyle name="20% - Accent3 2 3 3 2 2 3 2 2 2" xfId="5485"/>
    <cellStyle name="20% - Accent3 2 3 3 2 2 3 2 3" xfId="5486"/>
    <cellStyle name="20% - Accent3 2 3 3 2 2 3 3" xfId="5487"/>
    <cellStyle name="20% - Accent3 2 3 3 2 2 3 3 2" xfId="5488"/>
    <cellStyle name="20% - Accent3 2 3 3 2 2 3 4" xfId="5489"/>
    <cellStyle name="20% - Accent3 2 3 3 2 2 4" xfId="5490"/>
    <cellStyle name="20% - Accent3 2 3 3 2 2 4 2" xfId="5491"/>
    <cellStyle name="20% - Accent3 2 3 3 2 2 4 2 2" xfId="5492"/>
    <cellStyle name="20% - Accent3 2 3 3 2 2 4 3" xfId="5493"/>
    <cellStyle name="20% - Accent3 2 3 3 2 2 5" xfId="5494"/>
    <cellStyle name="20% - Accent3 2 3 3 2 2 5 2" xfId="5495"/>
    <cellStyle name="20% - Accent3 2 3 3 2 2 6" xfId="5496"/>
    <cellStyle name="20% - Accent3 2 3 3 2 3" xfId="5497"/>
    <cellStyle name="20% - Accent3 2 3 3 2 3 2" xfId="5498"/>
    <cellStyle name="20% - Accent3 2 3 3 2 3 2 2" xfId="5499"/>
    <cellStyle name="20% - Accent3 2 3 3 2 3 2 2 2" xfId="5500"/>
    <cellStyle name="20% - Accent3 2 3 3 2 3 2 2 2 2" xfId="5501"/>
    <cellStyle name="20% - Accent3 2 3 3 2 3 2 2 3" xfId="5502"/>
    <cellStyle name="20% - Accent3 2 3 3 2 3 2 3" xfId="5503"/>
    <cellStyle name="20% - Accent3 2 3 3 2 3 2 3 2" xfId="5504"/>
    <cellStyle name="20% - Accent3 2 3 3 2 3 2 4" xfId="5505"/>
    <cellStyle name="20% - Accent3 2 3 3 2 3 3" xfId="5506"/>
    <cellStyle name="20% - Accent3 2 3 3 2 3 3 2" xfId="5507"/>
    <cellStyle name="20% - Accent3 2 3 3 2 3 3 2 2" xfId="5508"/>
    <cellStyle name="20% - Accent3 2 3 3 2 3 3 3" xfId="5509"/>
    <cellStyle name="20% - Accent3 2 3 3 2 3 4" xfId="5510"/>
    <cellStyle name="20% - Accent3 2 3 3 2 3 4 2" xfId="5511"/>
    <cellStyle name="20% - Accent3 2 3 3 2 3 5" xfId="5512"/>
    <cellStyle name="20% - Accent3 2 3 3 2 4" xfId="5513"/>
    <cellStyle name="20% - Accent3 2 3 3 2 4 2" xfId="5514"/>
    <cellStyle name="20% - Accent3 2 3 3 2 4 2 2" xfId="5515"/>
    <cellStyle name="20% - Accent3 2 3 3 2 4 2 2 2" xfId="5516"/>
    <cellStyle name="20% - Accent3 2 3 3 2 4 2 3" xfId="5517"/>
    <cellStyle name="20% - Accent3 2 3 3 2 4 3" xfId="5518"/>
    <cellStyle name="20% - Accent3 2 3 3 2 4 3 2" xfId="5519"/>
    <cellStyle name="20% - Accent3 2 3 3 2 4 4" xfId="5520"/>
    <cellStyle name="20% - Accent3 2 3 3 2 5" xfId="5521"/>
    <cellStyle name="20% - Accent3 2 3 3 2 5 2" xfId="5522"/>
    <cellStyle name="20% - Accent3 2 3 3 2 5 2 2" xfId="5523"/>
    <cellStyle name="20% - Accent3 2 3 3 2 5 3" xfId="5524"/>
    <cellStyle name="20% - Accent3 2 3 3 2 6" xfId="5525"/>
    <cellStyle name="20% - Accent3 2 3 3 2 6 2" xfId="5526"/>
    <cellStyle name="20% - Accent3 2 3 3 2 7" xfId="5527"/>
    <cellStyle name="20% - Accent3 2 3 3 3" xfId="5528"/>
    <cellStyle name="20% - Accent3 2 3 3 3 2" xfId="5529"/>
    <cellStyle name="20% - Accent3 2 3 3 3 2 2" xfId="5530"/>
    <cellStyle name="20% - Accent3 2 3 3 3 2 2 2" xfId="5531"/>
    <cellStyle name="20% - Accent3 2 3 3 3 2 2 2 2" xfId="5532"/>
    <cellStyle name="20% - Accent3 2 3 3 3 2 2 2 2 2" xfId="5533"/>
    <cellStyle name="20% - Accent3 2 3 3 3 2 2 2 3" xfId="5534"/>
    <cellStyle name="20% - Accent3 2 3 3 3 2 2 3" xfId="5535"/>
    <cellStyle name="20% - Accent3 2 3 3 3 2 2 3 2" xfId="5536"/>
    <cellStyle name="20% - Accent3 2 3 3 3 2 2 4" xfId="5537"/>
    <cellStyle name="20% - Accent3 2 3 3 3 2 3" xfId="5538"/>
    <cellStyle name="20% - Accent3 2 3 3 3 2 3 2" xfId="5539"/>
    <cellStyle name="20% - Accent3 2 3 3 3 2 3 2 2" xfId="5540"/>
    <cellStyle name="20% - Accent3 2 3 3 3 2 3 3" xfId="5541"/>
    <cellStyle name="20% - Accent3 2 3 3 3 2 4" xfId="5542"/>
    <cellStyle name="20% - Accent3 2 3 3 3 2 4 2" xfId="5543"/>
    <cellStyle name="20% - Accent3 2 3 3 3 2 5" xfId="5544"/>
    <cellStyle name="20% - Accent3 2 3 3 3 3" xfId="5545"/>
    <cellStyle name="20% - Accent3 2 3 3 3 3 2" xfId="5546"/>
    <cellStyle name="20% - Accent3 2 3 3 3 3 2 2" xfId="5547"/>
    <cellStyle name="20% - Accent3 2 3 3 3 3 2 2 2" xfId="5548"/>
    <cellStyle name="20% - Accent3 2 3 3 3 3 2 3" xfId="5549"/>
    <cellStyle name="20% - Accent3 2 3 3 3 3 3" xfId="5550"/>
    <cellStyle name="20% - Accent3 2 3 3 3 3 3 2" xfId="5551"/>
    <cellStyle name="20% - Accent3 2 3 3 3 3 4" xfId="5552"/>
    <cellStyle name="20% - Accent3 2 3 3 3 4" xfId="5553"/>
    <cellStyle name="20% - Accent3 2 3 3 3 4 2" xfId="5554"/>
    <cellStyle name="20% - Accent3 2 3 3 3 4 2 2" xfId="5555"/>
    <cellStyle name="20% - Accent3 2 3 3 3 4 3" xfId="5556"/>
    <cellStyle name="20% - Accent3 2 3 3 3 5" xfId="5557"/>
    <cellStyle name="20% - Accent3 2 3 3 3 5 2" xfId="5558"/>
    <cellStyle name="20% - Accent3 2 3 3 3 6" xfId="5559"/>
    <cellStyle name="20% - Accent3 2 3 3 4" xfId="5560"/>
    <cellStyle name="20% - Accent3 2 3 3 4 2" xfId="5561"/>
    <cellStyle name="20% - Accent3 2 3 3 4 2 2" xfId="5562"/>
    <cellStyle name="20% - Accent3 2 3 3 4 2 2 2" xfId="5563"/>
    <cellStyle name="20% - Accent3 2 3 3 4 2 2 2 2" xfId="5564"/>
    <cellStyle name="20% - Accent3 2 3 3 4 2 2 3" xfId="5565"/>
    <cellStyle name="20% - Accent3 2 3 3 4 2 3" xfId="5566"/>
    <cellStyle name="20% - Accent3 2 3 3 4 2 3 2" xfId="5567"/>
    <cellStyle name="20% - Accent3 2 3 3 4 2 4" xfId="5568"/>
    <cellStyle name="20% - Accent3 2 3 3 4 3" xfId="5569"/>
    <cellStyle name="20% - Accent3 2 3 3 4 3 2" xfId="5570"/>
    <cellStyle name="20% - Accent3 2 3 3 4 3 2 2" xfId="5571"/>
    <cellStyle name="20% - Accent3 2 3 3 4 3 3" xfId="5572"/>
    <cellStyle name="20% - Accent3 2 3 3 4 4" xfId="5573"/>
    <cellStyle name="20% - Accent3 2 3 3 4 4 2" xfId="5574"/>
    <cellStyle name="20% - Accent3 2 3 3 4 5" xfId="5575"/>
    <cellStyle name="20% - Accent3 2 3 3 5" xfId="5576"/>
    <cellStyle name="20% - Accent3 2 3 3 5 2" xfId="5577"/>
    <cellStyle name="20% - Accent3 2 3 3 5 2 2" xfId="5578"/>
    <cellStyle name="20% - Accent3 2 3 3 5 2 2 2" xfId="5579"/>
    <cellStyle name="20% - Accent3 2 3 3 5 2 3" xfId="5580"/>
    <cellStyle name="20% - Accent3 2 3 3 5 3" xfId="5581"/>
    <cellStyle name="20% - Accent3 2 3 3 5 3 2" xfId="5582"/>
    <cellStyle name="20% - Accent3 2 3 3 5 4" xfId="5583"/>
    <cellStyle name="20% - Accent3 2 3 3 6" xfId="5584"/>
    <cellStyle name="20% - Accent3 2 3 3 6 2" xfId="5585"/>
    <cellStyle name="20% - Accent3 2 3 3 6 2 2" xfId="5586"/>
    <cellStyle name="20% - Accent3 2 3 3 6 3" xfId="5587"/>
    <cellStyle name="20% - Accent3 2 3 3 7" xfId="5588"/>
    <cellStyle name="20% - Accent3 2 3 3 7 2" xfId="5589"/>
    <cellStyle name="20% - Accent3 2 3 3 8" xfId="5590"/>
    <cellStyle name="20% - Accent3 2 3 4" xfId="5591"/>
    <cellStyle name="20% - Accent3 2 3 4 2" xfId="5592"/>
    <cellStyle name="20% - Accent3 2 3 4 2 2" xfId="5593"/>
    <cellStyle name="20% - Accent3 2 3 4 2 2 2" xfId="5594"/>
    <cellStyle name="20% - Accent3 2 3 4 2 2 2 2" xfId="5595"/>
    <cellStyle name="20% - Accent3 2 3 4 2 2 2 2 2" xfId="5596"/>
    <cellStyle name="20% - Accent3 2 3 4 2 2 2 2 2 2" xfId="5597"/>
    <cellStyle name="20% - Accent3 2 3 4 2 2 2 2 3" xfId="5598"/>
    <cellStyle name="20% - Accent3 2 3 4 2 2 2 3" xfId="5599"/>
    <cellStyle name="20% - Accent3 2 3 4 2 2 2 3 2" xfId="5600"/>
    <cellStyle name="20% - Accent3 2 3 4 2 2 2 4" xfId="5601"/>
    <cellStyle name="20% - Accent3 2 3 4 2 2 3" xfId="5602"/>
    <cellStyle name="20% - Accent3 2 3 4 2 2 3 2" xfId="5603"/>
    <cellStyle name="20% - Accent3 2 3 4 2 2 3 2 2" xfId="5604"/>
    <cellStyle name="20% - Accent3 2 3 4 2 2 3 3" xfId="5605"/>
    <cellStyle name="20% - Accent3 2 3 4 2 2 4" xfId="5606"/>
    <cellStyle name="20% - Accent3 2 3 4 2 2 4 2" xfId="5607"/>
    <cellStyle name="20% - Accent3 2 3 4 2 2 5" xfId="5608"/>
    <cellStyle name="20% - Accent3 2 3 4 2 3" xfId="5609"/>
    <cellStyle name="20% - Accent3 2 3 4 2 3 2" xfId="5610"/>
    <cellStyle name="20% - Accent3 2 3 4 2 3 2 2" xfId="5611"/>
    <cellStyle name="20% - Accent3 2 3 4 2 3 2 2 2" xfId="5612"/>
    <cellStyle name="20% - Accent3 2 3 4 2 3 2 3" xfId="5613"/>
    <cellStyle name="20% - Accent3 2 3 4 2 3 3" xfId="5614"/>
    <cellStyle name="20% - Accent3 2 3 4 2 3 3 2" xfId="5615"/>
    <cellStyle name="20% - Accent3 2 3 4 2 3 4" xfId="5616"/>
    <cellStyle name="20% - Accent3 2 3 4 2 4" xfId="5617"/>
    <cellStyle name="20% - Accent3 2 3 4 2 4 2" xfId="5618"/>
    <cellStyle name="20% - Accent3 2 3 4 2 4 2 2" xfId="5619"/>
    <cellStyle name="20% - Accent3 2 3 4 2 4 3" xfId="5620"/>
    <cellStyle name="20% - Accent3 2 3 4 2 5" xfId="5621"/>
    <cellStyle name="20% - Accent3 2 3 4 2 5 2" xfId="5622"/>
    <cellStyle name="20% - Accent3 2 3 4 2 6" xfId="5623"/>
    <cellStyle name="20% - Accent3 2 3 4 3" xfId="5624"/>
    <cellStyle name="20% - Accent3 2 3 4 3 2" xfId="5625"/>
    <cellStyle name="20% - Accent3 2 3 4 3 2 2" xfId="5626"/>
    <cellStyle name="20% - Accent3 2 3 4 3 2 2 2" xfId="5627"/>
    <cellStyle name="20% - Accent3 2 3 4 3 2 2 2 2" xfId="5628"/>
    <cellStyle name="20% - Accent3 2 3 4 3 2 2 3" xfId="5629"/>
    <cellStyle name="20% - Accent3 2 3 4 3 2 3" xfId="5630"/>
    <cellStyle name="20% - Accent3 2 3 4 3 2 3 2" xfId="5631"/>
    <cellStyle name="20% - Accent3 2 3 4 3 2 4" xfId="5632"/>
    <cellStyle name="20% - Accent3 2 3 4 3 3" xfId="5633"/>
    <cellStyle name="20% - Accent3 2 3 4 3 3 2" xfId="5634"/>
    <cellStyle name="20% - Accent3 2 3 4 3 3 2 2" xfId="5635"/>
    <cellStyle name="20% - Accent3 2 3 4 3 3 3" xfId="5636"/>
    <cellStyle name="20% - Accent3 2 3 4 3 4" xfId="5637"/>
    <cellStyle name="20% - Accent3 2 3 4 3 4 2" xfId="5638"/>
    <cellStyle name="20% - Accent3 2 3 4 3 5" xfId="5639"/>
    <cellStyle name="20% - Accent3 2 3 4 4" xfId="5640"/>
    <cellStyle name="20% - Accent3 2 3 4 4 2" xfId="5641"/>
    <cellStyle name="20% - Accent3 2 3 4 4 2 2" xfId="5642"/>
    <cellStyle name="20% - Accent3 2 3 4 4 2 2 2" xfId="5643"/>
    <cellStyle name="20% - Accent3 2 3 4 4 2 3" xfId="5644"/>
    <cellStyle name="20% - Accent3 2 3 4 4 3" xfId="5645"/>
    <cellStyle name="20% - Accent3 2 3 4 4 3 2" xfId="5646"/>
    <cellStyle name="20% - Accent3 2 3 4 4 4" xfId="5647"/>
    <cellStyle name="20% - Accent3 2 3 4 5" xfId="5648"/>
    <cellStyle name="20% - Accent3 2 3 4 5 2" xfId="5649"/>
    <cellStyle name="20% - Accent3 2 3 4 5 2 2" xfId="5650"/>
    <cellStyle name="20% - Accent3 2 3 4 5 3" xfId="5651"/>
    <cellStyle name="20% - Accent3 2 3 4 6" xfId="5652"/>
    <cellStyle name="20% - Accent3 2 3 4 6 2" xfId="5653"/>
    <cellStyle name="20% - Accent3 2 3 4 7" xfId="5654"/>
    <cellStyle name="20% - Accent3 2 3 5" xfId="5655"/>
    <cellStyle name="20% - Accent3 2 3 5 2" xfId="5656"/>
    <cellStyle name="20% - Accent3 2 3 5 2 2" xfId="5657"/>
    <cellStyle name="20% - Accent3 2 3 5 2 2 2" xfId="5658"/>
    <cellStyle name="20% - Accent3 2 3 5 2 2 2 2" xfId="5659"/>
    <cellStyle name="20% - Accent3 2 3 5 2 2 2 2 2" xfId="5660"/>
    <cellStyle name="20% - Accent3 2 3 5 2 2 2 3" xfId="5661"/>
    <cellStyle name="20% - Accent3 2 3 5 2 2 3" xfId="5662"/>
    <cellStyle name="20% - Accent3 2 3 5 2 2 3 2" xfId="5663"/>
    <cellStyle name="20% - Accent3 2 3 5 2 2 4" xfId="5664"/>
    <cellStyle name="20% - Accent3 2 3 5 2 3" xfId="5665"/>
    <cellStyle name="20% - Accent3 2 3 5 2 3 2" xfId="5666"/>
    <cellStyle name="20% - Accent3 2 3 5 2 3 2 2" xfId="5667"/>
    <cellStyle name="20% - Accent3 2 3 5 2 3 3" xfId="5668"/>
    <cellStyle name="20% - Accent3 2 3 5 2 4" xfId="5669"/>
    <cellStyle name="20% - Accent3 2 3 5 2 4 2" xfId="5670"/>
    <cellStyle name="20% - Accent3 2 3 5 2 5" xfId="5671"/>
    <cellStyle name="20% - Accent3 2 3 5 3" xfId="5672"/>
    <cellStyle name="20% - Accent3 2 3 5 3 2" xfId="5673"/>
    <cellStyle name="20% - Accent3 2 3 5 3 2 2" xfId="5674"/>
    <cellStyle name="20% - Accent3 2 3 5 3 2 2 2" xfId="5675"/>
    <cellStyle name="20% - Accent3 2 3 5 3 2 3" xfId="5676"/>
    <cellStyle name="20% - Accent3 2 3 5 3 3" xfId="5677"/>
    <cellStyle name="20% - Accent3 2 3 5 3 3 2" xfId="5678"/>
    <cellStyle name="20% - Accent3 2 3 5 3 4" xfId="5679"/>
    <cellStyle name="20% - Accent3 2 3 5 4" xfId="5680"/>
    <cellStyle name="20% - Accent3 2 3 5 4 2" xfId="5681"/>
    <cellStyle name="20% - Accent3 2 3 5 4 2 2" xfId="5682"/>
    <cellStyle name="20% - Accent3 2 3 5 4 3" xfId="5683"/>
    <cellStyle name="20% - Accent3 2 3 5 5" xfId="5684"/>
    <cellStyle name="20% - Accent3 2 3 5 5 2" xfId="5685"/>
    <cellStyle name="20% - Accent3 2 3 5 6" xfId="5686"/>
    <cellStyle name="20% - Accent3 2 3 6" xfId="5687"/>
    <cellStyle name="20% - Accent3 2 3 6 2" xfId="5688"/>
    <cellStyle name="20% - Accent3 2 3 6 2 2" xfId="5689"/>
    <cellStyle name="20% - Accent3 2 3 6 2 2 2" xfId="5690"/>
    <cellStyle name="20% - Accent3 2 3 6 2 2 2 2" xfId="5691"/>
    <cellStyle name="20% - Accent3 2 3 6 2 2 3" xfId="5692"/>
    <cellStyle name="20% - Accent3 2 3 6 2 3" xfId="5693"/>
    <cellStyle name="20% - Accent3 2 3 6 2 3 2" xfId="5694"/>
    <cellStyle name="20% - Accent3 2 3 6 2 4" xfId="5695"/>
    <cellStyle name="20% - Accent3 2 3 6 3" xfId="5696"/>
    <cellStyle name="20% - Accent3 2 3 6 3 2" xfId="5697"/>
    <cellStyle name="20% - Accent3 2 3 6 3 2 2" xfId="5698"/>
    <cellStyle name="20% - Accent3 2 3 6 3 3" xfId="5699"/>
    <cellStyle name="20% - Accent3 2 3 6 4" xfId="5700"/>
    <cellStyle name="20% - Accent3 2 3 6 4 2" xfId="5701"/>
    <cellStyle name="20% - Accent3 2 3 6 5" xfId="5702"/>
    <cellStyle name="20% - Accent3 2 3 7" xfId="5703"/>
    <cellStyle name="20% - Accent3 2 3 7 2" xfId="5704"/>
    <cellStyle name="20% - Accent3 2 3 7 2 2" xfId="5705"/>
    <cellStyle name="20% - Accent3 2 3 7 2 2 2" xfId="5706"/>
    <cellStyle name="20% - Accent3 2 3 7 2 3" xfId="5707"/>
    <cellStyle name="20% - Accent3 2 3 7 3" xfId="5708"/>
    <cellStyle name="20% - Accent3 2 3 7 3 2" xfId="5709"/>
    <cellStyle name="20% - Accent3 2 3 7 4" xfId="5710"/>
    <cellStyle name="20% - Accent3 2 3 8" xfId="5711"/>
    <cellStyle name="20% - Accent3 2 3 8 2" xfId="5712"/>
    <cellStyle name="20% - Accent3 2 3 8 2 2" xfId="5713"/>
    <cellStyle name="20% - Accent3 2 3 8 3" xfId="5714"/>
    <cellStyle name="20% - Accent3 2 3 9" xfId="5715"/>
    <cellStyle name="20% - Accent3 2 3 9 2" xfId="5716"/>
    <cellStyle name="20% - Accent3 2 4" xfId="5717"/>
    <cellStyle name="20% - Accent3 2 4 2" xfId="5718"/>
    <cellStyle name="20% - Accent3 2 4 2 2" xfId="5719"/>
    <cellStyle name="20% - Accent3 2 4 2 2 2" xfId="5720"/>
    <cellStyle name="20% - Accent3 2 4 2 2 2 2" xfId="5721"/>
    <cellStyle name="20% - Accent3 2 4 2 2 2 2 2" xfId="5722"/>
    <cellStyle name="20% - Accent3 2 4 2 2 2 2 2 2" xfId="5723"/>
    <cellStyle name="20% - Accent3 2 4 2 2 2 2 2 2 2" xfId="5724"/>
    <cellStyle name="20% - Accent3 2 4 2 2 2 2 2 2 2 2" xfId="5725"/>
    <cellStyle name="20% - Accent3 2 4 2 2 2 2 2 2 3" xfId="5726"/>
    <cellStyle name="20% - Accent3 2 4 2 2 2 2 2 3" xfId="5727"/>
    <cellStyle name="20% - Accent3 2 4 2 2 2 2 2 3 2" xfId="5728"/>
    <cellStyle name="20% - Accent3 2 4 2 2 2 2 2 4" xfId="5729"/>
    <cellStyle name="20% - Accent3 2 4 2 2 2 2 3" xfId="5730"/>
    <cellStyle name="20% - Accent3 2 4 2 2 2 2 3 2" xfId="5731"/>
    <cellStyle name="20% - Accent3 2 4 2 2 2 2 3 2 2" xfId="5732"/>
    <cellStyle name="20% - Accent3 2 4 2 2 2 2 3 3" xfId="5733"/>
    <cellStyle name="20% - Accent3 2 4 2 2 2 2 4" xfId="5734"/>
    <cellStyle name="20% - Accent3 2 4 2 2 2 2 4 2" xfId="5735"/>
    <cellStyle name="20% - Accent3 2 4 2 2 2 2 5" xfId="5736"/>
    <cellStyle name="20% - Accent3 2 4 2 2 2 3" xfId="5737"/>
    <cellStyle name="20% - Accent3 2 4 2 2 2 3 2" xfId="5738"/>
    <cellStyle name="20% - Accent3 2 4 2 2 2 3 2 2" xfId="5739"/>
    <cellStyle name="20% - Accent3 2 4 2 2 2 3 2 2 2" xfId="5740"/>
    <cellStyle name="20% - Accent3 2 4 2 2 2 3 2 3" xfId="5741"/>
    <cellStyle name="20% - Accent3 2 4 2 2 2 3 3" xfId="5742"/>
    <cellStyle name="20% - Accent3 2 4 2 2 2 3 3 2" xfId="5743"/>
    <cellStyle name="20% - Accent3 2 4 2 2 2 3 4" xfId="5744"/>
    <cellStyle name="20% - Accent3 2 4 2 2 2 4" xfId="5745"/>
    <cellStyle name="20% - Accent3 2 4 2 2 2 4 2" xfId="5746"/>
    <cellStyle name="20% - Accent3 2 4 2 2 2 4 2 2" xfId="5747"/>
    <cellStyle name="20% - Accent3 2 4 2 2 2 4 3" xfId="5748"/>
    <cellStyle name="20% - Accent3 2 4 2 2 2 5" xfId="5749"/>
    <cellStyle name="20% - Accent3 2 4 2 2 2 5 2" xfId="5750"/>
    <cellStyle name="20% - Accent3 2 4 2 2 2 6" xfId="5751"/>
    <cellStyle name="20% - Accent3 2 4 2 2 3" xfId="5752"/>
    <cellStyle name="20% - Accent3 2 4 2 2 3 2" xfId="5753"/>
    <cellStyle name="20% - Accent3 2 4 2 2 3 2 2" xfId="5754"/>
    <cellStyle name="20% - Accent3 2 4 2 2 3 2 2 2" xfId="5755"/>
    <cellStyle name="20% - Accent3 2 4 2 2 3 2 2 2 2" xfId="5756"/>
    <cellStyle name="20% - Accent3 2 4 2 2 3 2 2 3" xfId="5757"/>
    <cellStyle name="20% - Accent3 2 4 2 2 3 2 3" xfId="5758"/>
    <cellStyle name="20% - Accent3 2 4 2 2 3 2 3 2" xfId="5759"/>
    <cellStyle name="20% - Accent3 2 4 2 2 3 2 4" xfId="5760"/>
    <cellStyle name="20% - Accent3 2 4 2 2 3 3" xfId="5761"/>
    <cellStyle name="20% - Accent3 2 4 2 2 3 3 2" xfId="5762"/>
    <cellStyle name="20% - Accent3 2 4 2 2 3 3 2 2" xfId="5763"/>
    <cellStyle name="20% - Accent3 2 4 2 2 3 3 3" xfId="5764"/>
    <cellStyle name="20% - Accent3 2 4 2 2 3 4" xfId="5765"/>
    <cellStyle name="20% - Accent3 2 4 2 2 3 4 2" xfId="5766"/>
    <cellStyle name="20% - Accent3 2 4 2 2 3 5" xfId="5767"/>
    <cellStyle name="20% - Accent3 2 4 2 2 4" xfId="5768"/>
    <cellStyle name="20% - Accent3 2 4 2 2 4 2" xfId="5769"/>
    <cellStyle name="20% - Accent3 2 4 2 2 4 2 2" xfId="5770"/>
    <cellStyle name="20% - Accent3 2 4 2 2 4 2 2 2" xfId="5771"/>
    <cellStyle name="20% - Accent3 2 4 2 2 4 2 3" xfId="5772"/>
    <cellStyle name="20% - Accent3 2 4 2 2 4 3" xfId="5773"/>
    <cellStyle name="20% - Accent3 2 4 2 2 4 3 2" xfId="5774"/>
    <cellStyle name="20% - Accent3 2 4 2 2 4 4" xfId="5775"/>
    <cellStyle name="20% - Accent3 2 4 2 2 5" xfId="5776"/>
    <cellStyle name="20% - Accent3 2 4 2 2 5 2" xfId="5777"/>
    <cellStyle name="20% - Accent3 2 4 2 2 5 2 2" xfId="5778"/>
    <cellStyle name="20% - Accent3 2 4 2 2 5 3" xfId="5779"/>
    <cellStyle name="20% - Accent3 2 4 2 2 6" xfId="5780"/>
    <cellStyle name="20% - Accent3 2 4 2 2 6 2" xfId="5781"/>
    <cellStyle name="20% - Accent3 2 4 2 2 7" xfId="5782"/>
    <cellStyle name="20% - Accent3 2 4 2 3" xfId="5783"/>
    <cellStyle name="20% - Accent3 2 4 2 3 2" xfId="5784"/>
    <cellStyle name="20% - Accent3 2 4 2 3 2 2" xfId="5785"/>
    <cellStyle name="20% - Accent3 2 4 2 3 2 2 2" xfId="5786"/>
    <cellStyle name="20% - Accent3 2 4 2 3 2 2 2 2" xfId="5787"/>
    <cellStyle name="20% - Accent3 2 4 2 3 2 2 2 2 2" xfId="5788"/>
    <cellStyle name="20% - Accent3 2 4 2 3 2 2 2 3" xfId="5789"/>
    <cellStyle name="20% - Accent3 2 4 2 3 2 2 3" xfId="5790"/>
    <cellStyle name="20% - Accent3 2 4 2 3 2 2 3 2" xfId="5791"/>
    <cellStyle name="20% - Accent3 2 4 2 3 2 2 4" xfId="5792"/>
    <cellStyle name="20% - Accent3 2 4 2 3 2 3" xfId="5793"/>
    <cellStyle name="20% - Accent3 2 4 2 3 2 3 2" xfId="5794"/>
    <cellStyle name="20% - Accent3 2 4 2 3 2 3 2 2" xfId="5795"/>
    <cellStyle name="20% - Accent3 2 4 2 3 2 3 3" xfId="5796"/>
    <cellStyle name="20% - Accent3 2 4 2 3 2 4" xfId="5797"/>
    <cellStyle name="20% - Accent3 2 4 2 3 2 4 2" xfId="5798"/>
    <cellStyle name="20% - Accent3 2 4 2 3 2 5" xfId="5799"/>
    <cellStyle name="20% - Accent3 2 4 2 3 3" xfId="5800"/>
    <cellStyle name="20% - Accent3 2 4 2 3 3 2" xfId="5801"/>
    <cellStyle name="20% - Accent3 2 4 2 3 3 2 2" xfId="5802"/>
    <cellStyle name="20% - Accent3 2 4 2 3 3 2 2 2" xfId="5803"/>
    <cellStyle name="20% - Accent3 2 4 2 3 3 2 3" xfId="5804"/>
    <cellStyle name="20% - Accent3 2 4 2 3 3 3" xfId="5805"/>
    <cellStyle name="20% - Accent3 2 4 2 3 3 3 2" xfId="5806"/>
    <cellStyle name="20% - Accent3 2 4 2 3 3 4" xfId="5807"/>
    <cellStyle name="20% - Accent3 2 4 2 3 4" xfId="5808"/>
    <cellStyle name="20% - Accent3 2 4 2 3 4 2" xfId="5809"/>
    <cellStyle name="20% - Accent3 2 4 2 3 4 2 2" xfId="5810"/>
    <cellStyle name="20% - Accent3 2 4 2 3 4 3" xfId="5811"/>
    <cellStyle name="20% - Accent3 2 4 2 3 5" xfId="5812"/>
    <cellStyle name="20% - Accent3 2 4 2 3 5 2" xfId="5813"/>
    <cellStyle name="20% - Accent3 2 4 2 3 6" xfId="5814"/>
    <cellStyle name="20% - Accent3 2 4 2 4" xfId="5815"/>
    <cellStyle name="20% - Accent3 2 4 2 4 2" xfId="5816"/>
    <cellStyle name="20% - Accent3 2 4 2 4 2 2" xfId="5817"/>
    <cellStyle name="20% - Accent3 2 4 2 4 2 2 2" xfId="5818"/>
    <cellStyle name="20% - Accent3 2 4 2 4 2 2 2 2" xfId="5819"/>
    <cellStyle name="20% - Accent3 2 4 2 4 2 2 3" xfId="5820"/>
    <cellStyle name="20% - Accent3 2 4 2 4 2 3" xfId="5821"/>
    <cellStyle name="20% - Accent3 2 4 2 4 2 3 2" xfId="5822"/>
    <cellStyle name="20% - Accent3 2 4 2 4 2 4" xfId="5823"/>
    <cellStyle name="20% - Accent3 2 4 2 4 3" xfId="5824"/>
    <cellStyle name="20% - Accent3 2 4 2 4 3 2" xfId="5825"/>
    <cellStyle name="20% - Accent3 2 4 2 4 3 2 2" xfId="5826"/>
    <cellStyle name="20% - Accent3 2 4 2 4 3 3" xfId="5827"/>
    <cellStyle name="20% - Accent3 2 4 2 4 4" xfId="5828"/>
    <cellStyle name="20% - Accent3 2 4 2 4 4 2" xfId="5829"/>
    <cellStyle name="20% - Accent3 2 4 2 4 5" xfId="5830"/>
    <cellStyle name="20% - Accent3 2 4 2 5" xfId="5831"/>
    <cellStyle name="20% - Accent3 2 4 2 5 2" xfId="5832"/>
    <cellStyle name="20% - Accent3 2 4 2 5 2 2" xfId="5833"/>
    <cellStyle name="20% - Accent3 2 4 2 5 2 2 2" xfId="5834"/>
    <cellStyle name="20% - Accent3 2 4 2 5 2 3" xfId="5835"/>
    <cellStyle name="20% - Accent3 2 4 2 5 3" xfId="5836"/>
    <cellStyle name="20% - Accent3 2 4 2 5 3 2" xfId="5837"/>
    <cellStyle name="20% - Accent3 2 4 2 5 4" xfId="5838"/>
    <cellStyle name="20% - Accent3 2 4 2 6" xfId="5839"/>
    <cellStyle name="20% - Accent3 2 4 2 6 2" xfId="5840"/>
    <cellStyle name="20% - Accent3 2 4 2 6 2 2" xfId="5841"/>
    <cellStyle name="20% - Accent3 2 4 2 6 3" xfId="5842"/>
    <cellStyle name="20% - Accent3 2 4 2 7" xfId="5843"/>
    <cellStyle name="20% - Accent3 2 4 2 7 2" xfId="5844"/>
    <cellStyle name="20% - Accent3 2 4 2 8" xfId="5845"/>
    <cellStyle name="20% - Accent3 2 4 3" xfId="5846"/>
    <cellStyle name="20% - Accent3 2 4 3 2" xfId="5847"/>
    <cellStyle name="20% - Accent3 2 4 3 2 2" xfId="5848"/>
    <cellStyle name="20% - Accent3 2 4 3 2 2 2" xfId="5849"/>
    <cellStyle name="20% - Accent3 2 4 3 2 2 2 2" xfId="5850"/>
    <cellStyle name="20% - Accent3 2 4 3 2 2 2 2 2" xfId="5851"/>
    <cellStyle name="20% - Accent3 2 4 3 2 2 2 2 2 2" xfId="5852"/>
    <cellStyle name="20% - Accent3 2 4 3 2 2 2 2 3" xfId="5853"/>
    <cellStyle name="20% - Accent3 2 4 3 2 2 2 3" xfId="5854"/>
    <cellStyle name="20% - Accent3 2 4 3 2 2 2 3 2" xfId="5855"/>
    <cellStyle name="20% - Accent3 2 4 3 2 2 2 4" xfId="5856"/>
    <cellStyle name="20% - Accent3 2 4 3 2 2 3" xfId="5857"/>
    <cellStyle name="20% - Accent3 2 4 3 2 2 3 2" xfId="5858"/>
    <cellStyle name="20% - Accent3 2 4 3 2 2 3 2 2" xfId="5859"/>
    <cellStyle name="20% - Accent3 2 4 3 2 2 3 3" xfId="5860"/>
    <cellStyle name="20% - Accent3 2 4 3 2 2 4" xfId="5861"/>
    <cellStyle name="20% - Accent3 2 4 3 2 2 4 2" xfId="5862"/>
    <cellStyle name="20% - Accent3 2 4 3 2 2 5" xfId="5863"/>
    <cellStyle name="20% - Accent3 2 4 3 2 3" xfId="5864"/>
    <cellStyle name="20% - Accent3 2 4 3 2 3 2" xfId="5865"/>
    <cellStyle name="20% - Accent3 2 4 3 2 3 2 2" xfId="5866"/>
    <cellStyle name="20% - Accent3 2 4 3 2 3 2 2 2" xfId="5867"/>
    <cellStyle name="20% - Accent3 2 4 3 2 3 2 3" xfId="5868"/>
    <cellStyle name="20% - Accent3 2 4 3 2 3 3" xfId="5869"/>
    <cellStyle name="20% - Accent3 2 4 3 2 3 3 2" xfId="5870"/>
    <cellStyle name="20% - Accent3 2 4 3 2 3 4" xfId="5871"/>
    <cellStyle name="20% - Accent3 2 4 3 2 4" xfId="5872"/>
    <cellStyle name="20% - Accent3 2 4 3 2 4 2" xfId="5873"/>
    <cellStyle name="20% - Accent3 2 4 3 2 4 2 2" xfId="5874"/>
    <cellStyle name="20% - Accent3 2 4 3 2 4 3" xfId="5875"/>
    <cellStyle name="20% - Accent3 2 4 3 2 5" xfId="5876"/>
    <cellStyle name="20% - Accent3 2 4 3 2 5 2" xfId="5877"/>
    <cellStyle name="20% - Accent3 2 4 3 2 6" xfId="5878"/>
    <cellStyle name="20% - Accent3 2 4 3 3" xfId="5879"/>
    <cellStyle name="20% - Accent3 2 4 3 3 2" xfId="5880"/>
    <cellStyle name="20% - Accent3 2 4 3 3 2 2" xfId="5881"/>
    <cellStyle name="20% - Accent3 2 4 3 3 2 2 2" xfId="5882"/>
    <cellStyle name="20% - Accent3 2 4 3 3 2 2 2 2" xfId="5883"/>
    <cellStyle name="20% - Accent3 2 4 3 3 2 2 3" xfId="5884"/>
    <cellStyle name="20% - Accent3 2 4 3 3 2 3" xfId="5885"/>
    <cellStyle name="20% - Accent3 2 4 3 3 2 3 2" xfId="5886"/>
    <cellStyle name="20% - Accent3 2 4 3 3 2 4" xfId="5887"/>
    <cellStyle name="20% - Accent3 2 4 3 3 3" xfId="5888"/>
    <cellStyle name="20% - Accent3 2 4 3 3 3 2" xfId="5889"/>
    <cellStyle name="20% - Accent3 2 4 3 3 3 2 2" xfId="5890"/>
    <cellStyle name="20% - Accent3 2 4 3 3 3 3" xfId="5891"/>
    <cellStyle name="20% - Accent3 2 4 3 3 4" xfId="5892"/>
    <cellStyle name="20% - Accent3 2 4 3 3 4 2" xfId="5893"/>
    <cellStyle name="20% - Accent3 2 4 3 3 5" xfId="5894"/>
    <cellStyle name="20% - Accent3 2 4 3 4" xfId="5895"/>
    <cellStyle name="20% - Accent3 2 4 3 4 2" xfId="5896"/>
    <cellStyle name="20% - Accent3 2 4 3 4 2 2" xfId="5897"/>
    <cellStyle name="20% - Accent3 2 4 3 4 2 2 2" xfId="5898"/>
    <cellStyle name="20% - Accent3 2 4 3 4 2 3" xfId="5899"/>
    <cellStyle name="20% - Accent3 2 4 3 4 3" xfId="5900"/>
    <cellStyle name="20% - Accent3 2 4 3 4 3 2" xfId="5901"/>
    <cellStyle name="20% - Accent3 2 4 3 4 4" xfId="5902"/>
    <cellStyle name="20% - Accent3 2 4 3 5" xfId="5903"/>
    <cellStyle name="20% - Accent3 2 4 3 5 2" xfId="5904"/>
    <cellStyle name="20% - Accent3 2 4 3 5 2 2" xfId="5905"/>
    <cellStyle name="20% - Accent3 2 4 3 5 3" xfId="5906"/>
    <cellStyle name="20% - Accent3 2 4 3 6" xfId="5907"/>
    <cellStyle name="20% - Accent3 2 4 3 6 2" xfId="5908"/>
    <cellStyle name="20% - Accent3 2 4 3 7" xfId="5909"/>
    <cellStyle name="20% - Accent3 2 4 4" xfId="5910"/>
    <cellStyle name="20% - Accent3 2 4 4 2" xfId="5911"/>
    <cellStyle name="20% - Accent3 2 4 4 2 2" xfId="5912"/>
    <cellStyle name="20% - Accent3 2 4 4 2 2 2" xfId="5913"/>
    <cellStyle name="20% - Accent3 2 4 4 2 2 2 2" xfId="5914"/>
    <cellStyle name="20% - Accent3 2 4 4 2 2 2 2 2" xfId="5915"/>
    <cellStyle name="20% - Accent3 2 4 4 2 2 2 3" xfId="5916"/>
    <cellStyle name="20% - Accent3 2 4 4 2 2 3" xfId="5917"/>
    <cellStyle name="20% - Accent3 2 4 4 2 2 3 2" xfId="5918"/>
    <cellStyle name="20% - Accent3 2 4 4 2 2 4" xfId="5919"/>
    <cellStyle name="20% - Accent3 2 4 4 2 3" xfId="5920"/>
    <cellStyle name="20% - Accent3 2 4 4 2 3 2" xfId="5921"/>
    <cellStyle name="20% - Accent3 2 4 4 2 3 2 2" xfId="5922"/>
    <cellStyle name="20% - Accent3 2 4 4 2 3 3" xfId="5923"/>
    <cellStyle name="20% - Accent3 2 4 4 2 4" xfId="5924"/>
    <cellStyle name="20% - Accent3 2 4 4 2 4 2" xfId="5925"/>
    <cellStyle name="20% - Accent3 2 4 4 2 5" xfId="5926"/>
    <cellStyle name="20% - Accent3 2 4 4 3" xfId="5927"/>
    <cellStyle name="20% - Accent3 2 4 4 3 2" xfId="5928"/>
    <cellStyle name="20% - Accent3 2 4 4 3 2 2" xfId="5929"/>
    <cellStyle name="20% - Accent3 2 4 4 3 2 2 2" xfId="5930"/>
    <cellStyle name="20% - Accent3 2 4 4 3 2 3" xfId="5931"/>
    <cellStyle name="20% - Accent3 2 4 4 3 3" xfId="5932"/>
    <cellStyle name="20% - Accent3 2 4 4 3 3 2" xfId="5933"/>
    <cellStyle name="20% - Accent3 2 4 4 3 4" xfId="5934"/>
    <cellStyle name="20% - Accent3 2 4 4 4" xfId="5935"/>
    <cellStyle name="20% - Accent3 2 4 4 4 2" xfId="5936"/>
    <cellStyle name="20% - Accent3 2 4 4 4 2 2" xfId="5937"/>
    <cellStyle name="20% - Accent3 2 4 4 4 3" xfId="5938"/>
    <cellStyle name="20% - Accent3 2 4 4 5" xfId="5939"/>
    <cellStyle name="20% - Accent3 2 4 4 5 2" xfId="5940"/>
    <cellStyle name="20% - Accent3 2 4 4 6" xfId="5941"/>
    <cellStyle name="20% - Accent3 2 4 5" xfId="5942"/>
    <cellStyle name="20% - Accent3 2 4 5 2" xfId="5943"/>
    <cellStyle name="20% - Accent3 2 4 5 2 2" xfId="5944"/>
    <cellStyle name="20% - Accent3 2 4 5 2 2 2" xfId="5945"/>
    <cellStyle name="20% - Accent3 2 4 5 2 2 2 2" xfId="5946"/>
    <cellStyle name="20% - Accent3 2 4 5 2 2 3" xfId="5947"/>
    <cellStyle name="20% - Accent3 2 4 5 2 3" xfId="5948"/>
    <cellStyle name="20% - Accent3 2 4 5 2 3 2" xfId="5949"/>
    <cellStyle name="20% - Accent3 2 4 5 2 4" xfId="5950"/>
    <cellStyle name="20% - Accent3 2 4 5 3" xfId="5951"/>
    <cellStyle name="20% - Accent3 2 4 5 3 2" xfId="5952"/>
    <cellStyle name="20% - Accent3 2 4 5 3 2 2" xfId="5953"/>
    <cellStyle name="20% - Accent3 2 4 5 3 3" xfId="5954"/>
    <cellStyle name="20% - Accent3 2 4 5 4" xfId="5955"/>
    <cellStyle name="20% - Accent3 2 4 5 4 2" xfId="5956"/>
    <cellStyle name="20% - Accent3 2 4 5 5" xfId="5957"/>
    <cellStyle name="20% - Accent3 2 4 6" xfId="5958"/>
    <cellStyle name="20% - Accent3 2 4 6 2" xfId="5959"/>
    <cellStyle name="20% - Accent3 2 4 6 2 2" xfId="5960"/>
    <cellStyle name="20% - Accent3 2 4 6 2 2 2" xfId="5961"/>
    <cellStyle name="20% - Accent3 2 4 6 2 3" xfId="5962"/>
    <cellStyle name="20% - Accent3 2 4 6 3" xfId="5963"/>
    <cellStyle name="20% - Accent3 2 4 6 3 2" xfId="5964"/>
    <cellStyle name="20% - Accent3 2 4 6 4" xfId="5965"/>
    <cellStyle name="20% - Accent3 2 4 7" xfId="5966"/>
    <cellStyle name="20% - Accent3 2 4 7 2" xfId="5967"/>
    <cellStyle name="20% - Accent3 2 4 7 2 2" xfId="5968"/>
    <cellStyle name="20% - Accent3 2 4 7 3" xfId="5969"/>
    <cellStyle name="20% - Accent3 2 4 8" xfId="5970"/>
    <cellStyle name="20% - Accent3 2 4 8 2" xfId="5971"/>
    <cellStyle name="20% - Accent3 2 4 9" xfId="5972"/>
    <cellStyle name="20% - Accent3 2 5" xfId="5973"/>
    <cellStyle name="20% - Accent3 2 5 2" xfId="5974"/>
    <cellStyle name="20% - Accent3 2 5 2 2" xfId="5975"/>
    <cellStyle name="20% - Accent3 2 5 2 2 2" xfId="5976"/>
    <cellStyle name="20% - Accent3 2 5 2 2 2 2" xfId="5977"/>
    <cellStyle name="20% - Accent3 2 5 2 2 2 2 2" xfId="5978"/>
    <cellStyle name="20% - Accent3 2 5 2 2 2 2 2 2" xfId="5979"/>
    <cellStyle name="20% - Accent3 2 5 2 2 2 2 2 2 2" xfId="5980"/>
    <cellStyle name="20% - Accent3 2 5 2 2 2 2 2 3" xfId="5981"/>
    <cellStyle name="20% - Accent3 2 5 2 2 2 2 3" xfId="5982"/>
    <cellStyle name="20% - Accent3 2 5 2 2 2 2 3 2" xfId="5983"/>
    <cellStyle name="20% - Accent3 2 5 2 2 2 2 4" xfId="5984"/>
    <cellStyle name="20% - Accent3 2 5 2 2 2 3" xfId="5985"/>
    <cellStyle name="20% - Accent3 2 5 2 2 2 3 2" xfId="5986"/>
    <cellStyle name="20% - Accent3 2 5 2 2 2 3 2 2" xfId="5987"/>
    <cellStyle name="20% - Accent3 2 5 2 2 2 3 3" xfId="5988"/>
    <cellStyle name="20% - Accent3 2 5 2 2 2 4" xfId="5989"/>
    <cellStyle name="20% - Accent3 2 5 2 2 2 4 2" xfId="5990"/>
    <cellStyle name="20% - Accent3 2 5 2 2 2 5" xfId="5991"/>
    <cellStyle name="20% - Accent3 2 5 2 2 3" xfId="5992"/>
    <cellStyle name="20% - Accent3 2 5 2 2 3 2" xfId="5993"/>
    <cellStyle name="20% - Accent3 2 5 2 2 3 2 2" xfId="5994"/>
    <cellStyle name="20% - Accent3 2 5 2 2 3 2 2 2" xfId="5995"/>
    <cellStyle name="20% - Accent3 2 5 2 2 3 2 3" xfId="5996"/>
    <cellStyle name="20% - Accent3 2 5 2 2 3 3" xfId="5997"/>
    <cellStyle name="20% - Accent3 2 5 2 2 3 3 2" xfId="5998"/>
    <cellStyle name="20% - Accent3 2 5 2 2 3 4" xfId="5999"/>
    <cellStyle name="20% - Accent3 2 5 2 2 4" xfId="6000"/>
    <cellStyle name="20% - Accent3 2 5 2 2 4 2" xfId="6001"/>
    <cellStyle name="20% - Accent3 2 5 2 2 4 2 2" xfId="6002"/>
    <cellStyle name="20% - Accent3 2 5 2 2 4 3" xfId="6003"/>
    <cellStyle name="20% - Accent3 2 5 2 2 5" xfId="6004"/>
    <cellStyle name="20% - Accent3 2 5 2 2 5 2" xfId="6005"/>
    <cellStyle name="20% - Accent3 2 5 2 2 6" xfId="6006"/>
    <cellStyle name="20% - Accent3 2 5 2 3" xfId="6007"/>
    <cellStyle name="20% - Accent3 2 5 2 3 2" xfId="6008"/>
    <cellStyle name="20% - Accent3 2 5 2 3 2 2" xfId="6009"/>
    <cellStyle name="20% - Accent3 2 5 2 3 2 2 2" xfId="6010"/>
    <cellStyle name="20% - Accent3 2 5 2 3 2 2 2 2" xfId="6011"/>
    <cellStyle name="20% - Accent3 2 5 2 3 2 2 3" xfId="6012"/>
    <cellStyle name="20% - Accent3 2 5 2 3 2 3" xfId="6013"/>
    <cellStyle name="20% - Accent3 2 5 2 3 2 3 2" xfId="6014"/>
    <cellStyle name="20% - Accent3 2 5 2 3 2 4" xfId="6015"/>
    <cellStyle name="20% - Accent3 2 5 2 3 3" xfId="6016"/>
    <cellStyle name="20% - Accent3 2 5 2 3 3 2" xfId="6017"/>
    <cellStyle name="20% - Accent3 2 5 2 3 3 2 2" xfId="6018"/>
    <cellStyle name="20% - Accent3 2 5 2 3 3 3" xfId="6019"/>
    <cellStyle name="20% - Accent3 2 5 2 3 4" xfId="6020"/>
    <cellStyle name="20% - Accent3 2 5 2 3 4 2" xfId="6021"/>
    <cellStyle name="20% - Accent3 2 5 2 3 5" xfId="6022"/>
    <cellStyle name="20% - Accent3 2 5 2 4" xfId="6023"/>
    <cellStyle name="20% - Accent3 2 5 2 4 2" xfId="6024"/>
    <cellStyle name="20% - Accent3 2 5 2 4 2 2" xfId="6025"/>
    <cellStyle name="20% - Accent3 2 5 2 4 2 2 2" xfId="6026"/>
    <cellStyle name="20% - Accent3 2 5 2 4 2 3" xfId="6027"/>
    <cellStyle name="20% - Accent3 2 5 2 4 3" xfId="6028"/>
    <cellStyle name="20% - Accent3 2 5 2 4 3 2" xfId="6029"/>
    <cellStyle name="20% - Accent3 2 5 2 4 4" xfId="6030"/>
    <cellStyle name="20% - Accent3 2 5 2 5" xfId="6031"/>
    <cellStyle name="20% - Accent3 2 5 2 5 2" xfId="6032"/>
    <cellStyle name="20% - Accent3 2 5 2 5 2 2" xfId="6033"/>
    <cellStyle name="20% - Accent3 2 5 2 5 3" xfId="6034"/>
    <cellStyle name="20% - Accent3 2 5 2 6" xfId="6035"/>
    <cellStyle name="20% - Accent3 2 5 2 6 2" xfId="6036"/>
    <cellStyle name="20% - Accent3 2 5 2 7" xfId="6037"/>
    <cellStyle name="20% - Accent3 2 5 3" xfId="6038"/>
    <cellStyle name="20% - Accent3 2 5 3 2" xfId="6039"/>
    <cellStyle name="20% - Accent3 2 5 3 2 2" xfId="6040"/>
    <cellStyle name="20% - Accent3 2 5 3 2 2 2" xfId="6041"/>
    <cellStyle name="20% - Accent3 2 5 3 2 2 2 2" xfId="6042"/>
    <cellStyle name="20% - Accent3 2 5 3 2 2 2 2 2" xfId="6043"/>
    <cellStyle name="20% - Accent3 2 5 3 2 2 2 3" xfId="6044"/>
    <cellStyle name="20% - Accent3 2 5 3 2 2 3" xfId="6045"/>
    <cellStyle name="20% - Accent3 2 5 3 2 2 3 2" xfId="6046"/>
    <cellStyle name="20% - Accent3 2 5 3 2 2 4" xfId="6047"/>
    <cellStyle name="20% - Accent3 2 5 3 2 3" xfId="6048"/>
    <cellStyle name="20% - Accent3 2 5 3 2 3 2" xfId="6049"/>
    <cellStyle name="20% - Accent3 2 5 3 2 3 2 2" xfId="6050"/>
    <cellStyle name="20% - Accent3 2 5 3 2 3 3" xfId="6051"/>
    <cellStyle name="20% - Accent3 2 5 3 2 4" xfId="6052"/>
    <cellStyle name="20% - Accent3 2 5 3 2 4 2" xfId="6053"/>
    <cellStyle name="20% - Accent3 2 5 3 2 5" xfId="6054"/>
    <cellStyle name="20% - Accent3 2 5 3 3" xfId="6055"/>
    <cellStyle name="20% - Accent3 2 5 3 3 2" xfId="6056"/>
    <cellStyle name="20% - Accent3 2 5 3 3 2 2" xfId="6057"/>
    <cellStyle name="20% - Accent3 2 5 3 3 2 2 2" xfId="6058"/>
    <cellStyle name="20% - Accent3 2 5 3 3 2 3" xfId="6059"/>
    <cellStyle name="20% - Accent3 2 5 3 3 3" xfId="6060"/>
    <cellStyle name="20% - Accent3 2 5 3 3 3 2" xfId="6061"/>
    <cellStyle name="20% - Accent3 2 5 3 3 4" xfId="6062"/>
    <cellStyle name="20% - Accent3 2 5 3 4" xfId="6063"/>
    <cellStyle name="20% - Accent3 2 5 3 4 2" xfId="6064"/>
    <cellStyle name="20% - Accent3 2 5 3 4 2 2" xfId="6065"/>
    <cellStyle name="20% - Accent3 2 5 3 4 3" xfId="6066"/>
    <cellStyle name="20% - Accent3 2 5 3 5" xfId="6067"/>
    <cellStyle name="20% - Accent3 2 5 3 5 2" xfId="6068"/>
    <cellStyle name="20% - Accent3 2 5 3 6" xfId="6069"/>
    <cellStyle name="20% - Accent3 2 5 4" xfId="6070"/>
    <cellStyle name="20% - Accent3 2 5 4 2" xfId="6071"/>
    <cellStyle name="20% - Accent3 2 5 4 2 2" xfId="6072"/>
    <cellStyle name="20% - Accent3 2 5 4 2 2 2" xfId="6073"/>
    <cellStyle name="20% - Accent3 2 5 4 2 2 2 2" xfId="6074"/>
    <cellStyle name="20% - Accent3 2 5 4 2 2 3" xfId="6075"/>
    <cellStyle name="20% - Accent3 2 5 4 2 3" xfId="6076"/>
    <cellStyle name="20% - Accent3 2 5 4 2 3 2" xfId="6077"/>
    <cellStyle name="20% - Accent3 2 5 4 2 4" xfId="6078"/>
    <cellStyle name="20% - Accent3 2 5 4 3" xfId="6079"/>
    <cellStyle name="20% - Accent3 2 5 4 3 2" xfId="6080"/>
    <cellStyle name="20% - Accent3 2 5 4 3 2 2" xfId="6081"/>
    <cellStyle name="20% - Accent3 2 5 4 3 3" xfId="6082"/>
    <cellStyle name="20% - Accent3 2 5 4 4" xfId="6083"/>
    <cellStyle name="20% - Accent3 2 5 4 4 2" xfId="6084"/>
    <cellStyle name="20% - Accent3 2 5 4 5" xfId="6085"/>
    <cellStyle name="20% - Accent3 2 5 5" xfId="6086"/>
    <cellStyle name="20% - Accent3 2 5 5 2" xfId="6087"/>
    <cellStyle name="20% - Accent3 2 5 5 2 2" xfId="6088"/>
    <cellStyle name="20% - Accent3 2 5 5 2 2 2" xfId="6089"/>
    <cellStyle name="20% - Accent3 2 5 5 2 3" xfId="6090"/>
    <cellStyle name="20% - Accent3 2 5 5 3" xfId="6091"/>
    <cellStyle name="20% - Accent3 2 5 5 3 2" xfId="6092"/>
    <cellStyle name="20% - Accent3 2 5 5 4" xfId="6093"/>
    <cellStyle name="20% - Accent3 2 5 6" xfId="6094"/>
    <cellStyle name="20% - Accent3 2 5 6 2" xfId="6095"/>
    <cellStyle name="20% - Accent3 2 5 6 2 2" xfId="6096"/>
    <cellStyle name="20% - Accent3 2 5 6 3" xfId="6097"/>
    <cellStyle name="20% - Accent3 2 5 7" xfId="6098"/>
    <cellStyle name="20% - Accent3 2 5 7 2" xfId="6099"/>
    <cellStyle name="20% - Accent3 2 5 8" xfId="6100"/>
    <cellStyle name="20% - Accent3 2 6" xfId="6101"/>
    <cellStyle name="20% - Accent3 2 6 2" xfId="6102"/>
    <cellStyle name="20% - Accent3 2 6 2 2" xfId="6103"/>
    <cellStyle name="20% - Accent3 2 6 2 2 2" xfId="6104"/>
    <cellStyle name="20% - Accent3 2 6 2 2 2 2" xfId="6105"/>
    <cellStyle name="20% - Accent3 2 6 2 2 2 2 2" xfId="6106"/>
    <cellStyle name="20% - Accent3 2 6 2 2 2 2 2 2" xfId="6107"/>
    <cellStyle name="20% - Accent3 2 6 2 2 2 2 3" xfId="6108"/>
    <cellStyle name="20% - Accent3 2 6 2 2 2 3" xfId="6109"/>
    <cellStyle name="20% - Accent3 2 6 2 2 2 3 2" xfId="6110"/>
    <cellStyle name="20% - Accent3 2 6 2 2 2 4" xfId="6111"/>
    <cellStyle name="20% - Accent3 2 6 2 2 3" xfId="6112"/>
    <cellStyle name="20% - Accent3 2 6 2 2 3 2" xfId="6113"/>
    <cellStyle name="20% - Accent3 2 6 2 2 3 2 2" xfId="6114"/>
    <cellStyle name="20% - Accent3 2 6 2 2 3 3" xfId="6115"/>
    <cellStyle name="20% - Accent3 2 6 2 2 4" xfId="6116"/>
    <cellStyle name="20% - Accent3 2 6 2 2 4 2" xfId="6117"/>
    <cellStyle name="20% - Accent3 2 6 2 2 5" xfId="6118"/>
    <cellStyle name="20% - Accent3 2 6 2 3" xfId="6119"/>
    <cellStyle name="20% - Accent3 2 6 2 3 2" xfId="6120"/>
    <cellStyle name="20% - Accent3 2 6 2 3 2 2" xfId="6121"/>
    <cellStyle name="20% - Accent3 2 6 2 3 2 2 2" xfId="6122"/>
    <cellStyle name="20% - Accent3 2 6 2 3 2 3" xfId="6123"/>
    <cellStyle name="20% - Accent3 2 6 2 3 3" xfId="6124"/>
    <cellStyle name="20% - Accent3 2 6 2 3 3 2" xfId="6125"/>
    <cellStyle name="20% - Accent3 2 6 2 3 4" xfId="6126"/>
    <cellStyle name="20% - Accent3 2 6 2 4" xfId="6127"/>
    <cellStyle name="20% - Accent3 2 6 2 4 2" xfId="6128"/>
    <cellStyle name="20% - Accent3 2 6 2 4 2 2" xfId="6129"/>
    <cellStyle name="20% - Accent3 2 6 2 4 3" xfId="6130"/>
    <cellStyle name="20% - Accent3 2 6 2 5" xfId="6131"/>
    <cellStyle name="20% - Accent3 2 6 2 5 2" xfId="6132"/>
    <cellStyle name="20% - Accent3 2 6 2 6" xfId="6133"/>
    <cellStyle name="20% - Accent3 2 6 3" xfId="6134"/>
    <cellStyle name="20% - Accent3 2 6 3 2" xfId="6135"/>
    <cellStyle name="20% - Accent3 2 6 3 2 2" xfId="6136"/>
    <cellStyle name="20% - Accent3 2 6 3 2 2 2" xfId="6137"/>
    <cellStyle name="20% - Accent3 2 6 3 2 2 2 2" xfId="6138"/>
    <cellStyle name="20% - Accent3 2 6 3 2 2 3" xfId="6139"/>
    <cellStyle name="20% - Accent3 2 6 3 2 3" xfId="6140"/>
    <cellStyle name="20% - Accent3 2 6 3 2 3 2" xfId="6141"/>
    <cellStyle name="20% - Accent3 2 6 3 2 4" xfId="6142"/>
    <cellStyle name="20% - Accent3 2 6 3 3" xfId="6143"/>
    <cellStyle name="20% - Accent3 2 6 3 3 2" xfId="6144"/>
    <cellStyle name="20% - Accent3 2 6 3 3 2 2" xfId="6145"/>
    <cellStyle name="20% - Accent3 2 6 3 3 3" xfId="6146"/>
    <cellStyle name="20% - Accent3 2 6 3 4" xfId="6147"/>
    <cellStyle name="20% - Accent3 2 6 3 4 2" xfId="6148"/>
    <cellStyle name="20% - Accent3 2 6 3 5" xfId="6149"/>
    <cellStyle name="20% - Accent3 2 6 4" xfId="6150"/>
    <cellStyle name="20% - Accent3 2 6 4 2" xfId="6151"/>
    <cellStyle name="20% - Accent3 2 6 4 2 2" xfId="6152"/>
    <cellStyle name="20% - Accent3 2 6 4 2 2 2" xfId="6153"/>
    <cellStyle name="20% - Accent3 2 6 4 2 3" xfId="6154"/>
    <cellStyle name="20% - Accent3 2 6 4 3" xfId="6155"/>
    <cellStyle name="20% - Accent3 2 6 4 3 2" xfId="6156"/>
    <cellStyle name="20% - Accent3 2 6 4 4" xfId="6157"/>
    <cellStyle name="20% - Accent3 2 6 5" xfId="6158"/>
    <cellStyle name="20% - Accent3 2 6 5 2" xfId="6159"/>
    <cellStyle name="20% - Accent3 2 6 5 2 2" xfId="6160"/>
    <cellStyle name="20% - Accent3 2 6 5 3" xfId="6161"/>
    <cellStyle name="20% - Accent3 2 6 6" xfId="6162"/>
    <cellStyle name="20% - Accent3 2 6 6 2" xfId="6163"/>
    <cellStyle name="20% - Accent3 2 6 7" xfId="6164"/>
    <cellStyle name="20% - Accent3 2 7" xfId="6165"/>
    <cellStyle name="20% - Accent3 2 7 2" xfId="6166"/>
    <cellStyle name="20% - Accent3 2 7 2 2" xfId="6167"/>
    <cellStyle name="20% - Accent3 2 7 2 2 2" xfId="6168"/>
    <cellStyle name="20% - Accent3 2 7 2 2 2 2" xfId="6169"/>
    <cellStyle name="20% - Accent3 2 7 2 2 2 2 2" xfId="6170"/>
    <cellStyle name="20% - Accent3 2 7 2 2 2 3" xfId="6171"/>
    <cellStyle name="20% - Accent3 2 7 2 2 3" xfId="6172"/>
    <cellStyle name="20% - Accent3 2 7 2 2 3 2" xfId="6173"/>
    <cellStyle name="20% - Accent3 2 7 2 2 4" xfId="6174"/>
    <cellStyle name="20% - Accent3 2 7 2 3" xfId="6175"/>
    <cellStyle name="20% - Accent3 2 7 2 3 2" xfId="6176"/>
    <cellStyle name="20% - Accent3 2 7 2 3 2 2" xfId="6177"/>
    <cellStyle name="20% - Accent3 2 7 2 3 3" xfId="6178"/>
    <cellStyle name="20% - Accent3 2 7 2 4" xfId="6179"/>
    <cellStyle name="20% - Accent3 2 7 2 4 2" xfId="6180"/>
    <cellStyle name="20% - Accent3 2 7 2 5" xfId="6181"/>
    <cellStyle name="20% - Accent3 2 7 3" xfId="6182"/>
    <cellStyle name="20% - Accent3 2 7 3 2" xfId="6183"/>
    <cellStyle name="20% - Accent3 2 7 3 2 2" xfId="6184"/>
    <cellStyle name="20% - Accent3 2 7 3 2 2 2" xfId="6185"/>
    <cellStyle name="20% - Accent3 2 7 3 2 3" xfId="6186"/>
    <cellStyle name="20% - Accent3 2 7 3 3" xfId="6187"/>
    <cellStyle name="20% - Accent3 2 7 3 3 2" xfId="6188"/>
    <cellStyle name="20% - Accent3 2 7 3 4" xfId="6189"/>
    <cellStyle name="20% - Accent3 2 7 4" xfId="6190"/>
    <cellStyle name="20% - Accent3 2 7 4 2" xfId="6191"/>
    <cellStyle name="20% - Accent3 2 7 4 2 2" xfId="6192"/>
    <cellStyle name="20% - Accent3 2 7 4 3" xfId="6193"/>
    <cellStyle name="20% - Accent3 2 7 5" xfId="6194"/>
    <cellStyle name="20% - Accent3 2 7 5 2" xfId="6195"/>
    <cellStyle name="20% - Accent3 2 7 6" xfId="6196"/>
    <cellStyle name="20% - Accent3 2 8" xfId="6197"/>
    <cellStyle name="20% - Accent3 2 8 2" xfId="6198"/>
    <cellStyle name="20% - Accent3 2 8 2 2" xfId="6199"/>
    <cellStyle name="20% - Accent3 2 8 2 2 2" xfId="6200"/>
    <cellStyle name="20% - Accent3 2 8 2 2 2 2" xfId="6201"/>
    <cellStyle name="20% - Accent3 2 8 2 2 3" xfId="6202"/>
    <cellStyle name="20% - Accent3 2 8 2 3" xfId="6203"/>
    <cellStyle name="20% - Accent3 2 8 2 3 2" xfId="6204"/>
    <cellStyle name="20% - Accent3 2 8 2 4" xfId="6205"/>
    <cellStyle name="20% - Accent3 2 8 3" xfId="6206"/>
    <cellStyle name="20% - Accent3 2 8 3 2" xfId="6207"/>
    <cellStyle name="20% - Accent3 2 8 3 2 2" xfId="6208"/>
    <cellStyle name="20% - Accent3 2 8 3 3" xfId="6209"/>
    <cellStyle name="20% - Accent3 2 8 4" xfId="6210"/>
    <cellStyle name="20% - Accent3 2 8 4 2" xfId="6211"/>
    <cellStyle name="20% - Accent3 2 8 5" xfId="6212"/>
    <cellStyle name="20% - Accent3 2 9" xfId="6213"/>
    <cellStyle name="20% - Accent3 2 9 2" xfId="6214"/>
    <cellStyle name="20% - Accent3 2 9 2 2" xfId="6215"/>
    <cellStyle name="20% - Accent3 2 9 2 2 2" xfId="6216"/>
    <cellStyle name="20% - Accent3 2 9 2 3" xfId="6217"/>
    <cellStyle name="20% - Accent3 2 9 3" xfId="6218"/>
    <cellStyle name="20% - Accent3 2 9 3 2" xfId="6219"/>
    <cellStyle name="20% - Accent3 2 9 4" xfId="6220"/>
    <cellStyle name="20% - Accent4 2" xfId="6221"/>
    <cellStyle name="20% - Accent4 2 10" xfId="6222"/>
    <cellStyle name="20% - Accent4 2 10 2" xfId="6223"/>
    <cellStyle name="20% - Accent4 2 10 2 2" xfId="6224"/>
    <cellStyle name="20% - Accent4 2 10 3" xfId="6225"/>
    <cellStyle name="20% - Accent4 2 11" xfId="6226"/>
    <cellStyle name="20% - Accent4 2 11 2" xfId="6227"/>
    <cellStyle name="20% - Accent4 2 12" xfId="6228"/>
    <cellStyle name="20% - Accent4 2 2" xfId="6229"/>
    <cellStyle name="20% - Accent4 2 2 10" xfId="6230"/>
    <cellStyle name="20% - Accent4 2 2 10 2" xfId="6231"/>
    <cellStyle name="20% - Accent4 2 2 11" xfId="6232"/>
    <cellStyle name="20% - Accent4 2 2 2" xfId="6233"/>
    <cellStyle name="20% - Accent4 2 2 2 10" xfId="6234"/>
    <cellStyle name="20% - Accent4 2 2 2 2" xfId="6235"/>
    <cellStyle name="20% - Accent4 2 2 2 2 2" xfId="6236"/>
    <cellStyle name="20% - Accent4 2 2 2 2 2 2" xfId="6237"/>
    <cellStyle name="20% - Accent4 2 2 2 2 2 2 2" xfId="6238"/>
    <cellStyle name="20% - Accent4 2 2 2 2 2 2 2 2" xfId="6239"/>
    <cellStyle name="20% - Accent4 2 2 2 2 2 2 2 2 2" xfId="6240"/>
    <cellStyle name="20% - Accent4 2 2 2 2 2 2 2 2 2 2" xfId="6241"/>
    <cellStyle name="20% - Accent4 2 2 2 2 2 2 2 2 2 2 2" xfId="6242"/>
    <cellStyle name="20% - Accent4 2 2 2 2 2 2 2 2 2 2 2 2" xfId="6243"/>
    <cellStyle name="20% - Accent4 2 2 2 2 2 2 2 2 2 2 3" xfId="6244"/>
    <cellStyle name="20% - Accent4 2 2 2 2 2 2 2 2 2 3" xfId="6245"/>
    <cellStyle name="20% - Accent4 2 2 2 2 2 2 2 2 2 3 2" xfId="6246"/>
    <cellStyle name="20% - Accent4 2 2 2 2 2 2 2 2 2 4" xfId="6247"/>
    <cellStyle name="20% - Accent4 2 2 2 2 2 2 2 2 3" xfId="6248"/>
    <cellStyle name="20% - Accent4 2 2 2 2 2 2 2 2 3 2" xfId="6249"/>
    <cellStyle name="20% - Accent4 2 2 2 2 2 2 2 2 3 2 2" xfId="6250"/>
    <cellStyle name="20% - Accent4 2 2 2 2 2 2 2 2 3 3" xfId="6251"/>
    <cellStyle name="20% - Accent4 2 2 2 2 2 2 2 2 4" xfId="6252"/>
    <cellStyle name="20% - Accent4 2 2 2 2 2 2 2 2 4 2" xfId="6253"/>
    <cellStyle name="20% - Accent4 2 2 2 2 2 2 2 2 5" xfId="6254"/>
    <cellStyle name="20% - Accent4 2 2 2 2 2 2 2 3" xfId="6255"/>
    <cellStyle name="20% - Accent4 2 2 2 2 2 2 2 3 2" xfId="6256"/>
    <cellStyle name="20% - Accent4 2 2 2 2 2 2 2 3 2 2" xfId="6257"/>
    <cellStyle name="20% - Accent4 2 2 2 2 2 2 2 3 2 2 2" xfId="6258"/>
    <cellStyle name="20% - Accent4 2 2 2 2 2 2 2 3 2 3" xfId="6259"/>
    <cellStyle name="20% - Accent4 2 2 2 2 2 2 2 3 3" xfId="6260"/>
    <cellStyle name="20% - Accent4 2 2 2 2 2 2 2 3 3 2" xfId="6261"/>
    <cellStyle name="20% - Accent4 2 2 2 2 2 2 2 3 4" xfId="6262"/>
    <cellStyle name="20% - Accent4 2 2 2 2 2 2 2 4" xfId="6263"/>
    <cellStyle name="20% - Accent4 2 2 2 2 2 2 2 4 2" xfId="6264"/>
    <cellStyle name="20% - Accent4 2 2 2 2 2 2 2 4 2 2" xfId="6265"/>
    <cellStyle name="20% - Accent4 2 2 2 2 2 2 2 4 3" xfId="6266"/>
    <cellStyle name="20% - Accent4 2 2 2 2 2 2 2 5" xfId="6267"/>
    <cellStyle name="20% - Accent4 2 2 2 2 2 2 2 5 2" xfId="6268"/>
    <cellStyle name="20% - Accent4 2 2 2 2 2 2 2 6" xfId="6269"/>
    <cellStyle name="20% - Accent4 2 2 2 2 2 2 3" xfId="6270"/>
    <cellStyle name="20% - Accent4 2 2 2 2 2 2 3 2" xfId="6271"/>
    <cellStyle name="20% - Accent4 2 2 2 2 2 2 3 2 2" xfId="6272"/>
    <cellStyle name="20% - Accent4 2 2 2 2 2 2 3 2 2 2" xfId="6273"/>
    <cellStyle name="20% - Accent4 2 2 2 2 2 2 3 2 2 2 2" xfId="6274"/>
    <cellStyle name="20% - Accent4 2 2 2 2 2 2 3 2 2 3" xfId="6275"/>
    <cellStyle name="20% - Accent4 2 2 2 2 2 2 3 2 3" xfId="6276"/>
    <cellStyle name="20% - Accent4 2 2 2 2 2 2 3 2 3 2" xfId="6277"/>
    <cellStyle name="20% - Accent4 2 2 2 2 2 2 3 2 4" xfId="6278"/>
    <cellStyle name="20% - Accent4 2 2 2 2 2 2 3 3" xfId="6279"/>
    <cellStyle name="20% - Accent4 2 2 2 2 2 2 3 3 2" xfId="6280"/>
    <cellStyle name="20% - Accent4 2 2 2 2 2 2 3 3 2 2" xfId="6281"/>
    <cellStyle name="20% - Accent4 2 2 2 2 2 2 3 3 3" xfId="6282"/>
    <cellStyle name="20% - Accent4 2 2 2 2 2 2 3 4" xfId="6283"/>
    <cellStyle name="20% - Accent4 2 2 2 2 2 2 3 4 2" xfId="6284"/>
    <cellStyle name="20% - Accent4 2 2 2 2 2 2 3 5" xfId="6285"/>
    <cellStyle name="20% - Accent4 2 2 2 2 2 2 4" xfId="6286"/>
    <cellStyle name="20% - Accent4 2 2 2 2 2 2 4 2" xfId="6287"/>
    <cellStyle name="20% - Accent4 2 2 2 2 2 2 4 2 2" xfId="6288"/>
    <cellStyle name="20% - Accent4 2 2 2 2 2 2 4 2 2 2" xfId="6289"/>
    <cellStyle name="20% - Accent4 2 2 2 2 2 2 4 2 3" xfId="6290"/>
    <cellStyle name="20% - Accent4 2 2 2 2 2 2 4 3" xfId="6291"/>
    <cellStyle name="20% - Accent4 2 2 2 2 2 2 4 3 2" xfId="6292"/>
    <cellStyle name="20% - Accent4 2 2 2 2 2 2 4 4" xfId="6293"/>
    <cellStyle name="20% - Accent4 2 2 2 2 2 2 5" xfId="6294"/>
    <cellStyle name="20% - Accent4 2 2 2 2 2 2 5 2" xfId="6295"/>
    <cellStyle name="20% - Accent4 2 2 2 2 2 2 5 2 2" xfId="6296"/>
    <cellStyle name="20% - Accent4 2 2 2 2 2 2 5 3" xfId="6297"/>
    <cellStyle name="20% - Accent4 2 2 2 2 2 2 6" xfId="6298"/>
    <cellStyle name="20% - Accent4 2 2 2 2 2 2 6 2" xfId="6299"/>
    <cellStyle name="20% - Accent4 2 2 2 2 2 2 7" xfId="6300"/>
    <cellStyle name="20% - Accent4 2 2 2 2 2 3" xfId="6301"/>
    <cellStyle name="20% - Accent4 2 2 2 2 2 3 2" xfId="6302"/>
    <cellStyle name="20% - Accent4 2 2 2 2 2 3 2 2" xfId="6303"/>
    <cellStyle name="20% - Accent4 2 2 2 2 2 3 2 2 2" xfId="6304"/>
    <cellStyle name="20% - Accent4 2 2 2 2 2 3 2 2 2 2" xfId="6305"/>
    <cellStyle name="20% - Accent4 2 2 2 2 2 3 2 2 2 2 2" xfId="6306"/>
    <cellStyle name="20% - Accent4 2 2 2 2 2 3 2 2 2 3" xfId="6307"/>
    <cellStyle name="20% - Accent4 2 2 2 2 2 3 2 2 3" xfId="6308"/>
    <cellStyle name="20% - Accent4 2 2 2 2 2 3 2 2 3 2" xfId="6309"/>
    <cellStyle name="20% - Accent4 2 2 2 2 2 3 2 2 4" xfId="6310"/>
    <cellStyle name="20% - Accent4 2 2 2 2 2 3 2 3" xfId="6311"/>
    <cellStyle name="20% - Accent4 2 2 2 2 2 3 2 3 2" xfId="6312"/>
    <cellStyle name="20% - Accent4 2 2 2 2 2 3 2 3 2 2" xfId="6313"/>
    <cellStyle name="20% - Accent4 2 2 2 2 2 3 2 3 3" xfId="6314"/>
    <cellStyle name="20% - Accent4 2 2 2 2 2 3 2 4" xfId="6315"/>
    <cellStyle name="20% - Accent4 2 2 2 2 2 3 2 4 2" xfId="6316"/>
    <cellStyle name="20% - Accent4 2 2 2 2 2 3 2 5" xfId="6317"/>
    <cellStyle name="20% - Accent4 2 2 2 2 2 3 3" xfId="6318"/>
    <cellStyle name="20% - Accent4 2 2 2 2 2 3 3 2" xfId="6319"/>
    <cellStyle name="20% - Accent4 2 2 2 2 2 3 3 2 2" xfId="6320"/>
    <cellStyle name="20% - Accent4 2 2 2 2 2 3 3 2 2 2" xfId="6321"/>
    <cellStyle name="20% - Accent4 2 2 2 2 2 3 3 2 3" xfId="6322"/>
    <cellStyle name="20% - Accent4 2 2 2 2 2 3 3 3" xfId="6323"/>
    <cellStyle name="20% - Accent4 2 2 2 2 2 3 3 3 2" xfId="6324"/>
    <cellStyle name="20% - Accent4 2 2 2 2 2 3 3 4" xfId="6325"/>
    <cellStyle name="20% - Accent4 2 2 2 2 2 3 4" xfId="6326"/>
    <cellStyle name="20% - Accent4 2 2 2 2 2 3 4 2" xfId="6327"/>
    <cellStyle name="20% - Accent4 2 2 2 2 2 3 4 2 2" xfId="6328"/>
    <cellStyle name="20% - Accent4 2 2 2 2 2 3 4 3" xfId="6329"/>
    <cellStyle name="20% - Accent4 2 2 2 2 2 3 5" xfId="6330"/>
    <cellStyle name="20% - Accent4 2 2 2 2 2 3 5 2" xfId="6331"/>
    <cellStyle name="20% - Accent4 2 2 2 2 2 3 6" xfId="6332"/>
    <cellStyle name="20% - Accent4 2 2 2 2 2 4" xfId="6333"/>
    <cellStyle name="20% - Accent4 2 2 2 2 2 4 2" xfId="6334"/>
    <cellStyle name="20% - Accent4 2 2 2 2 2 4 2 2" xfId="6335"/>
    <cellStyle name="20% - Accent4 2 2 2 2 2 4 2 2 2" xfId="6336"/>
    <cellStyle name="20% - Accent4 2 2 2 2 2 4 2 2 2 2" xfId="6337"/>
    <cellStyle name="20% - Accent4 2 2 2 2 2 4 2 2 3" xfId="6338"/>
    <cellStyle name="20% - Accent4 2 2 2 2 2 4 2 3" xfId="6339"/>
    <cellStyle name="20% - Accent4 2 2 2 2 2 4 2 3 2" xfId="6340"/>
    <cellStyle name="20% - Accent4 2 2 2 2 2 4 2 4" xfId="6341"/>
    <cellStyle name="20% - Accent4 2 2 2 2 2 4 3" xfId="6342"/>
    <cellStyle name="20% - Accent4 2 2 2 2 2 4 3 2" xfId="6343"/>
    <cellStyle name="20% - Accent4 2 2 2 2 2 4 3 2 2" xfId="6344"/>
    <cellStyle name="20% - Accent4 2 2 2 2 2 4 3 3" xfId="6345"/>
    <cellStyle name="20% - Accent4 2 2 2 2 2 4 4" xfId="6346"/>
    <cellStyle name="20% - Accent4 2 2 2 2 2 4 4 2" xfId="6347"/>
    <cellStyle name="20% - Accent4 2 2 2 2 2 4 5" xfId="6348"/>
    <cellStyle name="20% - Accent4 2 2 2 2 2 5" xfId="6349"/>
    <cellStyle name="20% - Accent4 2 2 2 2 2 5 2" xfId="6350"/>
    <cellStyle name="20% - Accent4 2 2 2 2 2 5 2 2" xfId="6351"/>
    <cellStyle name="20% - Accent4 2 2 2 2 2 5 2 2 2" xfId="6352"/>
    <cellStyle name="20% - Accent4 2 2 2 2 2 5 2 3" xfId="6353"/>
    <cellStyle name="20% - Accent4 2 2 2 2 2 5 3" xfId="6354"/>
    <cellStyle name="20% - Accent4 2 2 2 2 2 5 3 2" xfId="6355"/>
    <cellStyle name="20% - Accent4 2 2 2 2 2 5 4" xfId="6356"/>
    <cellStyle name="20% - Accent4 2 2 2 2 2 6" xfId="6357"/>
    <cellStyle name="20% - Accent4 2 2 2 2 2 6 2" xfId="6358"/>
    <cellStyle name="20% - Accent4 2 2 2 2 2 6 2 2" xfId="6359"/>
    <cellStyle name="20% - Accent4 2 2 2 2 2 6 3" xfId="6360"/>
    <cellStyle name="20% - Accent4 2 2 2 2 2 7" xfId="6361"/>
    <cellStyle name="20% - Accent4 2 2 2 2 2 7 2" xfId="6362"/>
    <cellStyle name="20% - Accent4 2 2 2 2 2 8" xfId="6363"/>
    <cellStyle name="20% - Accent4 2 2 2 2 3" xfId="6364"/>
    <cellStyle name="20% - Accent4 2 2 2 2 3 2" xfId="6365"/>
    <cellStyle name="20% - Accent4 2 2 2 2 3 2 2" xfId="6366"/>
    <cellStyle name="20% - Accent4 2 2 2 2 3 2 2 2" xfId="6367"/>
    <cellStyle name="20% - Accent4 2 2 2 2 3 2 2 2 2" xfId="6368"/>
    <cellStyle name="20% - Accent4 2 2 2 2 3 2 2 2 2 2" xfId="6369"/>
    <cellStyle name="20% - Accent4 2 2 2 2 3 2 2 2 2 2 2" xfId="6370"/>
    <cellStyle name="20% - Accent4 2 2 2 2 3 2 2 2 2 3" xfId="6371"/>
    <cellStyle name="20% - Accent4 2 2 2 2 3 2 2 2 3" xfId="6372"/>
    <cellStyle name="20% - Accent4 2 2 2 2 3 2 2 2 3 2" xfId="6373"/>
    <cellStyle name="20% - Accent4 2 2 2 2 3 2 2 2 4" xfId="6374"/>
    <cellStyle name="20% - Accent4 2 2 2 2 3 2 2 3" xfId="6375"/>
    <cellStyle name="20% - Accent4 2 2 2 2 3 2 2 3 2" xfId="6376"/>
    <cellStyle name="20% - Accent4 2 2 2 2 3 2 2 3 2 2" xfId="6377"/>
    <cellStyle name="20% - Accent4 2 2 2 2 3 2 2 3 3" xfId="6378"/>
    <cellStyle name="20% - Accent4 2 2 2 2 3 2 2 4" xfId="6379"/>
    <cellStyle name="20% - Accent4 2 2 2 2 3 2 2 4 2" xfId="6380"/>
    <cellStyle name="20% - Accent4 2 2 2 2 3 2 2 5" xfId="6381"/>
    <cellStyle name="20% - Accent4 2 2 2 2 3 2 3" xfId="6382"/>
    <cellStyle name="20% - Accent4 2 2 2 2 3 2 3 2" xfId="6383"/>
    <cellStyle name="20% - Accent4 2 2 2 2 3 2 3 2 2" xfId="6384"/>
    <cellStyle name="20% - Accent4 2 2 2 2 3 2 3 2 2 2" xfId="6385"/>
    <cellStyle name="20% - Accent4 2 2 2 2 3 2 3 2 3" xfId="6386"/>
    <cellStyle name="20% - Accent4 2 2 2 2 3 2 3 3" xfId="6387"/>
    <cellStyle name="20% - Accent4 2 2 2 2 3 2 3 3 2" xfId="6388"/>
    <cellStyle name="20% - Accent4 2 2 2 2 3 2 3 4" xfId="6389"/>
    <cellStyle name="20% - Accent4 2 2 2 2 3 2 4" xfId="6390"/>
    <cellStyle name="20% - Accent4 2 2 2 2 3 2 4 2" xfId="6391"/>
    <cellStyle name="20% - Accent4 2 2 2 2 3 2 4 2 2" xfId="6392"/>
    <cellStyle name="20% - Accent4 2 2 2 2 3 2 4 3" xfId="6393"/>
    <cellStyle name="20% - Accent4 2 2 2 2 3 2 5" xfId="6394"/>
    <cellStyle name="20% - Accent4 2 2 2 2 3 2 5 2" xfId="6395"/>
    <cellStyle name="20% - Accent4 2 2 2 2 3 2 6" xfId="6396"/>
    <cellStyle name="20% - Accent4 2 2 2 2 3 3" xfId="6397"/>
    <cellStyle name="20% - Accent4 2 2 2 2 3 3 2" xfId="6398"/>
    <cellStyle name="20% - Accent4 2 2 2 2 3 3 2 2" xfId="6399"/>
    <cellStyle name="20% - Accent4 2 2 2 2 3 3 2 2 2" xfId="6400"/>
    <cellStyle name="20% - Accent4 2 2 2 2 3 3 2 2 2 2" xfId="6401"/>
    <cellStyle name="20% - Accent4 2 2 2 2 3 3 2 2 3" xfId="6402"/>
    <cellStyle name="20% - Accent4 2 2 2 2 3 3 2 3" xfId="6403"/>
    <cellStyle name="20% - Accent4 2 2 2 2 3 3 2 3 2" xfId="6404"/>
    <cellStyle name="20% - Accent4 2 2 2 2 3 3 2 4" xfId="6405"/>
    <cellStyle name="20% - Accent4 2 2 2 2 3 3 3" xfId="6406"/>
    <cellStyle name="20% - Accent4 2 2 2 2 3 3 3 2" xfId="6407"/>
    <cellStyle name="20% - Accent4 2 2 2 2 3 3 3 2 2" xfId="6408"/>
    <cellStyle name="20% - Accent4 2 2 2 2 3 3 3 3" xfId="6409"/>
    <cellStyle name="20% - Accent4 2 2 2 2 3 3 4" xfId="6410"/>
    <cellStyle name="20% - Accent4 2 2 2 2 3 3 4 2" xfId="6411"/>
    <cellStyle name="20% - Accent4 2 2 2 2 3 3 5" xfId="6412"/>
    <cellStyle name="20% - Accent4 2 2 2 2 3 4" xfId="6413"/>
    <cellStyle name="20% - Accent4 2 2 2 2 3 4 2" xfId="6414"/>
    <cellStyle name="20% - Accent4 2 2 2 2 3 4 2 2" xfId="6415"/>
    <cellStyle name="20% - Accent4 2 2 2 2 3 4 2 2 2" xfId="6416"/>
    <cellStyle name="20% - Accent4 2 2 2 2 3 4 2 3" xfId="6417"/>
    <cellStyle name="20% - Accent4 2 2 2 2 3 4 3" xfId="6418"/>
    <cellStyle name="20% - Accent4 2 2 2 2 3 4 3 2" xfId="6419"/>
    <cellStyle name="20% - Accent4 2 2 2 2 3 4 4" xfId="6420"/>
    <cellStyle name="20% - Accent4 2 2 2 2 3 5" xfId="6421"/>
    <cellStyle name="20% - Accent4 2 2 2 2 3 5 2" xfId="6422"/>
    <cellStyle name="20% - Accent4 2 2 2 2 3 5 2 2" xfId="6423"/>
    <cellStyle name="20% - Accent4 2 2 2 2 3 5 3" xfId="6424"/>
    <cellStyle name="20% - Accent4 2 2 2 2 3 6" xfId="6425"/>
    <cellStyle name="20% - Accent4 2 2 2 2 3 6 2" xfId="6426"/>
    <cellStyle name="20% - Accent4 2 2 2 2 3 7" xfId="6427"/>
    <cellStyle name="20% - Accent4 2 2 2 2 4" xfId="6428"/>
    <cellStyle name="20% - Accent4 2 2 2 2 4 2" xfId="6429"/>
    <cellStyle name="20% - Accent4 2 2 2 2 4 2 2" xfId="6430"/>
    <cellStyle name="20% - Accent4 2 2 2 2 4 2 2 2" xfId="6431"/>
    <cellStyle name="20% - Accent4 2 2 2 2 4 2 2 2 2" xfId="6432"/>
    <cellStyle name="20% - Accent4 2 2 2 2 4 2 2 2 2 2" xfId="6433"/>
    <cellStyle name="20% - Accent4 2 2 2 2 4 2 2 2 3" xfId="6434"/>
    <cellStyle name="20% - Accent4 2 2 2 2 4 2 2 3" xfId="6435"/>
    <cellStyle name="20% - Accent4 2 2 2 2 4 2 2 3 2" xfId="6436"/>
    <cellStyle name="20% - Accent4 2 2 2 2 4 2 2 4" xfId="6437"/>
    <cellStyle name="20% - Accent4 2 2 2 2 4 2 3" xfId="6438"/>
    <cellStyle name="20% - Accent4 2 2 2 2 4 2 3 2" xfId="6439"/>
    <cellStyle name="20% - Accent4 2 2 2 2 4 2 3 2 2" xfId="6440"/>
    <cellStyle name="20% - Accent4 2 2 2 2 4 2 3 3" xfId="6441"/>
    <cellStyle name="20% - Accent4 2 2 2 2 4 2 4" xfId="6442"/>
    <cellStyle name="20% - Accent4 2 2 2 2 4 2 4 2" xfId="6443"/>
    <cellStyle name="20% - Accent4 2 2 2 2 4 2 5" xfId="6444"/>
    <cellStyle name="20% - Accent4 2 2 2 2 4 3" xfId="6445"/>
    <cellStyle name="20% - Accent4 2 2 2 2 4 3 2" xfId="6446"/>
    <cellStyle name="20% - Accent4 2 2 2 2 4 3 2 2" xfId="6447"/>
    <cellStyle name="20% - Accent4 2 2 2 2 4 3 2 2 2" xfId="6448"/>
    <cellStyle name="20% - Accent4 2 2 2 2 4 3 2 3" xfId="6449"/>
    <cellStyle name="20% - Accent4 2 2 2 2 4 3 3" xfId="6450"/>
    <cellStyle name="20% - Accent4 2 2 2 2 4 3 3 2" xfId="6451"/>
    <cellStyle name="20% - Accent4 2 2 2 2 4 3 4" xfId="6452"/>
    <cellStyle name="20% - Accent4 2 2 2 2 4 4" xfId="6453"/>
    <cellStyle name="20% - Accent4 2 2 2 2 4 4 2" xfId="6454"/>
    <cellStyle name="20% - Accent4 2 2 2 2 4 4 2 2" xfId="6455"/>
    <cellStyle name="20% - Accent4 2 2 2 2 4 4 3" xfId="6456"/>
    <cellStyle name="20% - Accent4 2 2 2 2 4 5" xfId="6457"/>
    <cellStyle name="20% - Accent4 2 2 2 2 4 5 2" xfId="6458"/>
    <cellStyle name="20% - Accent4 2 2 2 2 4 6" xfId="6459"/>
    <cellStyle name="20% - Accent4 2 2 2 2 5" xfId="6460"/>
    <cellStyle name="20% - Accent4 2 2 2 2 5 2" xfId="6461"/>
    <cellStyle name="20% - Accent4 2 2 2 2 5 2 2" xfId="6462"/>
    <cellStyle name="20% - Accent4 2 2 2 2 5 2 2 2" xfId="6463"/>
    <cellStyle name="20% - Accent4 2 2 2 2 5 2 2 2 2" xfId="6464"/>
    <cellStyle name="20% - Accent4 2 2 2 2 5 2 2 3" xfId="6465"/>
    <cellStyle name="20% - Accent4 2 2 2 2 5 2 3" xfId="6466"/>
    <cellStyle name="20% - Accent4 2 2 2 2 5 2 3 2" xfId="6467"/>
    <cellStyle name="20% - Accent4 2 2 2 2 5 2 4" xfId="6468"/>
    <cellStyle name="20% - Accent4 2 2 2 2 5 3" xfId="6469"/>
    <cellStyle name="20% - Accent4 2 2 2 2 5 3 2" xfId="6470"/>
    <cellStyle name="20% - Accent4 2 2 2 2 5 3 2 2" xfId="6471"/>
    <cellStyle name="20% - Accent4 2 2 2 2 5 3 3" xfId="6472"/>
    <cellStyle name="20% - Accent4 2 2 2 2 5 4" xfId="6473"/>
    <cellStyle name="20% - Accent4 2 2 2 2 5 4 2" xfId="6474"/>
    <cellStyle name="20% - Accent4 2 2 2 2 5 5" xfId="6475"/>
    <cellStyle name="20% - Accent4 2 2 2 2 6" xfId="6476"/>
    <cellStyle name="20% - Accent4 2 2 2 2 6 2" xfId="6477"/>
    <cellStyle name="20% - Accent4 2 2 2 2 6 2 2" xfId="6478"/>
    <cellStyle name="20% - Accent4 2 2 2 2 6 2 2 2" xfId="6479"/>
    <cellStyle name="20% - Accent4 2 2 2 2 6 2 3" xfId="6480"/>
    <cellStyle name="20% - Accent4 2 2 2 2 6 3" xfId="6481"/>
    <cellStyle name="20% - Accent4 2 2 2 2 6 3 2" xfId="6482"/>
    <cellStyle name="20% - Accent4 2 2 2 2 6 4" xfId="6483"/>
    <cellStyle name="20% - Accent4 2 2 2 2 7" xfId="6484"/>
    <cellStyle name="20% - Accent4 2 2 2 2 7 2" xfId="6485"/>
    <cellStyle name="20% - Accent4 2 2 2 2 7 2 2" xfId="6486"/>
    <cellStyle name="20% - Accent4 2 2 2 2 7 3" xfId="6487"/>
    <cellStyle name="20% - Accent4 2 2 2 2 8" xfId="6488"/>
    <cellStyle name="20% - Accent4 2 2 2 2 8 2" xfId="6489"/>
    <cellStyle name="20% - Accent4 2 2 2 2 9" xfId="6490"/>
    <cellStyle name="20% - Accent4 2 2 2 3" xfId="6491"/>
    <cellStyle name="20% - Accent4 2 2 2 3 2" xfId="6492"/>
    <cellStyle name="20% - Accent4 2 2 2 3 2 2" xfId="6493"/>
    <cellStyle name="20% - Accent4 2 2 2 3 2 2 2" xfId="6494"/>
    <cellStyle name="20% - Accent4 2 2 2 3 2 2 2 2" xfId="6495"/>
    <cellStyle name="20% - Accent4 2 2 2 3 2 2 2 2 2" xfId="6496"/>
    <cellStyle name="20% - Accent4 2 2 2 3 2 2 2 2 2 2" xfId="6497"/>
    <cellStyle name="20% - Accent4 2 2 2 3 2 2 2 2 2 2 2" xfId="6498"/>
    <cellStyle name="20% - Accent4 2 2 2 3 2 2 2 2 2 3" xfId="6499"/>
    <cellStyle name="20% - Accent4 2 2 2 3 2 2 2 2 3" xfId="6500"/>
    <cellStyle name="20% - Accent4 2 2 2 3 2 2 2 2 3 2" xfId="6501"/>
    <cellStyle name="20% - Accent4 2 2 2 3 2 2 2 2 4" xfId="6502"/>
    <cellStyle name="20% - Accent4 2 2 2 3 2 2 2 3" xfId="6503"/>
    <cellStyle name="20% - Accent4 2 2 2 3 2 2 2 3 2" xfId="6504"/>
    <cellStyle name="20% - Accent4 2 2 2 3 2 2 2 3 2 2" xfId="6505"/>
    <cellStyle name="20% - Accent4 2 2 2 3 2 2 2 3 3" xfId="6506"/>
    <cellStyle name="20% - Accent4 2 2 2 3 2 2 2 4" xfId="6507"/>
    <cellStyle name="20% - Accent4 2 2 2 3 2 2 2 4 2" xfId="6508"/>
    <cellStyle name="20% - Accent4 2 2 2 3 2 2 2 5" xfId="6509"/>
    <cellStyle name="20% - Accent4 2 2 2 3 2 2 3" xfId="6510"/>
    <cellStyle name="20% - Accent4 2 2 2 3 2 2 3 2" xfId="6511"/>
    <cellStyle name="20% - Accent4 2 2 2 3 2 2 3 2 2" xfId="6512"/>
    <cellStyle name="20% - Accent4 2 2 2 3 2 2 3 2 2 2" xfId="6513"/>
    <cellStyle name="20% - Accent4 2 2 2 3 2 2 3 2 3" xfId="6514"/>
    <cellStyle name="20% - Accent4 2 2 2 3 2 2 3 3" xfId="6515"/>
    <cellStyle name="20% - Accent4 2 2 2 3 2 2 3 3 2" xfId="6516"/>
    <cellStyle name="20% - Accent4 2 2 2 3 2 2 3 4" xfId="6517"/>
    <cellStyle name="20% - Accent4 2 2 2 3 2 2 4" xfId="6518"/>
    <cellStyle name="20% - Accent4 2 2 2 3 2 2 4 2" xfId="6519"/>
    <cellStyle name="20% - Accent4 2 2 2 3 2 2 4 2 2" xfId="6520"/>
    <cellStyle name="20% - Accent4 2 2 2 3 2 2 4 3" xfId="6521"/>
    <cellStyle name="20% - Accent4 2 2 2 3 2 2 5" xfId="6522"/>
    <cellStyle name="20% - Accent4 2 2 2 3 2 2 5 2" xfId="6523"/>
    <cellStyle name="20% - Accent4 2 2 2 3 2 2 6" xfId="6524"/>
    <cellStyle name="20% - Accent4 2 2 2 3 2 3" xfId="6525"/>
    <cellStyle name="20% - Accent4 2 2 2 3 2 3 2" xfId="6526"/>
    <cellStyle name="20% - Accent4 2 2 2 3 2 3 2 2" xfId="6527"/>
    <cellStyle name="20% - Accent4 2 2 2 3 2 3 2 2 2" xfId="6528"/>
    <cellStyle name="20% - Accent4 2 2 2 3 2 3 2 2 2 2" xfId="6529"/>
    <cellStyle name="20% - Accent4 2 2 2 3 2 3 2 2 3" xfId="6530"/>
    <cellStyle name="20% - Accent4 2 2 2 3 2 3 2 3" xfId="6531"/>
    <cellStyle name="20% - Accent4 2 2 2 3 2 3 2 3 2" xfId="6532"/>
    <cellStyle name="20% - Accent4 2 2 2 3 2 3 2 4" xfId="6533"/>
    <cellStyle name="20% - Accent4 2 2 2 3 2 3 3" xfId="6534"/>
    <cellStyle name="20% - Accent4 2 2 2 3 2 3 3 2" xfId="6535"/>
    <cellStyle name="20% - Accent4 2 2 2 3 2 3 3 2 2" xfId="6536"/>
    <cellStyle name="20% - Accent4 2 2 2 3 2 3 3 3" xfId="6537"/>
    <cellStyle name="20% - Accent4 2 2 2 3 2 3 4" xfId="6538"/>
    <cellStyle name="20% - Accent4 2 2 2 3 2 3 4 2" xfId="6539"/>
    <cellStyle name="20% - Accent4 2 2 2 3 2 3 5" xfId="6540"/>
    <cellStyle name="20% - Accent4 2 2 2 3 2 4" xfId="6541"/>
    <cellStyle name="20% - Accent4 2 2 2 3 2 4 2" xfId="6542"/>
    <cellStyle name="20% - Accent4 2 2 2 3 2 4 2 2" xfId="6543"/>
    <cellStyle name="20% - Accent4 2 2 2 3 2 4 2 2 2" xfId="6544"/>
    <cellStyle name="20% - Accent4 2 2 2 3 2 4 2 3" xfId="6545"/>
    <cellStyle name="20% - Accent4 2 2 2 3 2 4 3" xfId="6546"/>
    <cellStyle name="20% - Accent4 2 2 2 3 2 4 3 2" xfId="6547"/>
    <cellStyle name="20% - Accent4 2 2 2 3 2 4 4" xfId="6548"/>
    <cellStyle name="20% - Accent4 2 2 2 3 2 5" xfId="6549"/>
    <cellStyle name="20% - Accent4 2 2 2 3 2 5 2" xfId="6550"/>
    <cellStyle name="20% - Accent4 2 2 2 3 2 5 2 2" xfId="6551"/>
    <cellStyle name="20% - Accent4 2 2 2 3 2 5 3" xfId="6552"/>
    <cellStyle name="20% - Accent4 2 2 2 3 2 6" xfId="6553"/>
    <cellStyle name="20% - Accent4 2 2 2 3 2 6 2" xfId="6554"/>
    <cellStyle name="20% - Accent4 2 2 2 3 2 7" xfId="6555"/>
    <cellStyle name="20% - Accent4 2 2 2 3 3" xfId="6556"/>
    <cellStyle name="20% - Accent4 2 2 2 3 3 2" xfId="6557"/>
    <cellStyle name="20% - Accent4 2 2 2 3 3 2 2" xfId="6558"/>
    <cellStyle name="20% - Accent4 2 2 2 3 3 2 2 2" xfId="6559"/>
    <cellStyle name="20% - Accent4 2 2 2 3 3 2 2 2 2" xfId="6560"/>
    <cellStyle name="20% - Accent4 2 2 2 3 3 2 2 2 2 2" xfId="6561"/>
    <cellStyle name="20% - Accent4 2 2 2 3 3 2 2 2 3" xfId="6562"/>
    <cellStyle name="20% - Accent4 2 2 2 3 3 2 2 3" xfId="6563"/>
    <cellStyle name="20% - Accent4 2 2 2 3 3 2 2 3 2" xfId="6564"/>
    <cellStyle name="20% - Accent4 2 2 2 3 3 2 2 4" xfId="6565"/>
    <cellStyle name="20% - Accent4 2 2 2 3 3 2 3" xfId="6566"/>
    <cellStyle name="20% - Accent4 2 2 2 3 3 2 3 2" xfId="6567"/>
    <cellStyle name="20% - Accent4 2 2 2 3 3 2 3 2 2" xfId="6568"/>
    <cellStyle name="20% - Accent4 2 2 2 3 3 2 3 3" xfId="6569"/>
    <cellStyle name="20% - Accent4 2 2 2 3 3 2 4" xfId="6570"/>
    <cellStyle name="20% - Accent4 2 2 2 3 3 2 4 2" xfId="6571"/>
    <cellStyle name="20% - Accent4 2 2 2 3 3 2 5" xfId="6572"/>
    <cellStyle name="20% - Accent4 2 2 2 3 3 3" xfId="6573"/>
    <cellStyle name="20% - Accent4 2 2 2 3 3 3 2" xfId="6574"/>
    <cellStyle name="20% - Accent4 2 2 2 3 3 3 2 2" xfId="6575"/>
    <cellStyle name="20% - Accent4 2 2 2 3 3 3 2 2 2" xfId="6576"/>
    <cellStyle name="20% - Accent4 2 2 2 3 3 3 2 3" xfId="6577"/>
    <cellStyle name="20% - Accent4 2 2 2 3 3 3 3" xfId="6578"/>
    <cellStyle name="20% - Accent4 2 2 2 3 3 3 3 2" xfId="6579"/>
    <cellStyle name="20% - Accent4 2 2 2 3 3 3 4" xfId="6580"/>
    <cellStyle name="20% - Accent4 2 2 2 3 3 4" xfId="6581"/>
    <cellStyle name="20% - Accent4 2 2 2 3 3 4 2" xfId="6582"/>
    <cellStyle name="20% - Accent4 2 2 2 3 3 4 2 2" xfId="6583"/>
    <cellStyle name="20% - Accent4 2 2 2 3 3 4 3" xfId="6584"/>
    <cellStyle name="20% - Accent4 2 2 2 3 3 5" xfId="6585"/>
    <cellStyle name="20% - Accent4 2 2 2 3 3 5 2" xfId="6586"/>
    <cellStyle name="20% - Accent4 2 2 2 3 3 6" xfId="6587"/>
    <cellStyle name="20% - Accent4 2 2 2 3 4" xfId="6588"/>
    <cellStyle name="20% - Accent4 2 2 2 3 4 2" xfId="6589"/>
    <cellStyle name="20% - Accent4 2 2 2 3 4 2 2" xfId="6590"/>
    <cellStyle name="20% - Accent4 2 2 2 3 4 2 2 2" xfId="6591"/>
    <cellStyle name="20% - Accent4 2 2 2 3 4 2 2 2 2" xfId="6592"/>
    <cellStyle name="20% - Accent4 2 2 2 3 4 2 2 3" xfId="6593"/>
    <cellStyle name="20% - Accent4 2 2 2 3 4 2 3" xfId="6594"/>
    <cellStyle name="20% - Accent4 2 2 2 3 4 2 3 2" xfId="6595"/>
    <cellStyle name="20% - Accent4 2 2 2 3 4 2 4" xfId="6596"/>
    <cellStyle name="20% - Accent4 2 2 2 3 4 3" xfId="6597"/>
    <cellStyle name="20% - Accent4 2 2 2 3 4 3 2" xfId="6598"/>
    <cellStyle name="20% - Accent4 2 2 2 3 4 3 2 2" xfId="6599"/>
    <cellStyle name="20% - Accent4 2 2 2 3 4 3 3" xfId="6600"/>
    <cellStyle name="20% - Accent4 2 2 2 3 4 4" xfId="6601"/>
    <cellStyle name="20% - Accent4 2 2 2 3 4 4 2" xfId="6602"/>
    <cellStyle name="20% - Accent4 2 2 2 3 4 5" xfId="6603"/>
    <cellStyle name="20% - Accent4 2 2 2 3 5" xfId="6604"/>
    <cellStyle name="20% - Accent4 2 2 2 3 5 2" xfId="6605"/>
    <cellStyle name="20% - Accent4 2 2 2 3 5 2 2" xfId="6606"/>
    <cellStyle name="20% - Accent4 2 2 2 3 5 2 2 2" xfId="6607"/>
    <cellStyle name="20% - Accent4 2 2 2 3 5 2 3" xfId="6608"/>
    <cellStyle name="20% - Accent4 2 2 2 3 5 3" xfId="6609"/>
    <cellStyle name="20% - Accent4 2 2 2 3 5 3 2" xfId="6610"/>
    <cellStyle name="20% - Accent4 2 2 2 3 5 4" xfId="6611"/>
    <cellStyle name="20% - Accent4 2 2 2 3 6" xfId="6612"/>
    <cellStyle name="20% - Accent4 2 2 2 3 6 2" xfId="6613"/>
    <cellStyle name="20% - Accent4 2 2 2 3 6 2 2" xfId="6614"/>
    <cellStyle name="20% - Accent4 2 2 2 3 6 3" xfId="6615"/>
    <cellStyle name="20% - Accent4 2 2 2 3 7" xfId="6616"/>
    <cellStyle name="20% - Accent4 2 2 2 3 7 2" xfId="6617"/>
    <cellStyle name="20% - Accent4 2 2 2 3 8" xfId="6618"/>
    <cellStyle name="20% - Accent4 2 2 2 4" xfId="6619"/>
    <cellStyle name="20% - Accent4 2 2 2 4 2" xfId="6620"/>
    <cellStyle name="20% - Accent4 2 2 2 4 2 2" xfId="6621"/>
    <cellStyle name="20% - Accent4 2 2 2 4 2 2 2" xfId="6622"/>
    <cellStyle name="20% - Accent4 2 2 2 4 2 2 2 2" xfId="6623"/>
    <cellStyle name="20% - Accent4 2 2 2 4 2 2 2 2 2" xfId="6624"/>
    <cellStyle name="20% - Accent4 2 2 2 4 2 2 2 2 2 2" xfId="6625"/>
    <cellStyle name="20% - Accent4 2 2 2 4 2 2 2 2 3" xfId="6626"/>
    <cellStyle name="20% - Accent4 2 2 2 4 2 2 2 3" xfId="6627"/>
    <cellStyle name="20% - Accent4 2 2 2 4 2 2 2 3 2" xfId="6628"/>
    <cellStyle name="20% - Accent4 2 2 2 4 2 2 2 4" xfId="6629"/>
    <cellStyle name="20% - Accent4 2 2 2 4 2 2 3" xfId="6630"/>
    <cellStyle name="20% - Accent4 2 2 2 4 2 2 3 2" xfId="6631"/>
    <cellStyle name="20% - Accent4 2 2 2 4 2 2 3 2 2" xfId="6632"/>
    <cellStyle name="20% - Accent4 2 2 2 4 2 2 3 3" xfId="6633"/>
    <cellStyle name="20% - Accent4 2 2 2 4 2 2 4" xfId="6634"/>
    <cellStyle name="20% - Accent4 2 2 2 4 2 2 4 2" xfId="6635"/>
    <cellStyle name="20% - Accent4 2 2 2 4 2 2 5" xfId="6636"/>
    <cellStyle name="20% - Accent4 2 2 2 4 2 3" xfId="6637"/>
    <cellStyle name="20% - Accent4 2 2 2 4 2 3 2" xfId="6638"/>
    <cellStyle name="20% - Accent4 2 2 2 4 2 3 2 2" xfId="6639"/>
    <cellStyle name="20% - Accent4 2 2 2 4 2 3 2 2 2" xfId="6640"/>
    <cellStyle name="20% - Accent4 2 2 2 4 2 3 2 3" xfId="6641"/>
    <cellStyle name="20% - Accent4 2 2 2 4 2 3 3" xfId="6642"/>
    <cellStyle name="20% - Accent4 2 2 2 4 2 3 3 2" xfId="6643"/>
    <cellStyle name="20% - Accent4 2 2 2 4 2 3 4" xfId="6644"/>
    <cellStyle name="20% - Accent4 2 2 2 4 2 4" xfId="6645"/>
    <cellStyle name="20% - Accent4 2 2 2 4 2 4 2" xfId="6646"/>
    <cellStyle name="20% - Accent4 2 2 2 4 2 4 2 2" xfId="6647"/>
    <cellStyle name="20% - Accent4 2 2 2 4 2 4 3" xfId="6648"/>
    <cellStyle name="20% - Accent4 2 2 2 4 2 5" xfId="6649"/>
    <cellStyle name="20% - Accent4 2 2 2 4 2 5 2" xfId="6650"/>
    <cellStyle name="20% - Accent4 2 2 2 4 2 6" xfId="6651"/>
    <cellStyle name="20% - Accent4 2 2 2 4 3" xfId="6652"/>
    <cellStyle name="20% - Accent4 2 2 2 4 3 2" xfId="6653"/>
    <cellStyle name="20% - Accent4 2 2 2 4 3 2 2" xfId="6654"/>
    <cellStyle name="20% - Accent4 2 2 2 4 3 2 2 2" xfId="6655"/>
    <cellStyle name="20% - Accent4 2 2 2 4 3 2 2 2 2" xfId="6656"/>
    <cellStyle name="20% - Accent4 2 2 2 4 3 2 2 3" xfId="6657"/>
    <cellStyle name="20% - Accent4 2 2 2 4 3 2 3" xfId="6658"/>
    <cellStyle name="20% - Accent4 2 2 2 4 3 2 3 2" xfId="6659"/>
    <cellStyle name="20% - Accent4 2 2 2 4 3 2 4" xfId="6660"/>
    <cellStyle name="20% - Accent4 2 2 2 4 3 3" xfId="6661"/>
    <cellStyle name="20% - Accent4 2 2 2 4 3 3 2" xfId="6662"/>
    <cellStyle name="20% - Accent4 2 2 2 4 3 3 2 2" xfId="6663"/>
    <cellStyle name="20% - Accent4 2 2 2 4 3 3 3" xfId="6664"/>
    <cellStyle name="20% - Accent4 2 2 2 4 3 4" xfId="6665"/>
    <cellStyle name="20% - Accent4 2 2 2 4 3 4 2" xfId="6666"/>
    <cellStyle name="20% - Accent4 2 2 2 4 3 5" xfId="6667"/>
    <cellStyle name="20% - Accent4 2 2 2 4 4" xfId="6668"/>
    <cellStyle name="20% - Accent4 2 2 2 4 4 2" xfId="6669"/>
    <cellStyle name="20% - Accent4 2 2 2 4 4 2 2" xfId="6670"/>
    <cellStyle name="20% - Accent4 2 2 2 4 4 2 2 2" xfId="6671"/>
    <cellStyle name="20% - Accent4 2 2 2 4 4 2 3" xfId="6672"/>
    <cellStyle name="20% - Accent4 2 2 2 4 4 3" xfId="6673"/>
    <cellStyle name="20% - Accent4 2 2 2 4 4 3 2" xfId="6674"/>
    <cellStyle name="20% - Accent4 2 2 2 4 4 4" xfId="6675"/>
    <cellStyle name="20% - Accent4 2 2 2 4 5" xfId="6676"/>
    <cellStyle name="20% - Accent4 2 2 2 4 5 2" xfId="6677"/>
    <cellStyle name="20% - Accent4 2 2 2 4 5 2 2" xfId="6678"/>
    <cellStyle name="20% - Accent4 2 2 2 4 5 3" xfId="6679"/>
    <cellStyle name="20% - Accent4 2 2 2 4 6" xfId="6680"/>
    <cellStyle name="20% - Accent4 2 2 2 4 6 2" xfId="6681"/>
    <cellStyle name="20% - Accent4 2 2 2 4 7" xfId="6682"/>
    <cellStyle name="20% - Accent4 2 2 2 5" xfId="6683"/>
    <cellStyle name="20% - Accent4 2 2 2 5 2" xfId="6684"/>
    <cellStyle name="20% - Accent4 2 2 2 5 2 2" xfId="6685"/>
    <cellStyle name="20% - Accent4 2 2 2 5 2 2 2" xfId="6686"/>
    <cellStyle name="20% - Accent4 2 2 2 5 2 2 2 2" xfId="6687"/>
    <cellStyle name="20% - Accent4 2 2 2 5 2 2 2 2 2" xfId="6688"/>
    <cellStyle name="20% - Accent4 2 2 2 5 2 2 2 3" xfId="6689"/>
    <cellStyle name="20% - Accent4 2 2 2 5 2 2 3" xfId="6690"/>
    <cellStyle name="20% - Accent4 2 2 2 5 2 2 3 2" xfId="6691"/>
    <cellStyle name="20% - Accent4 2 2 2 5 2 2 4" xfId="6692"/>
    <cellStyle name="20% - Accent4 2 2 2 5 2 3" xfId="6693"/>
    <cellStyle name="20% - Accent4 2 2 2 5 2 3 2" xfId="6694"/>
    <cellStyle name="20% - Accent4 2 2 2 5 2 3 2 2" xfId="6695"/>
    <cellStyle name="20% - Accent4 2 2 2 5 2 3 3" xfId="6696"/>
    <cellStyle name="20% - Accent4 2 2 2 5 2 4" xfId="6697"/>
    <cellStyle name="20% - Accent4 2 2 2 5 2 4 2" xfId="6698"/>
    <cellStyle name="20% - Accent4 2 2 2 5 2 5" xfId="6699"/>
    <cellStyle name="20% - Accent4 2 2 2 5 3" xfId="6700"/>
    <cellStyle name="20% - Accent4 2 2 2 5 3 2" xfId="6701"/>
    <cellStyle name="20% - Accent4 2 2 2 5 3 2 2" xfId="6702"/>
    <cellStyle name="20% - Accent4 2 2 2 5 3 2 2 2" xfId="6703"/>
    <cellStyle name="20% - Accent4 2 2 2 5 3 2 3" xfId="6704"/>
    <cellStyle name="20% - Accent4 2 2 2 5 3 3" xfId="6705"/>
    <cellStyle name="20% - Accent4 2 2 2 5 3 3 2" xfId="6706"/>
    <cellStyle name="20% - Accent4 2 2 2 5 3 4" xfId="6707"/>
    <cellStyle name="20% - Accent4 2 2 2 5 4" xfId="6708"/>
    <cellStyle name="20% - Accent4 2 2 2 5 4 2" xfId="6709"/>
    <cellStyle name="20% - Accent4 2 2 2 5 4 2 2" xfId="6710"/>
    <cellStyle name="20% - Accent4 2 2 2 5 4 3" xfId="6711"/>
    <cellStyle name="20% - Accent4 2 2 2 5 5" xfId="6712"/>
    <cellStyle name="20% - Accent4 2 2 2 5 5 2" xfId="6713"/>
    <cellStyle name="20% - Accent4 2 2 2 5 6" xfId="6714"/>
    <cellStyle name="20% - Accent4 2 2 2 6" xfId="6715"/>
    <cellStyle name="20% - Accent4 2 2 2 6 2" xfId="6716"/>
    <cellStyle name="20% - Accent4 2 2 2 6 2 2" xfId="6717"/>
    <cellStyle name="20% - Accent4 2 2 2 6 2 2 2" xfId="6718"/>
    <cellStyle name="20% - Accent4 2 2 2 6 2 2 2 2" xfId="6719"/>
    <cellStyle name="20% - Accent4 2 2 2 6 2 2 3" xfId="6720"/>
    <cellStyle name="20% - Accent4 2 2 2 6 2 3" xfId="6721"/>
    <cellStyle name="20% - Accent4 2 2 2 6 2 3 2" xfId="6722"/>
    <cellStyle name="20% - Accent4 2 2 2 6 2 4" xfId="6723"/>
    <cellStyle name="20% - Accent4 2 2 2 6 3" xfId="6724"/>
    <cellStyle name="20% - Accent4 2 2 2 6 3 2" xfId="6725"/>
    <cellStyle name="20% - Accent4 2 2 2 6 3 2 2" xfId="6726"/>
    <cellStyle name="20% - Accent4 2 2 2 6 3 3" xfId="6727"/>
    <cellStyle name="20% - Accent4 2 2 2 6 4" xfId="6728"/>
    <cellStyle name="20% - Accent4 2 2 2 6 4 2" xfId="6729"/>
    <cellStyle name="20% - Accent4 2 2 2 6 5" xfId="6730"/>
    <cellStyle name="20% - Accent4 2 2 2 7" xfId="6731"/>
    <cellStyle name="20% - Accent4 2 2 2 7 2" xfId="6732"/>
    <cellStyle name="20% - Accent4 2 2 2 7 2 2" xfId="6733"/>
    <cellStyle name="20% - Accent4 2 2 2 7 2 2 2" xfId="6734"/>
    <cellStyle name="20% - Accent4 2 2 2 7 2 3" xfId="6735"/>
    <cellStyle name="20% - Accent4 2 2 2 7 3" xfId="6736"/>
    <cellStyle name="20% - Accent4 2 2 2 7 3 2" xfId="6737"/>
    <cellStyle name="20% - Accent4 2 2 2 7 4" xfId="6738"/>
    <cellStyle name="20% - Accent4 2 2 2 8" xfId="6739"/>
    <cellStyle name="20% - Accent4 2 2 2 8 2" xfId="6740"/>
    <cellStyle name="20% - Accent4 2 2 2 8 2 2" xfId="6741"/>
    <cellStyle name="20% - Accent4 2 2 2 8 3" xfId="6742"/>
    <cellStyle name="20% - Accent4 2 2 2 9" xfId="6743"/>
    <cellStyle name="20% - Accent4 2 2 2 9 2" xfId="6744"/>
    <cellStyle name="20% - Accent4 2 2 3" xfId="6745"/>
    <cellStyle name="20% - Accent4 2 2 3 2" xfId="6746"/>
    <cellStyle name="20% - Accent4 2 2 3 2 2" xfId="6747"/>
    <cellStyle name="20% - Accent4 2 2 3 2 2 2" xfId="6748"/>
    <cellStyle name="20% - Accent4 2 2 3 2 2 2 2" xfId="6749"/>
    <cellStyle name="20% - Accent4 2 2 3 2 2 2 2 2" xfId="6750"/>
    <cellStyle name="20% - Accent4 2 2 3 2 2 2 2 2 2" xfId="6751"/>
    <cellStyle name="20% - Accent4 2 2 3 2 2 2 2 2 2 2" xfId="6752"/>
    <cellStyle name="20% - Accent4 2 2 3 2 2 2 2 2 2 2 2" xfId="6753"/>
    <cellStyle name="20% - Accent4 2 2 3 2 2 2 2 2 2 3" xfId="6754"/>
    <cellStyle name="20% - Accent4 2 2 3 2 2 2 2 2 3" xfId="6755"/>
    <cellStyle name="20% - Accent4 2 2 3 2 2 2 2 2 3 2" xfId="6756"/>
    <cellStyle name="20% - Accent4 2 2 3 2 2 2 2 2 4" xfId="6757"/>
    <cellStyle name="20% - Accent4 2 2 3 2 2 2 2 3" xfId="6758"/>
    <cellStyle name="20% - Accent4 2 2 3 2 2 2 2 3 2" xfId="6759"/>
    <cellStyle name="20% - Accent4 2 2 3 2 2 2 2 3 2 2" xfId="6760"/>
    <cellStyle name="20% - Accent4 2 2 3 2 2 2 2 3 3" xfId="6761"/>
    <cellStyle name="20% - Accent4 2 2 3 2 2 2 2 4" xfId="6762"/>
    <cellStyle name="20% - Accent4 2 2 3 2 2 2 2 4 2" xfId="6763"/>
    <cellStyle name="20% - Accent4 2 2 3 2 2 2 2 5" xfId="6764"/>
    <cellStyle name="20% - Accent4 2 2 3 2 2 2 3" xfId="6765"/>
    <cellStyle name="20% - Accent4 2 2 3 2 2 2 3 2" xfId="6766"/>
    <cellStyle name="20% - Accent4 2 2 3 2 2 2 3 2 2" xfId="6767"/>
    <cellStyle name="20% - Accent4 2 2 3 2 2 2 3 2 2 2" xfId="6768"/>
    <cellStyle name="20% - Accent4 2 2 3 2 2 2 3 2 3" xfId="6769"/>
    <cellStyle name="20% - Accent4 2 2 3 2 2 2 3 3" xfId="6770"/>
    <cellStyle name="20% - Accent4 2 2 3 2 2 2 3 3 2" xfId="6771"/>
    <cellStyle name="20% - Accent4 2 2 3 2 2 2 3 4" xfId="6772"/>
    <cellStyle name="20% - Accent4 2 2 3 2 2 2 4" xfId="6773"/>
    <cellStyle name="20% - Accent4 2 2 3 2 2 2 4 2" xfId="6774"/>
    <cellStyle name="20% - Accent4 2 2 3 2 2 2 4 2 2" xfId="6775"/>
    <cellStyle name="20% - Accent4 2 2 3 2 2 2 4 3" xfId="6776"/>
    <cellStyle name="20% - Accent4 2 2 3 2 2 2 5" xfId="6777"/>
    <cellStyle name="20% - Accent4 2 2 3 2 2 2 5 2" xfId="6778"/>
    <cellStyle name="20% - Accent4 2 2 3 2 2 2 6" xfId="6779"/>
    <cellStyle name="20% - Accent4 2 2 3 2 2 3" xfId="6780"/>
    <cellStyle name="20% - Accent4 2 2 3 2 2 3 2" xfId="6781"/>
    <cellStyle name="20% - Accent4 2 2 3 2 2 3 2 2" xfId="6782"/>
    <cellStyle name="20% - Accent4 2 2 3 2 2 3 2 2 2" xfId="6783"/>
    <cellStyle name="20% - Accent4 2 2 3 2 2 3 2 2 2 2" xfId="6784"/>
    <cellStyle name="20% - Accent4 2 2 3 2 2 3 2 2 3" xfId="6785"/>
    <cellStyle name="20% - Accent4 2 2 3 2 2 3 2 3" xfId="6786"/>
    <cellStyle name="20% - Accent4 2 2 3 2 2 3 2 3 2" xfId="6787"/>
    <cellStyle name="20% - Accent4 2 2 3 2 2 3 2 4" xfId="6788"/>
    <cellStyle name="20% - Accent4 2 2 3 2 2 3 3" xfId="6789"/>
    <cellStyle name="20% - Accent4 2 2 3 2 2 3 3 2" xfId="6790"/>
    <cellStyle name="20% - Accent4 2 2 3 2 2 3 3 2 2" xfId="6791"/>
    <cellStyle name="20% - Accent4 2 2 3 2 2 3 3 3" xfId="6792"/>
    <cellStyle name="20% - Accent4 2 2 3 2 2 3 4" xfId="6793"/>
    <cellStyle name="20% - Accent4 2 2 3 2 2 3 4 2" xfId="6794"/>
    <cellStyle name="20% - Accent4 2 2 3 2 2 3 5" xfId="6795"/>
    <cellStyle name="20% - Accent4 2 2 3 2 2 4" xfId="6796"/>
    <cellStyle name="20% - Accent4 2 2 3 2 2 4 2" xfId="6797"/>
    <cellStyle name="20% - Accent4 2 2 3 2 2 4 2 2" xfId="6798"/>
    <cellStyle name="20% - Accent4 2 2 3 2 2 4 2 2 2" xfId="6799"/>
    <cellStyle name="20% - Accent4 2 2 3 2 2 4 2 3" xfId="6800"/>
    <cellStyle name="20% - Accent4 2 2 3 2 2 4 3" xfId="6801"/>
    <cellStyle name="20% - Accent4 2 2 3 2 2 4 3 2" xfId="6802"/>
    <cellStyle name="20% - Accent4 2 2 3 2 2 4 4" xfId="6803"/>
    <cellStyle name="20% - Accent4 2 2 3 2 2 5" xfId="6804"/>
    <cellStyle name="20% - Accent4 2 2 3 2 2 5 2" xfId="6805"/>
    <cellStyle name="20% - Accent4 2 2 3 2 2 5 2 2" xfId="6806"/>
    <cellStyle name="20% - Accent4 2 2 3 2 2 5 3" xfId="6807"/>
    <cellStyle name="20% - Accent4 2 2 3 2 2 6" xfId="6808"/>
    <cellStyle name="20% - Accent4 2 2 3 2 2 6 2" xfId="6809"/>
    <cellStyle name="20% - Accent4 2 2 3 2 2 7" xfId="6810"/>
    <cellStyle name="20% - Accent4 2 2 3 2 3" xfId="6811"/>
    <cellStyle name="20% - Accent4 2 2 3 2 3 2" xfId="6812"/>
    <cellStyle name="20% - Accent4 2 2 3 2 3 2 2" xfId="6813"/>
    <cellStyle name="20% - Accent4 2 2 3 2 3 2 2 2" xfId="6814"/>
    <cellStyle name="20% - Accent4 2 2 3 2 3 2 2 2 2" xfId="6815"/>
    <cellStyle name="20% - Accent4 2 2 3 2 3 2 2 2 2 2" xfId="6816"/>
    <cellStyle name="20% - Accent4 2 2 3 2 3 2 2 2 3" xfId="6817"/>
    <cellStyle name="20% - Accent4 2 2 3 2 3 2 2 3" xfId="6818"/>
    <cellStyle name="20% - Accent4 2 2 3 2 3 2 2 3 2" xfId="6819"/>
    <cellStyle name="20% - Accent4 2 2 3 2 3 2 2 4" xfId="6820"/>
    <cellStyle name="20% - Accent4 2 2 3 2 3 2 3" xfId="6821"/>
    <cellStyle name="20% - Accent4 2 2 3 2 3 2 3 2" xfId="6822"/>
    <cellStyle name="20% - Accent4 2 2 3 2 3 2 3 2 2" xfId="6823"/>
    <cellStyle name="20% - Accent4 2 2 3 2 3 2 3 3" xfId="6824"/>
    <cellStyle name="20% - Accent4 2 2 3 2 3 2 4" xfId="6825"/>
    <cellStyle name="20% - Accent4 2 2 3 2 3 2 4 2" xfId="6826"/>
    <cellStyle name="20% - Accent4 2 2 3 2 3 2 5" xfId="6827"/>
    <cellStyle name="20% - Accent4 2 2 3 2 3 3" xfId="6828"/>
    <cellStyle name="20% - Accent4 2 2 3 2 3 3 2" xfId="6829"/>
    <cellStyle name="20% - Accent4 2 2 3 2 3 3 2 2" xfId="6830"/>
    <cellStyle name="20% - Accent4 2 2 3 2 3 3 2 2 2" xfId="6831"/>
    <cellStyle name="20% - Accent4 2 2 3 2 3 3 2 3" xfId="6832"/>
    <cellStyle name="20% - Accent4 2 2 3 2 3 3 3" xfId="6833"/>
    <cellStyle name="20% - Accent4 2 2 3 2 3 3 3 2" xfId="6834"/>
    <cellStyle name="20% - Accent4 2 2 3 2 3 3 4" xfId="6835"/>
    <cellStyle name="20% - Accent4 2 2 3 2 3 4" xfId="6836"/>
    <cellStyle name="20% - Accent4 2 2 3 2 3 4 2" xfId="6837"/>
    <cellStyle name="20% - Accent4 2 2 3 2 3 4 2 2" xfId="6838"/>
    <cellStyle name="20% - Accent4 2 2 3 2 3 4 3" xfId="6839"/>
    <cellStyle name="20% - Accent4 2 2 3 2 3 5" xfId="6840"/>
    <cellStyle name="20% - Accent4 2 2 3 2 3 5 2" xfId="6841"/>
    <cellStyle name="20% - Accent4 2 2 3 2 3 6" xfId="6842"/>
    <cellStyle name="20% - Accent4 2 2 3 2 4" xfId="6843"/>
    <cellStyle name="20% - Accent4 2 2 3 2 4 2" xfId="6844"/>
    <cellStyle name="20% - Accent4 2 2 3 2 4 2 2" xfId="6845"/>
    <cellStyle name="20% - Accent4 2 2 3 2 4 2 2 2" xfId="6846"/>
    <cellStyle name="20% - Accent4 2 2 3 2 4 2 2 2 2" xfId="6847"/>
    <cellStyle name="20% - Accent4 2 2 3 2 4 2 2 3" xfId="6848"/>
    <cellStyle name="20% - Accent4 2 2 3 2 4 2 3" xfId="6849"/>
    <cellStyle name="20% - Accent4 2 2 3 2 4 2 3 2" xfId="6850"/>
    <cellStyle name="20% - Accent4 2 2 3 2 4 2 4" xfId="6851"/>
    <cellStyle name="20% - Accent4 2 2 3 2 4 3" xfId="6852"/>
    <cellStyle name="20% - Accent4 2 2 3 2 4 3 2" xfId="6853"/>
    <cellStyle name="20% - Accent4 2 2 3 2 4 3 2 2" xfId="6854"/>
    <cellStyle name="20% - Accent4 2 2 3 2 4 3 3" xfId="6855"/>
    <cellStyle name="20% - Accent4 2 2 3 2 4 4" xfId="6856"/>
    <cellStyle name="20% - Accent4 2 2 3 2 4 4 2" xfId="6857"/>
    <cellStyle name="20% - Accent4 2 2 3 2 4 5" xfId="6858"/>
    <cellStyle name="20% - Accent4 2 2 3 2 5" xfId="6859"/>
    <cellStyle name="20% - Accent4 2 2 3 2 5 2" xfId="6860"/>
    <cellStyle name="20% - Accent4 2 2 3 2 5 2 2" xfId="6861"/>
    <cellStyle name="20% - Accent4 2 2 3 2 5 2 2 2" xfId="6862"/>
    <cellStyle name="20% - Accent4 2 2 3 2 5 2 3" xfId="6863"/>
    <cellStyle name="20% - Accent4 2 2 3 2 5 3" xfId="6864"/>
    <cellStyle name="20% - Accent4 2 2 3 2 5 3 2" xfId="6865"/>
    <cellStyle name="20% - Accent4 2 2 3 2 5 4" xfId="6866"/>
    <cellStyle name="20% - Accent4 2 2 3 2 6" xfId="6867"/>
    <cellStyle name="20% - Accent4 2 2 3 2 6 2" xfId="6868"/>
    <cellStyle name="20% - Accent4 2 2 3 2 6 2 2" xfId="6869"/>
    <cellStyle name="20% - Accent4 2 2 3 2 6 3" xfId="6870"/>
    <cellStyle name="20% - Accent4 2 2 3 2 7" xfId="6871"/>
    <cellStyle name="20% - Accent4 2 2 3 2 7 2" xfId="6872"/>
    <cellStyle name="20% - Accent4 2 2 3 2 8" xfId="6873"/>
    <cellStyle name="20% - Accent4 2 2 3 3" xfId="6874"/>
    <cellStyle name="20% - Accent4 2 2 3 3 2" xfId="6875"/>
    <cellStyle name="20% - Accent4 2 2 3 3 2 2" xfId="6876"/>
    <cellStyle name="20% - Accent4 2 2 3 3 2 2 2" xfId="6877"/>
    <cellStyle name="20% - Accent4 2 2 3 3 2 2 2 2" xfId="6878"/>
    <cellStyle name="20% - Accent4 2 2 3 3 2 2 2 2 2" xfId="6879"/>
    <cellStyle name="20% - Accent4 2 2 3 3 2 2 2 2 2 2" xfId="6880"/>
    <cellStyle name="20% - Accent4 2 2 3 3 2 2 2 2 3" xfId="6881"/>
    <cellStyle name="20% - Accent4 2 2 3 3 2 2 2 3" xfId="6882"/>
    <cellStyle name="20% - Accent4 2 2 3 3 2 2 2 3 2" xfId="6883"/>
    <cellStyle name="20% - Accent4 2 2 3 3 2 2 2 4" xfId="6884"/>
    <cellStyle name="20% - Accent4 2 2 3 3 2 2 3" xfId="6885"/>
    <cellStyle name="20% - Accent4 2 2 3 3 2 2 3 2" xfId="6886"/>
    <cellStyle name="20% - Accent4 2 2 3 3 2 2 3 2 2" xfId="6887"/>
    <cellStyle name="20% - Accent4 2 2 3 3 2 2 3 3" xfId="6888"/>
    <cellStyle name="20% - Accent4 2 2 3 3 2 2 4" xfId="6889"/>
    <cellStyle name="20% - Accent4 2 2 3 3 2 2 4 2" xfId="6890"/>
    <cellStyle name="20% - Accent4 2 2 3 3 2 2 5" xfId="6891"/>
    <cellStyle name="20% - Accent4 2 2 3 3 2 3" xfId="6892"/>
    <cellStyle name="20% - Accent4 2 2 3 3 2 3 2" xfId="6893"/>
    <cellStyle name="20% - Accent4 2 2 3 3 2 3 2 2" xfId="6894"/>
    <cellStyle name="20% - Accent4 2 2 3 3 2 3 2 2 2" xfId="6895"/>
    <cellStyle name="20% - Accent4 2 2 3 3 2 3 2 3" xfId="6896"/>
    <cellStyle name="20% - Accent4 2 2 3 3 2 3 3" xfId="6897"/>
    <cellStyle name="20% - Accent4 2 2 3 3 2 3 3 2" xfId="6898"/>
    <cellStyle name="20% - Accent4 2 2 3 3 2 3 4" xfId="6899"/>
    <cellStyle name="20% - Accent4 2 2 3 3 2 4" xfId="6900"/>
    <cellStyle name="20% - Accent4 2 2 3 3 2 4 2" xfId="6901"/>
    <cellStyle name="20% - Accent4 2 2 3 3 2 4 2 2" xfId="6902"/>
    <cellStyle name="20% - Accent4 2 2 3 3 2 4 3" xfId="6903"/>
    <cellStyle name="20% - Accent4 2 2 3 3 2 5" xfId="6904"/>
    <cellStyle name="20% - Accent4 2 2 3 3 2 5 2" xfId="6905"/>
    <cellStyle name="20% - Accent4 2 2 3 3 2 6" xfId="6906"/>
    <cellStyle name="20% - Accent4 2 2 3 3 3" xfId="6907"/>
    <cellStyle name="20% - Accent4 2 2 3 3 3 2" xfId="6908"/>
    <cellStyle name="20% - Accent4 2 2 3 3 3 2 2" xfId="6909"/>
    <cellStyle name="20% - Accent4 2 2 3 3 3 2 2 2" xfId="6910"/>
    <cellStyle name="20% - Accent4 2 2 3 3 3 2 2 2 2" xfId="6911"/>
    <cellStyle name="20% - Accent4 2 2 3 3 3 2 2 3" xfId="6912"/>
    <cellStyle name="20% - Accent4 2 2 3 3 3 2 3" xfId="6913"/>
    <cellStyle name="20% - Accent4 2 2 3 3 3 2 3 2" xfId="6914"/>
    <cellStyle name="20% - Accent4 2 2 3 3 3 2 4" xfId="6915"/>
    <cellStyle name="20% - Accent4 2 2 3 3 3 3" xfId="6916"/>
    <cellStyle name="20% - Accent4 2 2 3 3 3 3 2" xfId="6917"/>
    <cellStyle name="20% - Accent4 2 2 3 3 3 3 2 2" xfId="6918"/>
    <cellStyle name="20% - Accent4 2 2 3 3 3 3 3" xfId="6919"/>
    <cellStyle name="20% - Accent4 2 2 3 3 3 4" xfId="6920"/>
    <cellStyle name="20% - Accent4 2 2 3 3 3 4 2" xfId="6921"/>
    <cellStyle name="20% - Accent4 2 2 3 3 3 5" xfId="6922"/>
    <cellStyle name="20% - Accent4 2 2 3 3 4" xfId="6923"/>
    <cellStyle name="20% - Accent4 2 2 3 3 4 2" xfId="6924"/>
    <cellStyle name="20% - Accent4 2 2 3 3 4 2 2" xfId="6925"/>
    <cellStyle name="20% - Accent4 2 2 3 3 4 2 2 2" xfId="6926"/>
    <cellStyle name="20% - Accent4 2 2 3 3 4 2 3" xfId="6927"/>
    <cellStyle name="20% - Accent4 2 2 3 3 4 3" xfId="6928"/>
    <cellStyle name="20% - Accent4 2 2 3 3 4 3 2" xfId="6929"/>
    <cellStyle name="20% - Accent4 2 2 3 3 4 4" xfId="6930"/>
    <cellStyle name="20% - Accent4 2 2 3 3 5" xfId="6931"/>
    <cellStyle name="20% - Accent4 2 2 3 3 5 2" xfId="6932"/>
    <cellStyle name="20% - Accent4 2 2 3 3 5 2 2" xfId="6933"/>
    <cellStyle name="20% - Accent4 2 2 3 3 5 3" xfId="6934"/>
    <cellStyle name="20% - Accent4 2 2 3 3 6" xfId="6935"/>
    <cellStyle name="20% - Accent4 2 2 3 3 6 2" xfId="6936"/>
    <cellStyle name="20% - Accent4 2 2 3 3 7" xfId="6937"/>
    <cellStyle name="20% - Accent4 2 2 3 4" xfId="6938"/>
    <cellStyle name="20% - Accent4 2 2 3 4 2" xfId="6939"/>
    <cellStyle name="20% - Accent4 2 2 3 4 2 2" xfId="6940"/>
    <cellStyle name="20% - Accent4 2 2 3 4 2 2 2" xfId="6941"/>
    <cellStyle name="20% - Accent4 2 2 3 4 2 2 2 2" xfId="6942"/>
    <cellStyle name="20% - Accent4 2 2 3 4 2 2 2 2 2" xfId="6943"/>
    <cellStyle name="20% - Accent4 2 2 3 4 2 2 2 3" xfId="6944"/>
    <cellStyle name="20% - Accent4 2 2 3 4 2 2 3" xfId="6945"/>
    <cellStyle name="20% - Accent4 2 2 3 4 2 2 3 2" xfId="6946"/>
    <cellStyle name="20% - Accent4 2 2 3 4 2 2 4" xfId="6947"/>
    <cellStyle name="20% - Accent4 2 2 3 4 2 3" xfId="6948"/>
    <cellStyle name="20% - Accent4 2 2 3 4 2 3 2" xfId="6949"/>
    <cellStyle name="20% - Accent4 2 2 3 4 2 3 2 2" xfId="6950"/>
    <cellStyle name="20% - Accent4 2 2 3 4 2 3 3" xfId="6951"/>
    <cellStyle name="20% - Accent4 2 2 3 4 2 4" xfId="6952"/>
    <cellStyle name="20% - Accent4 2 2 3 4 2 4 2" xfId="6953"/>
    <cellStyle name="20% - Accent4 2 2 3 4 2 5" xfId="6954"/>
    <cellStyle name="20% - Accent4 2 2 3 4 3" xfId="6955"/>
    <cellStyle name="20% - Accent4 2 2 3 4 3 2" xfId="6956"/>
    <cellStyle name="20% - Accent4 2 2 3 4 3 2 2" xfId="6957"/>
    <cellStyle name="20% - Accent4 2 2 3 4 3 2 2 2" xfId="6958"/>
    <cellStyle name="20% - Accent4 2 2 3 4 3 2 3" xfId="6959"/>
    <cellStyle name="20% - Accent4 2 2 3 4 3 3" xfId="6960"/>
    <cellStyle name="20% - Accent4 2 2 3 4 3 3 2" xfId="6961"/>
    <cellStyle name="20% - Accent4 2 2 3 4 3 4" xfId="6962"/>
    <cellStyle name="20% - Accent4 2 2 3 4 4" xfId="6963"/>
    <cellStyle name="20% - Accent4 2 2 3 4 4 2" xfId="6964"/>
    <cellStyle name="20% - Accent4 2 2 3 4 4 2 2" xfId="6965"/>
    <cellStyle name="20% - Accent4 2 2 3 4 4 3" xfId="6966"/>
    <cellStyle name="20% - Accent4 2 2 3 4 5" xfId="6967"/>
    <cellStyle name="20% - Accent4 2 2 3 4 5 2" xfId="6968"/>
    <cellStyle name="20% - Accent4 2 2 3 4 6" xfId="6969"/>
    <cellStyle name="20% - Accent4 2 2 3 5" xfId="6970"/>
    <cellStyle name="20% - Accent4 2 2 3 5 2" xfId="6971"/>
    <cellStyle name="20% - Accent4 2 2 3 5 2 2" xfId="6972"/>
    <cellStyle name="20% - Accent4 2 2 3 5 2 2 2" xfId="6973"/>
    <cellStyle name="20% - Accent4 2 2 3 5 2 2 2 2" xfId="6974"/>
    <cellStyle name="20% - Accent4 2 2 3 5 2 2 3" xfId="6975"/>
    <cellStyle name="20% - Accent4 2 2 3 5 2 3" xfId="6976"/>
    <cellStyle name="20% - Accent4 2 2 3 5 2 3 2" xfId="6977"/>
    <cellStyle name="20% - Accent4 2 2 3 5 2 4" xfId="6978"/>
    <cellStyle name="20% - Accent4 2 2 3 5 3" xfId="6979"/>
    <cellStyle name="20% - Accent4 2 2 3 5 3 2" xfId="6980"/>
    <cellStyle name="20% - Accent4 2 2 3 5 3 2 2" xfId="6981"/>
    <cellStyle name="20% - Accent4 2 2 3 5 3 3" xfId="6982"/>
    <cellStyle name="20% - Accent4 2 2 3 5 4" xfId="6983"/>
    <cellStyle name="20% - Accent4 2 2 3 5 4 2" xfId="6984"/>
    <cellStyle name="20% - Accent4 2 2 3 5 5" xfId="6985"/>
    <cellStyle name="20% - Accent4 2 2 3 6" xfId="6986"/>
    <cellStyle name="20% - Accent4 2 2 3 6 2" xfId="6987"/>
    <cellStyle name="20% - Accent4 2 2 3 6 2 2" xfId="6988"/>
    <cellStyle name="20% - Accent4 2 2 3 6 2 2 2" xfId="6989"/>
    <cellStyle name="20% - Accent4 2 2 3 6 2 3" xfId="6990"/>
    <cellStyle name="20% - Accent4 2 2 3 6 3" xfId="6991"/>
    <cellStyle name="20% - Accent4 2 2 3 6 3 2" xfId="6992"/>
    <cellStyle name="20% - Accent4 2 2 3 6 4" xfId="6993"/>
    <cellStyle name="20% - Accent4 2 2 3 7" xfId="6994"/>
    <cellStyle name="20% - Accent4 2 2 3 7 2" xfId="6995"/>
    <cellStyle name="20% - Accent4 2 2 3 7 2 2" xfId="6996"/>
    <cellStyle name="20% - Accent4 2 2 3 7 3" xfId="6997"/>
    <cellStyle name="20% - Accent4 2 2 3 8" xfId="6998"/>
    <cellStyle name="20% - Accent4 2 2 3 8 2" xfId="6999"/>
    <cellStyle name="20% - Accent4 2 2 3 9" xfId="7000"/>
    <cellStyle name="20% - Accent4 2 2 4" xfId="7001"/>
    <cellStyle name="20% - Accent4 2 2 4 2" xfId="7002"/>
    <cellStyle name="20% - Accent4 2 2 4 2 2" xfId="7003"/>
    <cellStyle name="20% - Accent4 2 2 4 2 2 2" xfId="7004"/>
    <cellStyle name="20% - Accent4 2 2 4 2 2 2 2" xfId="7005"/>
    <cellStyle name="20% - Accent4 2 2 4 2 2 2 2 2" xfId="7006"/>
    <cellStyle name="20% - Accent4 2 2 4 2 2 2 2 2 2" xfId="7007"/>
    <cellStyle name="20% - Accent4 2 2 4 2 2 2 2 2 2 2" xfId="7008"/>
    <cellStyle name="20% - Accent4 2 2 4 2 2 2 2 2 3" xfId="7009"/>
    <cellStyle name="20% - Accent4 2 2 4 2 2 2 2 3" xfId="7010"/>
    <cellStyle name="20% - Accent4 2 2 4 2 2 2 2 3 2" xfId="7011"/>
    <cellStyle name="20% - Accent4 2 2 4 2 2 2 2 4" xfId="7012"/>
    <cellStyle name="20% - Accent4 2 2 4 2 2 2 3" xfId="7013"/>
    <cellStyle name="20% - Accent4 2 2 4 2 2 2 3 2" xfId="7014"/>
    <cellStyle name="20% - Accent4 2 2 4 2 2 2 3 2 2" xfId="7015"/>
    <cellStyle name="20% - Accent4 2 2 4 2 2 2 3 3" xfId="7016"/>
    <cellStyle name="20% - Accent4 2 2 4 2 2 2 4" xfId="7017"/>
    <cellStyle name="20% - Accent4 2 2 4 2 2 2 4 2" xfId="7018"/>
    <cellStyle name="20% - Accent4 2 2 4 2 2 2 5" xfId="7019"/>
    <cellStyle name="20% - Accent4 2 2 4 2 2 3" xfId="7020"/>
    <cellStyle name="20% - Accent4 2 2 4 2 2 3 2" xfId="7021"/>
    <cellStyle name="20% - Accent4 2 2 4 2 2 3 2 2" xfId="7022"/>
    <cellStyle name="20% - Accent4 2 2 4 2 2 3 2 2 2" xfId="7023"/>
    <cellStyle name="20% - Accent4 2 2 4 2 2 3 2 3" xfId="7024"/>
    <cellStyle name="20% - Accent4 2 2 4 2 2 3 3" xfId="7025"/>
    <cellStyle name="20% - Accent4 2 2 4 2 2 3 3 2" xfId="7026"/>
    <cellStyle name="20% - Accent4 2 2 4 2 2 3 4" xfId="7027"/>
    <cellStyle name="20% - Accent4 2 2 4 2 2 4" xfId="7028"/>
    <cellStyle name="20% - Accent4 2 2 4 2 2 4 2" xfId="7029"/>
    <cellStyle name="20% - Accent4 2 2 4 2 2 4 2 2" xfId="7030"/>
    <cellStyle name="20% - Accent4 2 2 4 2 2 4 3" xfId="7031"/>
    <cellStyle name="20% - Accent4 2 2 4 2 2 5" xfId="7032"/>
    <cellStyle name="20% - Accent4 2 2 4 2 2 5 2" xfId="7033"/>
    <cellStyle name="20% - Accent4 2 2 4 2 2 6" xfId="7034"/>
    <cellStyle name="20% - Accent4 2 2 4 2 3" xfId="7035"/>
    <cellStyle name="20% - Accent4 2 2 4 2 3 2" xfId="7036"/>
    <cellStyle name="20% - Accent4 2 2 4 2 3 2 2" xfId="7037"/>
    <cellStyle name="20% - Accent4 2 2 4 2 3 2 2 2" xfId="7038"/>
    <cellStyle name="20% - Accent4 2 2 4 2 3 2 2 2 2" xfId="7039"/>
    <cellStyle name="20% - Accent4 2 2 4 2 3 2 2 3" xfId="7040"/>
    <cellStyle name="20% - Accent4 2 2 4 2 3 2 3" xfId="7041"/>
    <cellStyle name="20% - Accent4 2 2 4 2 3 2 3 2" xfId="7042"/>
    <cellStyle name="20% - Accent4 2 2 4 2 3 2 4" xfId="7043"/>
    <cellStyle name="20% - Accent4 2 2 4 2 3 3" xfId="7044"/>
    <cellStyle name="20% - Accent4 2 2 4 2 3 3 2" xfId="7045"/>
    <cellStyle name="20% - Accent4 2 2 4 2 3 3 2 2" xfId="7046"/>
    <cellStyle name="20% - Accent4 2 2 4 2 3 3 3" xfId="7047"/>
    <cellStyle name="20% - Accent4 2 2 4 2 3 4" xfId="7048"/>
    <cellStyle name="20% - Accent4 2 2 4 2 3 4 2" xfId="7049"/>
    <cellStyle name="20% - Accent4 2 2 4 2 3 5" xfId="7050"/>
    <cellStyle name="20% - Accent4 2 2 4 2 4" xfId="7051"/>
    <cellStyle name="20% - Accent4 2 2 4 2 4 2" xfId="7052"/>
    <cellStyle name="20% - Accent4 2 2 4 2 4 2 2" xfId="7053"/>
    <cellStyle name="20% - Accent4 2 2 4 2 4 2 2 2" xfId="7054"/>
    <cellStyle name="20% - Accent4 2 2 4 2 4 2 3" xfId="7055"/>
    <cellStyle name="20% - Accent4 2 2 4 2 4 3" xfId="7056"/>
    <cellStyle name="20% - Accent4 2 2 4 2 4 3 2" xfId="7057"/>
    <cellStyle name="20% - Accent4 2 2 4 2 4 4" xfId="7058"/>
    <cellStyle name="20% - Accent4 2 2 4 2 5" xfId="7059"/>
    <cellStyle name="20% - Accent4 2 2 4 2 5 2" xfId="7060"/>
    <cellStyle name="20% - Accent4 2 2 4 2 5 2 2" xfId="7061"/>
    <cellStyle name="20% - Accent4 2 2 4 2 5 3" xfId="7062"/>
    <cellStyle name="20% - Accent4 2 2 4 2 6" xfId="7063"/>
    <cellStyle name="20% - Accent4 2 2 4 2 6 2" xfId="7064"/>
    <cellStyle name="20% - Accent4 2 2 4 2 7" xfId="7065"/>
    <cellStyle name="20% - Accent4 2 2 4 3" xfId="7066"/>
    <cellStyle name="20% - Accent4 2 2 4 3 2" xfId="7067"/>
    <cellStyle name="20% - Accent4 2 2 4 3 2 2" xfId="7068"/>
    <cellStyle name="20% - Accent4 2 2 4 3 2 2 2" xfId="7069"/>
    <cellStyle name="20% - Accent4 2 2 4 3 2 2 2 2" xfId="7070"/>
    <cellStyle name="20% - Accent4 2 2 4 3 2 2 2 2 2" xfId="7071"/>
    <cellStyle name="20% - Accent4 2 2 4 3 2 2 2 3" xfId="7072"/>
    <cellStyle name="20% - Accent4 2 2 4 3 2 2 3" xfId="7073"/>
    <cellStyle name="20% - Accent4 2 2 4 3 2 2 3 2" xfId="7074"/>
    <cellStyle name="20% - Accent4 2 2 4 3 2 2 4" xfId="7075"/>
    <cellStyle name="20% - Accent4 2 2 4 3 2 3" xfId="7076"/>
    <cellStyle name="20% - Accent4 2 2 4 3 2 3 2" xfId="7077"/>
    <cellStyle name="20% - Accent4 2 2 4 3 2 3 2 2" xfId="7078"/>
    <cellStyle name="20% - Accent4 2 2 4 3 2 3 3" xfId="7079"/>
    <cellStyle name="20% - Accent4 2 2 4 3 2 4" xfId="7080"/>
    <cellStyle name="20% - Accent4 2 2 4 3 2 4 2" xfId="7081"/>
    <cellStyle name="20% - Accent4 2 2 4 3 2 5" xfId="7082"/>
    <cellStyle name="20% - Accent4 2 2 4 3 3" xfId="7083"/>
    <cellStyle name="20% - Accent4 2 2 4 3 3 2" xfId="7084"/>
    <cellStyle name="20% - Accent4 2 2 4 3 3 2 2" xfId="7085"/>
    <cellStyle name="20% - Accent4 2 2 4 3 3 2 2 2" xfId="7086"/>
    <cellStyle name="20% - Accent4 2 2 4 3 3 2 3" xfId="7087"/>
    <cellStyle name="20% - Accent4 2 2 4 3 3 3" xfId="7088"/>
    <cellStyle name="20% - Accent4 2 2 4 3 3 3 2" xfId="7089"/>
    <cellStyle name="20% - Accent4 2 2 4 3 3 4" xfId="7090"/>
    <cellStyle name="20% - Accent4 2 2 4 3 4" xfId="7091"/>
    <cellStyle name="20% - Accent4 2 2 4 3 4 2" xfId="7092"/>
    <cellStyle name="20% - Accent4 2 2 4 3 4 2 2" xfId="7093"/>
    <cellStyle name="20% - Accent4 2 2 4 3 4 3" xfId="7094"/>
    <cellStyle name="20% - Accent4 2 2 4 3 5" xfId="7095"/>
    <cellStyle name="20% - Accent4 2 2 4 3 5 2" xfId="7096"/>
    <cellStyle name="20% - Accent4 2 2 4 3 6" xfId="7097"/>
    <cellStyle name="20% - Accent4 2 2 4 4" xfId="7098"/>
    <cellStyle name="20% - Accent4 2 2 4 4 2" xfId="7099"/>
    <cellStyle name="20% - Accent4 2 2 4 4 2 2" xfId="7100"/>
    <cellStyle name="20% - Accent4 2 2 4 4 2 2 2" xfId="7101"/>
    <cellStyle name="20% - Accent4 2 2 4 4 2 2 2 2" xfId="7102"/>
    <cellStyle name="20% - Accent4 2 2 4 4 2 2 3" xfId="7103"/>
    <cellStyle name="20% - Accent4 2 2 4 4 2 3" xfId="7104"/>
    <cellStyle name="20% - Accent4 2 2 4 4 2 3 2" xfId="7105"/>
    <cellStyle name="20% - Accent4 2 2 4 4 2 4" xfId="7106"/>
    <cellStyle name="20% - Accent4 2 2 4 4 3" xfId="7107"/>
    <cellStyle name="20% - Accent4 2 2 4 4 3 2" xfId="7108"/>
    <cellStyle name="20% - Accent4 2 2 4 4 3 2 2" xfId="7109"/>
    <cellStyle name="20% - Accent4 2 2 4 4 3 3" xfId="7110"/>
    <cellStyle name="20% - Accent4 2 2 4 4 4" xfId="7111"/>
    <cellStyle name="20% - Accent4 2 2 4 4 4 2" xfId="7112"/>
    <cellStyle name="20% - Accent4 2 2 4 4 5" xfId="7113"/>
    <cellStyle name="20% - Accent4 2 2 4 5" xfId="7114"/>
    <cellStyle name="20% - Accent4 2 2 4 5 2" xfId="7115"/>
    <cellStyle name="20% - Accent4 2 2 4 5 2 2" xfId="7116"/>
    <cellStyle name="20% - Accent4 2 2 4 5 2 2 2" xfId="7117"/>
    <cellStyle name="20% - Accent4 2 2 4 5 2 3" xfId="7118"/>
    <cellStyle name="20% - Accent4 2 2 4 5 3" xfId="7119"/>
    <cellStyle name="20% - Accent4 2 2 4 5 3 2" xfId="7120"/>
    <cellStyle name="20% - Accent4 2 2 4 5 4" xfId="7121"/>
    <cellStyle name="20% - Accent4 2 2 4 6" xfId="7122"/>
    <cellStyle name="20% - Accent4 2 2 4 6 2" xfId="7123"/>
    <cellStyle name="20% - Accent4 2 2 4 6 2 2" xfId="7124"/>
    <cellStyle name="20% - Accent4 2 2 4 6 3" xfId="7125"/>
    <cellStyle name="20% - Accent4 2 2 4 7" xfId="7126"/>
    <cellStyle name="20% - Accent4 2 2 4 7 2" xfId="7127"/>
    <cellStyle name="20% - Accent4 2 2 4 8" xfId="7128"/>
    <cellStyle name="20% - Accent4 2 2 5" xfId="7129"/>
    <cellStyle name="20% - Accent4 2 2 5 2" xfId="7130"/>
    <cellStyle name="20% - Accent4 2 2 5 2 2" xfId="7131"/>
    <cellStyle name="20% - Accent4 2 2 5 2 2 2" xfId="7132"/>
    <cellStyle name="20% - Accent4 2 2 5 2 2 2 2" xfId="7133"/>
    <cellStyle name="20% - Accent4 2 2 5 2 2 2 2 2" xfId="7134"/>
    <cellStyle name="20% - Accent4 2 2 5 2 2 2 2 2 2" xfId="7135"/>
    <cellStyle name="20% - Accent4 2 2 5 2 2 2 2 3" xfId="7136"/>
    <cellStyle name="20% - Accent4 2 2 5 2 2 2 3" xfId="7137"/>
    <cellStyle name="20% - Accent4 2 2 5 2 2 2 3 2" xfId="7138"/>
    <cellStyle name="20% - Accent4 2 2 5 2 2 2 4" xfId="7139"/>
    <cellStyle name="20% - Accent4 2 2 5 2 2 3" xfId="7140"/>
    <cellStyle name="20% - Accent4 2 2 5 2 2 3 2" xfId="7141"/>
    <cellStyle name="20% - Accent4 2 2 5 2 2 3 2 2" xfId="7142"/>
    <cellStyle name="20% - Accent4 2 2 5 2 2 3 3" xfId="7143"/>
    <cellStyle name="20% - Accent4 2 2 5 2 2 4" xfId="7144"/>
    <cellStyle name="20% - Accent4 2 2 5 2 2 4 2" xfId="7145"/>
    <cellStyle name="20% - Accent4 2 2 5 2 2 5" xfId="7146"/>
    <cellStyle name="20% - Accent4 2 2 5 2 3" xfId="7147"/>
    <cellStyle name="20% - Accent4 2 2 5 2 3 2" xfId="7148"/>
    <cellStyle name="20% - Accent4 2 2 5 2 3 2 2" xfId="7149"/>
    <cellStyle name="20% - Accent4 2 2 5 2 3 2 2 2" xfId="7150"/>
    <cellStyle name="20% - Accent4 2 2 5 2 3 2 3" xfId="7151"/>
    <cellStyle name="20% - Accent4 2 2 5 2 3 3" xfId="7152"/>
    <cellStyle name="20% - Accent4 2 2 5 2 3 3 2" xfId="7153"/>
    <cellStyle name="20% - Accent4 2 2 5 2 3 4" xfId="7154"/>
    <cellStyle name="20% - Accent4 2 2 5 2 4" xfId="7155"/>
    <cellStyle name="20% - Accent4 2 2 5 2 4 2" xfId="7156"/>
    <cellStyle name="20% - Accent4 2 2 5 2 4 2 2" xfId="7157"/>
    <cellStyle name="20% - Accent4 2 2 5 2 4 3" xfId="7158"/>
    <cellStyle name="20% - Accent4 2 2 5 2 5" xfId="7159"/>
    <cellStyle name="20% - Accent4 2 2 5 2 5 2" xfId="7160"/>
    <cellStyle name="20% - Accent4 2 2 5 2 6" xfId="7161"/>
    <cellStyle name="20% - Accent4 2 2 5 3" xfId="7162"/>
    <cellStyle name="20% - Accent4 2 2 5 3 2" xfId="7163"/>
    <cellStyle name="20% - Accent4 2 2 5 3 2 2" xfId="7164"/>
    <cellStyle name="20% - Accent4 2 2 5 3 2 2 2" xfId="7165"/>
    <cellStyle name="20% - Accent4 2 2 5 3 2 2 2 2" xfId="7166"/>
    <cellStyle name="20% - Accent4 2 2 5 3 2 2 3" xfId="7167"/>
    <cellStyle name="20% - Accent4 2 2 5 3 2 3" xfId="7168"/>
    <cellStyle name="20% - Accent4 2 2 5 3 2 3 2" xfId="7169"/>
    <cellStyle name="20% - Accent4 2 2 5 3 2 4" xfId="7170"/>
    <cellStyle name="20% - Accent4 2 2 5 3 3" xfId="7171"/>
    <cellStyle name="20% - Accent4 2 2 5 3 3 2" xfId="7172"/>
    <cellStyle name="20% - Accent4 2 2 5 3 3 2 2" xfId="7173"/>
    <cellStyle name="20% - Accent4 2 2 5 3 3 3" xfId="7174"/>
    <cellStyle name="20% - Accent4 2 2 5 3 4" xfId="7175"/>
    <cellStyle name="20% - Accent4 2 2 5 3 4 2" xfId="7176"/>
    <cellStyle name="20% - Accent4 2 2 5 3 5" xfId="7177"/>
    <cellStyle name="20% - Accent4 2 2 5 4" xfId="7178"/>
    <cellStyle name="20% - Accent4 2 2 5 4 2" xfId="7179"/>
    <cellStyle name="20% - Accent4 2 2 5 4 2 2" xfId="7180"/>
    <cellStyle name="20% - Accent4 2 2 5 4 2 2 2" xfId="7181"/>
    <cellStyle name="20% - Accent4 2 2 5 4 2 3" xfId="7182"/>
    <cellStyle name="20% - Accent4 2 2 5 4 3" xfId="7183"/>
    <cellStyle name="20% - Accent4 2 2 5 4 3 2" xfId="7184"/>
    <cellStyle name="20% - Accent4 2 2 5 4 4" xfId="7185"/>
    <cellStyle name="20% - Accent4 2 2 5 5" xfId="7186"/>
    <cellStyle name="20% - Accent4 2 2 5 5 2" xfId="7187"/>
    <cellStyle name="20% - Accent4 2 2 5 5 2 2" xfId="7188"/>
    <cellStyle name="20% - Accent4 2 2 5 5 3" xfId="7189"/>
    <cellStyle name="20% - Accent4 2 2 5 6" xfId="7190"/>
    <cellStyle name="20% - Accent4 2 2 5 6 2" xfId="7191"/>
    <cellStyle name="20% - Accent4 2 2 5 7" xfId="7192"/>
    <cellStyle name="20% - Accent4 2 2 6" xfId="7193"/>
    <cellStyle name="20% - Accent4 2 2 6 2" xfId="7194"/>
    <cellStyle name="20% - Accent4 2 2 6 2 2" xfId="7195"/>
    <cellStyle name="20% - Accent4 2 2 6 2 2 2" xfId="7196"/>
    <cellStyle name="20% - Accent4 2 2 6 2 2 2 2" xfId="7197"/>
    <cellStyle name="20% - Accent4 2 2 6 2 2 2 2 2" xfId="7198"/>
    <cellStyle name="20% - Accent4 2 2 6 2 2 2 3" xfId="7199"/>
    <cellStyle name="20% - Accent4 2 2 6 2 2 3" xfId="7200"/>
    <cellStyle name="20% - Accent4 2 2 6 2 2 3 2" xfId="7201"/>
    <cellStyle name="20% - Accent4 2 2 6 2 2 4" xfId="7202"/>
    <cellStyle name="20% - Accent4 2 2 6 2 3" xfId="7203"/>
    <cellStyle name="20% - Accent4 2 2 6 2 3 2" xfId="7204"/>
    <cellStyle name="20% - Accent4 2 2 6 2 3 2 2" xfId="7205"/>
    <cellStyle name="20% - Accent4 2 2 6 2 3 3" xfId="7206"/>
    <cellStyle name="20% - Accent4 2 2 6 2 4" xfId="7207"/>
    <cellStyle name="20% - Accent4 2 2 6 2 4 2" xfId="7208"/>
    <cellStyle name="20% - Accent4 2 2 6 2 5" xfId="7209"/>
    <cellStyle name="20% - Accent4 2 2 6 3" xfId="7210"/>
    <cellStyle name="20% - Accent4 2 2 6 3 2" xfId="7211"/>
    <cellStyle name="20% - Accent4 2 2 6 3 2 2" xfId="7212"/>
    <cellStyle name="20% - Accent4 2 2 6 3 2 2 2" xfId="7213"/>
    <cellStyle name="20% - Accent4 2 2 6 3 2 3" xfId="7214"/>
    <cellStyle name="20% - Accent4 2 2 6 3 3" xfId="7215"/>
    <cellStyle name="20% - Accent4 2 2 6 3 3 2" xfId="7216"/>
    <cellStyle name="20% - Accent4 2 2 6 3 4" xfId="7217"/>
    <cellStyle name="20% - Accent4 2 2 6 4" xfId="7218"/>
    <cellStyle name="20% - Accent4 2 2 6 4 2" xfId="7219"/>
    <cellStyle name="20% - Accent4 2 2 6 4 2 2" xfId="7220"/>
    <cellStyle name="20% - Accent4 2 2 6 4 3" xfId="7221"/>
    <cellStyle name="20% - Accent4 2 2 6 5" xfId="7222"/>
    <cellStyle name="20% - Accent4 2 2 6 5 2" xfId="7223"/>
    <cellStyle name="20% - Accent4 2 2 6 6" xfId="7224"/>
    <cellStyle name="20% - Accent4 2 2 7" xfId="7225"/>
    <cellStyle name="20% - Accent4 2 2 7 2" xfId="7226"/>
    <cellStyle name="20% - Accent4 2 2 7 2 2" xfId="7227"/>
    <cellStyle name="20% - Accent4 2 2 7 2 2 2" xfId="7228"/>
    <cellStyle name="20% - Accent4 2 2 7 2 2 2 2" xfId="7229"/>
    <cellStyle name="20% - Accent4 2 2 7 2 2 3" xfId="7230"/>
    <cellStyle name="20% - Accent4 2 2 7 2 3" xfId="7231"/>
    <cellStyle name="20% - Accent4 2 2 7 2 3 2" xfId="7232"/>
    <cellStyle name="20% - Accent4 2 2 7 2 4" xfId="7233"/>
    <cellStyle name="20% - Accent4 2 2 7 3" xfId="7234"/>
    <cellStyle name="20% - Accent4 2 2 7 3 2" xfId="7235"/>
    <cellStyle name="20% - Accent4 2 2 7 3 2 2" xfId="7236"/>
    <cellStyle name="20% - Accent4 2 2 7 3 3" xfId="7237"/>
    <cellStyle name="20% - Accent4 2 2 7 4" xfId="7238"/>
    <cellStyle name="20% - Accent4 2 2 7 4 2" xfId="7239"/>
    <cellStyle name="20% - Accent4 2 2 7 5" xfId="7240"/>
    <cellStyle name="20% - Accent4 2 2 8" xfId="7241"/>
    <cellStyle name="20% - Accent4 2 2 8 2" xfId="7242"/>
    <cellStyle name="20% - Accent4 2 2 8 2 2" xfId="7243"/>
    <cellStyle name="20% - Accent4 2 2 8 2 2 2" xfId="7244"/>
    <cellStyle name="20% - Accent4 2 2 8 2 3" xfId="7245"/>
    <cellStyle name="20% - Accent4 2 2 8 3" xfId="7246"/>
    <cellStyle name="20% - Accent4 2 2 8 3 2" xfId="7247"/>
    <cellStyle name="20% - Accent4 2 2 8 4" xfId="7248"/>
    <cellStyle name="20% - Accent4 2 2 9" xfId="7249"/>
    <cellStyle name="20% - Accent4 2 2 9 2" xfId="7250"/>
    <cellStyle name="20% - Accent4 2 2 9 2 2" xfId="7251"/>
    <cellStyle name="20% - Accent4 2 2 9 3" xfId="7252"/>
    <cellStyle name="20% - Accent4 2 3" xfId="7253"/>
    <cellStyle name="20% - Accent4 2 3 10" xfId="7254"/>
    <cellStyle name="20% - Accent4 2 3 2" xfId="7255"/>
    <cellStyle name="20% - Accent4 2 3 2 2" xfId="7256"/>
    <cellStyle name="20% - Accent4 2 3 2 2 2" xfId="7257"/>
    <cellStyle name="20% - Accent4 2 3 2 2 2 2" xfId="7258"/>
    <cellStyle name="20% - Accent4 2 3 2 2 2 2 2" xfId="7259"/>
    <cellStyle name="20% - Accent4 2 3 2 2 2 2 2 2" xfId="7260"/>
    <cellStyle name="20% - Accent4 2 3 2 2 2 2 2 2 2" xfId="7261"/>
    <cellStyle name="20% - Accent4 2 3 2 2 2 2 2 2 2 2" xfId="7262"/>
    <cellStyle name="20% - Accent4 2 3 2 2 2 2 2 2 2 2 2" xfId="7263"/>
    <cellStyle name="20% - Accent4 2 3 2 2 2 2 2 2 2 3" xfId="7264"/>
    <cellStyle name="20% - Accent4 2 3 2 2 2 2 2 2 3" xfId="7265"/>
    <cellStyle name="20% - Accent4 2 3 2 2 2 2 2 2 3 2" xfId="7266"/>
    <cellStyle name="20% - Accent4 2 3 2 2 2 2 2 2 4" xfId="7267"/>
    <cellStyle name="20% - Accent4 2 3 2 2 2 2 2 3" xfId="7268"/>
    <cellStyle name="20% - Accent4 2 3 2 2 2 2 2 3 2" xfId="7269"/>
    <cellStyle name="20% - Accent4 2 3 2 2 2 2 2 3 2 2" xfId="7270"/>
    <cellStyle name="20% - Accent4 2 3 2 2 2 2 2 3 3" xfId="7271"/>
    <cellStyle name="20% - Accent4 2 3 2 2 2 2 2 4" xfId="7272"/>
    <cellStyle name="20% - Accent4 2 3 2 2 2 2 2 4 2" xfId="7273"/>
    <cellStyle name="20% - Accent4 2 3 2 2 2 2 2 5" xfId="7274"/>
    <cellStyle name="20% - Accent4 2 3 2 2 2 2 3" xfId="7275"/>
    <cellStyle name="20% - Accent4 2 3 2 2 2 2 3 2" xfId="7276"/>
    <cellStyle name="20% - Accent4 2 3 2 2 2 2 3 2 2" xfId="7277"/>
    <cellStyle name="20% - Accent4 2 3 2 2 2 2 3 2 2 2" xfId="7278"/>
    <cellStyle name="20% - Accent4 2 3 2 2 2 2 3 2 3" xfId="7279"/>
    <cellStyle name="20% - Accent4 2 3 2 2 2 2 3 3" xfId="7280"/>
    <cellStyle name="20% - Accent4 2 3 2 2 2 2 3 3 2" xfId="7281"/>
    <cellStyle name="20% - Accent4 2 3 2 2 2 2 3 4" xfId="7282"/>
    <cellStyle name="20% - Accent4 2 3 2 2 2 2 4" xfId="7283"/>
    <cellStyle name="20% - Accent4 2 3 2 2 2 2 4 2" xfId="7284"/>
    <cellStyle name="20% - Accent4 2 3 2 2 2 2 4 2 2" xfId="7285"/>
    <cellStyle name="20% - Accent4 2 3 2 2 2 2 4 3" xfId="7286"/>
    <cellStyle name="20% - Accent4 2 3 2 2 2 2 5" xfId="7287"/>
    <cellStyle name="20% - Accent4 2 3 2 2 2 2 5 2" xfId="7288"/>
    <cellStyle name="20% - Accent4 2 3 2 2 2 2 6" xfId="7289"/>
    <cellStyle name="20% - Accent4 2 3 2 2 2 3" xfId="7290"/>
    <cellStyle name="20% - Accent4 2 3 2 2 2 3 2" xfId="7291"/>
    <cellStyle name="20% - Accent4 2 3 2 2 2 3 2 2" xfId="7292"/>
    <cellStyle name="20% - Accent4 2 3 2 2 2 3 2 2 2" xfId="7293"/>
    <cellStyle name="20% - Accent4 2 3 2 2 2 3 2 2 2 2" xfId="7294"/>
    <cellStyle name="20% - Accent4 2 3 2 2 2 3 2 2 3" xfId="7295"/>
    <cellStyle name="20% - Accent4 2 3 2 2 2 3 2 3" xfId="7296"/>
    <cellStyle name="20% - Accent4 2 3 2 2 2 3 2 3 2" xfId="7297"/>
    <cellStyle name="20% - Accent4 2 3 2 2 2 3 2 4" xfId="7298"/>
    <cellStyle name="20% - Accent4 2 3 2 2 2 3 3" xfId="7299"/>
    <cellStyle name="20% - Accent4 2 3 2 2 2 3 3 2" xfId="7300"/>
    <cellStyle name="20% - Accent4 2 3 2 2 2 3 3 2 2" xfId="7301"/>
    <cellStyle name="20% - Accent4 2 3 2 2 2 3 3 3" xfId="7302"/>
    <cellStyle name="20% - Accent4 2 3 2 2 2 3 4" xfId="7303"/>
    <cellStyle name="20% - Accent4 2 3 2 2 2 3 4 2" xfId="7304"/>
    <cellStyle name="20% - Accent4 2 3 2 2 2 3 5" xfId="7305"/>
    <cellStyle name="20% - Accent4 2 3 2 2 2 4" xfId="7306"/>
    <cellStyle name="20% - Accent4 2 3 2 2 2 4 2" xfId="7307"/>
    <cellStyle name="20% - Accent4 2 3 2 2 2 4 2 2" xfId="7308"/>
    <cellStyle name="20% - Accent4 2 3 2 2 2 4 2 2 2" xfId="7309"/>
    <cellStyle name="20% - Accent4 2 3 2 2 2 4 2 3" xfId="7310"/>
    <cellStyle name="20% - Accent4 2 3 2 2 2 4 3" xfId="7311"/>
    <cellStyle name="20% - Accent4 2 3 2 2 2 4 3 2" xfId="7312"/>
    <cellStyle name="20% - Accent4 2 3 2 2 2 4 4" xfId="7313"/>
    <cellStyle name="20% - Accent4 2 3 2 2 2 5" xfId="7314"/>
    <cellStyle name="20% - Accent4 2 3 2 2 2 5 2" xfId="7315"/>
    <cellStyle name="20% - Accent4 2 3 2 2 2 5 2 2" xfId="7316"/>
    <cellStyle name="20% - Accent4 2 3 2 2 2 5 3" xfId="7317"/>
    <cellStyle name="20% - Accent4 2 3 2 2 2 6" xfId="7318"/>
    <cellStyle name="20% - Accent4 2 3 2 2 2 6 2" xfId="7319"/>
    <cellStyle name="20% - Accent4 2 3 2 2 2 7" xfId="7320"/>
    <cellStyle name="20% - Accent4 2 3 2 2 3" xfId="7321"/>
    <cellStyle name="20% - Accent4 2 3 2 2 3 2" xfId="7322"/>
    <cellStyle name="20% - Accent4 2 3 2 2 3 2 2" xfId="7323"/>
    <cellStyle name="20% - Accent4 2 3 2 2 3 2 2 2" xfId="7324"/>
    <cellStyle name="20% - Accent4 2 3 2 2 3 2 2 2 2" xfId="7325"/>
    <cellStyle name="20% - Accent4 2 3 2 2 3 2 2 2 2 2" xfId="7326"/>
    <cellStyle name="20% - Accent4 2 3 2 2 3 2 2 2 3" xfId="7327"/>
    <cellStyle name="20% - Accent4 2 3 2 2 3 2 2 3" xfId="7328"/>
    <cellStyle name="20% - Accent4 2 3 2 2 3 2 2 3 2" xfId="7329"/>
    <cellStyle name="20% - Accent4 2 3 2 2 3 2 2 4" xfId="7330"/>
    <cellStyle name="20% - Accent4 2 3 2 2 3 2 3" xfId="7331"/>
    <cellStyle name="20% - Accent4 2 3 2 2 3 2 3 2" xfId="7332"/>
    <cellStyle name="20% - Accent4 2 3 2 2 3 2 3 2 2" xfId="7333"/>
    <cellStyle name="20% - Accent4 2 3 2 2 3 2 3 3" xfId="7334"/>
    <cellStyle name="20% - Accent4 2 3 2 2 3 2 4" xfId="7335"/>
    <cellStyle name="20% - Accent4 2 3 2 2 3 2 4 2" xfId="7336"/>
    <cellStyle name="20% - Accent4 2 3 2 2 3 2 5" xfId="7337"/>
    <cellStyle name="20% - Accent4 2 3 2 2 3 3" xfId="7338"/>
    <cellStyle name="20% - Accent4 2 3 2 2 3 3 2" xfId="7339"/>
    <cellStyle name="20% - Accent4 2 3 2 2 3 3 2 2" xfId="7340"/>
    <cellStyle name="20% - Accent4 2 3 2 2 3 3 2 2 2" xfId="7341"/>
    <cellStyle name="20% - Accent4 2 3 2 2 3 3 2 3" xfId="7342"/>
    <cellStyle name="20% - Accent4 2 3 2 2 3 3 3" xfId="7343"/>
    <cellStyle name="20% - Accent4 2 3 2 2 3 3 3 2" xfId="7344"/>
    <cellStyle name="20% - Accent4 2 3 2 2 3 3 4" xfId="7345"/>
    <cellStyle name="20% - Accent4 2 3 2 2 3 4" xfId="7346"/>
    <cellStyle name="20% - Accent4 2 3 2 2 3 4 2" xfId="7347"/>
    <cellStyle name="20% - Accent4 2 3 2 2 3 4 2 2" xfId="7348"/>
    <cellStyle name="20% - Accent4 2 3 2 2 3 4 3" xfId="7349"/>
    <cellStyle name="20% - Accent4 2 3 2 2 3 5" xfId="7350"/>
    <cellStyle name="20% - Accent4 2 3 2 2 3 5 2" xfId="7351"/>
    <cellStyle name="20% - Accent4 2 3 2 2 3 6" xfId="7352"/>
    <cellStyle name="20% - Accent4 2 3 2 2 4" xfId="7353"/>
    <cellStyle name="20% - Accent4 2 3 2 2 4 2" xfId="7354"/>
    <cellStyle name="20% - Accent4 2 3 2 2 4 2 2" xfId="7355"/>
    <cellStyle name="20% - Accent4 2 3 2 2 4 2 2 2" xfId="7356"/>
    <cellStyle name="20% - Accent4 2 3 2 2 4 2 2 2 2" xfId="7357"/>
    <cellStyle name="20% - Accent4 2 3 2 2 4 2 2 3" xfId="7358"/>
    <cellStyle name="20% - Accent4 2 3 2 2 4 2 3" xfId="7359"/>
    <cellStyle name="20% - Accent4 2 3 2 2 4 2 3 2" xfId="7360"/>
    <cellStyle name="20% - Accent4 2 3 2 2 4 2 4" xfId="7361"/>
    <cellStyle name="20% - Accent4 2 3 2 2 4 3" xfId="7362"/>
    <cellStyle name="20% - Accent4 2 3 2 2 4 3 2" xfId="7363"/>
    <cellStyle name="20% - Accent4 2 3 2 2 4 3 2 2" xfId="7364"/>
    <cellStyle name="20% - Accent4 2 3 2 2 4 3 3" xfId="7365"/>
    <cellStyle name="20% - Accent4 2 3 2 2 4 4" xfId="7366"/>
    <cellStyle name="20% - Accent4 2 3 2 2 4 4 2" xfId="7367"/>
    <cellStyle name="20% - Accent4 2 3 2 2 4 5" xfId="7368"/>
    <cellStyle name="20% - Accent4 2 3 2 2 5" xfId="7369"/>
    <cellStyle name="20% - Accent4 2 3 2 2 5 2" xfId="7370"/>
    <cellStyle name="20% - Accent4 2 3 2 2 5 2 2" xfId="7371"/>
    <cellStyle name="20% - Accent4 2 3 2 2 5 2 2 2" xfId="7372"/>
    <cellStyle name="20% - Accent4 2 3 2 2 5 2 3" xfId="7373"/>
    <cellStyle name="20% - Accent4 2 3 2 2 5 3" xfId="7374"/>
    <cellStyle name="20% - Accent4 2 3 2 2 5 3 2" xfId="7375"/>
    <cellStyle name="20% - Accent4 2 3 2 2 5 4" xfId="7376"/>
    <cellStyle name="20% - Accent4 2 3 2 2 6" xfId="7377"/>
    <cellStyle name="20% - Accent4 2 3 2 2 6 2" xfId="7378"/>
    <cellStyle name="20% - Accent4 2 3 2 2 6 2 2" xfId="7379"/>
    <cellStyle name="20% - Accent4 2 3 2 2 6 3" xfId="7380"/>
    <cellStyle name="20% - Accent4 2 3 2 2 7" xfId="7381"/>
    <cellStyle name="20% - Accent4 2 3 2 2 7 2" xfId="7382"/>
    <cellStyle name="20% - Accent4 2 3 2 2 8" xfId="7383"/>
    <cellStyle name="20% - Accent4 2 3 2 3" xfId="7384"/>
    <cellStyle name="20% - Accent4 2 3 2 3 2" xfId="7385"/>
    <cellStyle name="20% - Accent4 2 3 2 3 2 2" xfId="7386"/>
    <cellStyle name="20% - Accent4 2 3 2 3 2 2 2" xfId="7387"/>
    <cellStyle name="20% - Accent4 2 3 2 3 2 2 2 2" xfId="7388"/>
    <cellStyle name="20% - Accent4 2 3 2 3 2 2 2 2 2" xfId="7389"/>
    <cellStyle name="20% - Accent4 2 3 2 3 2 2 2 2 2 2" xfId="7390"/>
    <cellStyle name="20% - Accent4 2 3 2 3 2 2 2 2 3" xfId="7391"/>
    <cellStyle name="20% - Accent4 2 3 2 3 2 2 2 3" xfId="7392"/>
    <cellStyle name="20% - Accent4 2 3 2 3 2 2 2 3 2" xfId="7393"/>
    <cellStyle name="20% - Accent4 2 3 2 3 2 2 2 4" xfId="7394"/>
    <cellStyle name="20% - Accent4 2 3 2 3 2 2 3" xfId="7395"/>
    <cellStyle name="20% - Accent4 2 3 2 3 2 2 3 2" xfId="7396"/>
    <cellStyle name="20% - Accent4 2 3 2 3 2 2 3 2 2" xfId="7397"/>
    <cellStyle name="20% - Accent4 2 3 2 3 2 2 3 3" xfId="7398"/>
    <cellStyle name="20% - Accent4 2 3 2 3 2 2 4" xfId="7399"/>
    <cellStyle name="20% - Accent4 2 3 2 3 2 2 4 2" xfId="7400"/>
    <cellStyle name="20% - Accent4 2 3 2 3 2 2 5" xfId="7401"/>
    <cellStyle name="20% - Accent4 2 3 2 3 2 3" xfId="7402"/>
    <cellStyle name="20% - Accent4 2 3 2 3 2 3 2" xfId="7403"/>
    <cellStyle name="20% - Accent4 2 3 2 3 2 3 2 2" xfId="7404"/>
    <cellStyle name="20% - Accent4 2 3 2 3 2 3 2 2 2" xfId="7405"/>
    <cellStyle name="20% - Accent4 2 3 2 3 2 3 2 3" xfId="7406"/>
    <cellStyle name="20% - Accent4 2 3 2 3 2 3 3" xfId="7407"/>
    <cellStyle name="20% - Accent4 2 3 2 3 2 3 3 2" xfId="7408"/>
    <cellStyle name="20% - Accent4 2 3 2 3 2 3 4" xfId="7409"/>
    <cellStyle name="20% - Accent4 2 3 2 3 2 4" xfId="7410"/>
    <cellStyle name="20% - Accent4 2 3 2 3 2 4 2" xfId="7411"/>
    <cellStyle name="20% - Accent4 2 3 2 3 2 4 2 2" xfId="7412"/>
    <cellStyle name="20% - Accent4 2 3 2 3 2 4 3" xfId="7413"/>
    <cellStyle name="20% - Accent4 2 3 2 3 2 5" xfId="7414"/>
    <cellStyle name="20% - Accent4 2 3 2 3 2 5 2" xfId="7415"/>
    <cellStyle name="20% - Accent4 2 3 2 3 2 6" xfId="7416"/>
    <cellStyle name="20% - Accent4 2 3 2 3 3" xfId="7417"/>
    <cellStyle name="20% - Accent4 2 3 2 3 3 2" xfId="7418"/>
    <cellStyle name="20% - Accent4 2 3 2 3 3 2 2" xfId="7419"/>
    <cellStyle name="20% - Accent4 2 3 2 3 3 2 2 2" xfId="7420"/>
    <cellStyle name="20% - Accent4 2 3 2 3 3 2 2 2 2" xfId="7421"/>
    <cellStyle name="20% - Accent4 2 3 2 3 3 2 2 3" xfId="7422"/>
    <cellStyle name="20% - Accent4 2 3 2 3 3 2 3" xfId="7423"/>
    <cellStyle name="20% - Accent4 2 3 2 3 3 2 3 2" xfId="7424"/>
    <cellStyle name="20% - Accent4 2 3 2 3 3 2 4" xfId="7425"/>
    <cellStyle name="20% - Accent4 2 3 2 3 3 3" xfId="7426"/>
    <cellStyle name="20% - Accent4 2 3 2 3 3 3 2" xfId="7427"/>
    <cellStyle name="20% - Accent4 2 3 2 3 3 3 2 2" xfId="7428"/>
    <cellStyle name="20% - Accent4 2 3 2 3 3 3 3" xfId="7429"/>
    <cellStyle name="20% - Accent4 2 3 2 3 3 4" xfId="7430"/>
    <cellStyle name="20% - Accent4 2 3 2 3 3 4 2" xfId="7431"/>
    <cellStyle name="20% - Accent4 2 3 2 3 3 5" xfId="7432"/>
    <cellStyle name="20% - Accent4 2 3 2 3 4" xfId="7433"/>
    <cellStyle name="20% - Accent4 2 3 2 3 4 2" xfId="7434"/>
    <cellStyle name="20% - Accent4 2 3 2 3 4 2 2" xfId="7435"/>
    <cellStyle name="20% - Accent4 2 3 2 3 4 2 2 2" xfId="7436"/>
    <cellStyle name="20% - Accent4 2 3 2 3 4 2 3" xfId="7437"/>
    <cellStyle name="20% - Accent4 2 3 2 3 4 3" xfId="7438"/>
    <cellStyle name="20% - Accent4 2 3 2 3 4 3 2" xfId="7439"/>
    <cellStyle name="20% - Accent4 2 3 2 3 4 4" xfId="7440"/>
    <cellStyle name="20% - Accent4 2 3 2 3 5" xfId="7441"/>
    <cellStyle name="20% - Accent4 2 3 2 3 5 2" xfId="7442"/>
    <cellStyle name="20% - Accent4 2 3 2 3 5 2 2" xfId="7443"/>
    <cellStyle name="20% - Accent4 2 3 2 3 5 3" xfId="7444"/>
    <cellStyle name="20% - Accent4 2 3 2 3 6" xfId="7445"/>
    <cellStyle name="20% - Accent4 2 3 2 3 6 2" xfId="7446"/>
    <cellStyle name="20% - Accent4 2 3 2 3 7" xfId="7447"/>
    <cellStyle name="20% - Accent4 2 3 2 4" xfId="7448"/>
    <cellStyle name="20% - Accent4 2 3 2 4 2" xfId="7449"/>
    <cellStyle name="20% - Accent4 2 3 2 4 2 2" xfId="7450"/>
    <cellStyle name="20% - Accent4 2 3 2 4 2 2 2" xfId="7451"/>
    <cellStyle name="20% - Accent4 2 3 2 4 2 2 2 2" xfId="7452"/>
    <cellStyle name="20% - Accent4 2 3 2 4 2 2 2 2 2" xfId="7453"/>
    <cellStyle name="20% - Accent4 2 3 2 4 2 2 2 3" xfId="7454"/>
    <cellStyle name="20% - Accent4 2 3 2 4 2 2 3" xfId="7455"/>
    <cellStyle name="20% - Accent4 2 3 2 4 2 2 3 2" xfId="7456"/>
    <cellStyle name="20% - Accent4 2 3 2 4 2 2 4" xfId="7457"/>
    <cellStyle name="20% - Accent4 2 3 2 4 2 3" xfId="7458"/>
    <cellStyle name="20% - Accent4 2 3 2 4 2 3 2" xfId="7459"/>
    <cellStyle name="20% - Accent4 2 3 2 4 2 3 2 2" xfId="7460"/>
    <cellStyle name="20% - Accent4 2 3 2 4 2 3 3" xfId="7461"/>
    <cellStyle name="20% - Accent4 2 3 2 4 2 4" xfId="7462"/>
    <cellStyle name="20% - Accent4 2 3 2 4 2 4 2" xfId="7463"/>
    <cellStyle name="20% - Accent4 2 3 2 4 2 5" xfId="7464"/>
    <cellStyle name="20% - Accent4 2 3 2 4 3" xfId="7465"/>
    <cellStyle name="20% - Accent4 2 3 2 4 3 2" xfId="7466"/>
    <cellStyle name="20% - Accent4 2 3 2 4 3 2 2" xfId="7467"/>
    <cellStyle name="20% - Accent4 2 3 2 4 3 2 2 2" xfId="7468"/>
    <cellStyle name="20% - Accent4 2 3 2 4 3 2 3" xfId="7469"/>
    <cellStyle name="20% - Accent4 2 3 2 4 3 3" xfId="7470"/>
    <cellStyle name="20% - Accent4 2 3 2 4 3 3 2" xfId="7471"/>
    <cellStyle name="20% - Accent4 2 3 2 4 3 4" xfId="7472"/>
    <cellStyle name="20% - Accent4 2 3 2 4 4" xfId="7473"/>
    <cellStyle name="20% - Accent4 2 3 2 4 4 2" xfId="7474"/>
    <cellStyle name="20% - Accent4 2 3 2 4 4 2 2" xfId="7475"/>
    <cellStyle name="20% - Accent4 2 3 2 4 4 3" xfId="7476"/>
    <cellStyle name="20% - Accent4 2 3 2 4 5" xfId="7477"/>
    <cellStyle name="20% - Accent4 2 3 2 4 5 2" xfId="7478"/>
    <cellStyle name="20% - Accent4 2 3 2 4 6" xfId="7479"/>
    <cellStyle name="20% - Accent4 2 3 2 5" xfId="7480"/>
    <cellStyle name="20% - Accent4 2 3 2 5 2" xfId="7481"/>
    <cellStyle name="20% - Accent4 2 3 2 5 2 2" xfId="7482"/>
    <cellStyle name="20% - Accent4 2 3 2 5 2 2 2" xfId="7483"/>
    <cellStyle name="20% - Accent4 2 3 2 5 2 2 2 2" xfId="7484"/>
    <cellStyle name="20% - Accent4 2 3 2 5 2 2 3" xfId="7485"/>
    <cellStyle name="20% - Accent4 2 3 2 5 2 3" xfId="7486"/>
    <cellStyle name="20% - Accent4 2 3 2 5 2 3 2" xfId="7487"/>
    <cellStyle name="20% - Accent4 2 3 2 5 2 4" xfId="7488"/>
    <cellStyle name="20% - Accent4 2 3 2 5 3" xfId="7489"/>
    <cellStyle name="20% - Accent4 2 3 2 5 3 2" xfId="7490"/>
    <cellStyle name="20% - Accent4 2 3 2 5 3 2 2" xfId="7491"/>
    <cellStyle name="20% - Accent4 2 3 2 5 3 3" xfId="7492"/>
    <cellStyle name="20% - Accent4 2 3 2 5 4" xfId="7493"/>
    <cellStyle name="20% - Accent4 2 3 2 5 4 2" xfId="7494"/>
    <cellStyle name="20% - Accent4 2 3 2 5 5" xfId="7495"/>
    <cellStyle name="20% - Accent4 2 3 2 6" xfId="7496"/>
    <cellStyle name="20% - Accent4 2 3 2 6 2" xfId="7497"/>
    <cellStyle name="20% - Accent4 2 3 2 6 2 2" xfId="7498"/>
    <cellStyle name="20% - Accent4 2 3 2 6 2 2 2" xfId="7499"/>
    <cellStyle name="20% - Accent4 2 3 2 6 2 3" xfId="7500"/>
    <cellStyle name="20% - Accent4 2 3 2 6 3" xfId="7501"/>
    <cellStyle name="20% - Accent4 2 3 2 6 3 2" xfId="7502"/>
    <cellStyle name="20% - Accent4 2 3 2 6 4" xfId="7503"/>
    <cellStyle name="20% - Accent4 2 3 2 7" xfId="7504"/>
    <cellStyle name="20% - Accent4 2 3 2 7 2" xfId="7505"/>
    <cellStyle name="20% - Accent4 2 3 2 7 2 2" xfId="7506"/>
    <cellStyle name="20% - Accent4 2 3 2 7 3" xfId="7507"/>
    <cellStyle name="20% - Accent4 2 3 2 8" xfId="7508"/>
    <cellStyle name="20% - Accent4 2 3 2 8 2" xfId="7509"/>
    <cellStyle name="20% - Accent4 2 3 2 9" xfId="7510"/>
    <cellStyle name="20% - Accent4 2 3 3" xfId="7511"/>
    <cellStyle name="20% - Accent4 2 3 3 2" xfId="7512"/>
    <cellStyle name="20% - Accent4 2 3 3 2 2" xfId="7513"/>
    <cellStyle name="20% - Accent4 2 3 3 2 2 2" xfId="7514"/>
    <cellStyle name="20% - Accent4 2 3 3 2 2 2 2" xfId="7515"/>
    <cellStyle name="20% - Accent4 2 3 3 2 2 2 2 2" xfId="7516"/>
    <cellStyle name="20% - Accent4 2 3 3 2 2 2 2 2 2" xfId="7517"/>
    <cellStyle name="20% - Accent4 2 3 3 2 2 2 2 2 2 2" xfId="7518"/>
    <cellStyle name="20% - Accent4 2 3 3 2 2 2 2 2 3" xfId="7519"/>
    <cellStyle name="20% - Accent4 2 3 3 2 2 2 2 3" xfId="7520"/>
    <cellStyle name="20% - Accent4 2 3 3 2 2 2 2 3 2" xfId="7521"/>
    <cellStyle name="20% - Accent4 2 3 3 2 2 2 2 4" xfId="7522"/>
    <cellStyle name="20% - Accent4 2 3 3 2 2 2 3" xfId="7523"/>
    <cellStyle name="20% - Accent4 2 3 3 2 2 2 3 2" xfId="7524"/>
    <cellStyle name="20% - Accent4 2 3 3 2 2 2 3 2 2" xfId="7525"/>
    <cellStyle name="20% - Accent4 2 3 3 2 2 2 3 3" xfId="7526"/>
    <cellStyle name="20% - Accent4 2 3 3 2 2 2 4" xfId="7527"/>
    <cellStyle name="20% - Accent4 2 3 3 2 2 2 4 2" xfId="7528"/>
    <cellStyle name="20% - Accent4 2 3 3 2 2 2 5" xfId="7529"/>
    <cellStyle name="20% - Accent4 2 3 3 2 2 3" xfId="7530"/>
    <cellStyle name="20% - Accent4 2 3 3 2 2 3 2" xfId="7531"/>
    <cellStyle name="20% - Accent4 2 3 3 2 2 3 2 2" xfId="7532"/>
    <cellStyle name="20% - Accent4 2 3 3 2 2 3 2 2 2" xfId="7533"/>
    <cellStyle name="20% - Accent4 2 3 3 2 2 3 2 3" xfId="7534"/>
    <cellStyle name="20% - Accent4 2 3 3 2 2 3 3" xfId="7535"/>
    <cellStyle name="20% - Accent4 2 3 3 2 2 3 3 2" xfId="7536"/>
    <cellStyle name="20% - Accent4 2 3 3 2 2 3 4" xfId="7537"/>
    <cellStyle name="20% - Accent4 2 3 3 2 2 4" xfId="7538"/>
    <cellStyle name="20% - Accent4 2 3 3 2 2 4 2" xfId="7539"/>
    <cellStyle name="20% - Accent4 2 3 3 2 2 4 2 2" xfId="7540"/>
    <cellStyle name="20% - Accent4 2 3 3 2 2 4 3" xfId="7541"/>
    <cellStyle name="20% - Accent4 2 3 3 2 2 5" xfId="7542"/>
    <cellStyle name="20% - Accent4 2 3 3 2 2 5 2" xfId="7543"/>
    <cellStyle name="20% - Accent4 2 3 3 2 2 6" xfId="7544"/>
    <cellStyle name="20% - Accent4 2 3 3 2 3" xfId="7545"/>
    <cellStyle name="20% - Accent4 2 3 3 2 3 2" xfId="7546"/>
    <cellStyle name="20% - Accent4 2 3 3 2 3 2 2" xfId="7547"/>
    <cellStyle name="20% - Accent4 2 3 3 2 3 2 2 2" xfId="7548"/>
    <cellStyle name="20% - Accent4 2 3 3 2 3 2 2 2 2" xfId="7549"/>
    <cellStyle name="20% - Accent4 2 3 3 2 3 2 2 3" xfId="7550"/>
    <cellStyle name="20% - Accent4 2 3 3 2 3 2 3" xfId="7551"/>
    <cellStyle name="20% - Accent4 2 3 3 2 3 2 3 2" xfId="7552"/>
    <cellStyle name="20% - Accent4 2 3 3 2 3 2 4" xfId="7553"/>
    <cellStyle name="20% - Accent4 2 3 3 2 3 3" xfId="7554"/>
    <cellStyle name="20% - Accent4 2 3 3 2 3 3 2" xfId="7555"/>
    <cellStyle name="20% - Accent4 2 3 3 2 3 3 2 2" xfId="7556"/>
    <cellStyle name="20% - Accent4 2 3 3 2 3 3 3" xfId="7557"/>
    <cellStyle name="20% - Accent4 2 3 3 2 3 4" xfId="7558"/>
    <cellStyle name="20% - Accent4 2 3 3 2 3 4 2" xfId="7559"/>
    <cellStyle name="20% - Accent4 2 3 3 2 3 5" xfId="7560"/>
    <cellStyle name="20% - Accent4 2 3 3 2 4" xfId="7561"/>
    <cellStyle name="20% - Accent4 2 3 3 2 4 2" xfId="7562"/>
    <cellStyle name="20% - Accent4 2 3 3 2 4 2 2" xfId="7563"/>
    <cellStyle name="20% - Accent4 2 3 3 2 4 2 2 2" xfId="7564"/>
    <cellStyle name="20% - Accent4 2 3 3 2 4 2 3" xfId="7565"/>
    <cellStyle name="20% - Accent4 2 3 3 2 4 3" xfId="7566"/>
    <cellStyle name="20% - Accent4 2 3 3 2 4 3 2" xfId="7567"/>
    <cellStyle name="20% - Accent4 2 3 3 2 4 4" xfId="7568"/>
    <cellStyle name="20% - Accent4 2 3 3 2 5" xfId="7569"/>
    <cellStyle name="20% - Accent4 2 3 3 2 5 2" xfId="7570"/>
    <cellStyle name="20% - Accent4 2 3 3 2 5 2 2" xfId="7571"/>
    <cellStyle name="20% - Accent4 2 3 3 2 5 3" xfId="7572"/>
    <cellStyle name="20% - Accent4 2 3 3 2 6" xfId="7573"/>
    <cellStyle name="20% - Accent4 2 3 3 2 6 2" xfId="7574"/>
    <cellStyle name="20% - Accent4 2 3 3 2 7" xfId="7575"/>
    <cellStyle name="20% - Accent4 2 3 3 3" xfId="7576"/>
    <cellStyle name="20% - Accent4 2 3 3 3 2" xfId="7577"/>
    <cellStyle name="20% - Accent4 2 3 3 3 2 2" xfId="7578"/>
    <cellStyle name="20% - Accent4 2 3 3 3 2 2 2" xfId="7579"/>
    <cellStyle name="20% - Accent4 2 3 3 3 2 2 2 2" xfId="7580"/>
    <cellStyle name="20% - Accent4 2 3 3 3 2 2 2 2 2" xfId="7581"/>
    <cellStyle name="20% - Accent4 2 3 3 3 2 2 2 3" xfId="7582"/>
    <cellStyle name="20% - Accent4 2 3 3 3 2 2 3" xfId="7583"/>
    <cellStyle name="20% - Accent4 2 3 3 3 2 2 3 2" xfId="7584"/>
    <cellStyle name="20% - Accent4 2 3 3 3 2 2 4" xfId="7585"/>
    <cellStyle name="20% - Accent4 2 3 3 3 2 3" xfId="7586"/>
    <cellStyle name="20% - Accent4 2 3 3 3 2 3 2" xfId="7587"/>
    <cellStyle name="20% - Accent4 2 3 3 3 2 3 2 2" xfId="7588"/>
    <cellStyle name="20% - Accent4 2 3 3 3 2 3 3" xfId="7589"/>
    <cellStyle name="20% - Accent4 2 3 3 3 2 4" xfId="7590"/>
    <cellStyle name="20% - Accent4 2 3 3 3 2 4 2" xfId="7591"/>
    <cellStyle name="20% - Accent4 2 3 3 3 2 5" xfId="7592"/>
    <cellStyle name="20% - Accent4 2 3 3 3 3" xfId="7593"/>
    <cellStyle name="20% - Accent4 2 3 3 3 3 2" xfId="7594"/>
    <cellStyle name="20% - Accent4 2 3 3 3 3 2 2" xfId="7595"/>
    <cellStyle name="20% - Accent4 2 3 3 3 3 2 2 2" xfId="7596"/>
    <cellStyle name="20% - Accent4 2 3 3 3 3 2 3" xfId="7597"/>
    <cellStyle name="20% - Accent4 2 3 3 3 3 3" xfId="7598"/>
    <cellStyle name="20% - Accent4 2 3 3 3 3 3 2" xfId="7599"/>
    <cellStyle name="20% - Accent4 2 3 3 3 3 4" xfId="7600"/>
    <cellStyle name="20% - Accent4 2 3 3 3 4" xfId="7601"/>
    <cellStyle name="20% - Accent4 2 3 3 3 4 2" xfId="7602"/>
    <cellStyle name="20% - Accent4 2 3 3 3 4 2 2" xfId="7603"/>
    <cellStyle name="20% - Accent4 2 3 3 3 4 3" xfId="7604"/>
    <cellStyle name="20% - Accent4 2 3 3 3 5" xfId="7605"/>
    <cellStyle name="20% - Accent4 2 3 3 3 5 2" xfId="7606"/>
    <cellStyle name="20% - Accent4 2 3 3 3 6" xfId="7607"/>
    <cellStyle name="20% - Accent4 2 3 3 4" xfId="7608"/>
    <cellStyle name="20% - Accent4 2 3 3 4 2" xfId="7609"/>
    <cellStyle name="20% - Accent4 2 3 3 4 2 2" xfId="7610"/>
    <cellStyle name="20% - Accent4 2 3 3 4 2 2 2" xfId="7611"/>
    <cellStyle name="20% - Accent4 2 3 3 4 2 2 2 2" xfId="7612"/>
    <cellStyle name="20% - Accent4 2 3 3 4 2 2 3" xfId="7613"/>
    <cellStyle name="20% - Accent4 2 3 3 4 2 3" xfId="7614"/>
    <cellStyle name="20% - Accent4 2 3 3 4 2 3 2" xfId="7615"/>
    <cellStyle name="20% - Accent4 2 3 3 4 2 4" xfId="7616"/>
    <cellStyle name="20% - Accent4 2 3 3 4 3" xfId="7617"/>
    <cellStyle name="20% - Accent4 2 3 3 4 3 2" xfId="7618"/>
    <cellStyle name="20% - Accent4 2 3 3 4 3 2 2" xfId="7619"/>
    <cellStyle name="20% - Accent4 2 3 3 4 3 3" xfId="7620"/>
    <cellStyle name="20% - Accent4 2 3 3 4 4" xfId="7621"/>
    <cellStyle name="20% - Accent4 2 3 3 4 4 2" xfId="7622"/>
    <cellStyle name="20% - Accent4 2 3 3 4 5" xfId="7623"/>
    <cellStyle name="20% - Accent4 2 3 3 5" xfId="7624"/>
    <cellStyle name="20% - Accent4 2 3 3 5 2" xfId="7625"/>
    <cellStyle name="20% - Accent4 2 3 3 5 2 2" xfId="7626"/>
    <cellStyle name="20% - Accent4 2 3 3 5 2 2 2" xfId="7627"/>
    <cellStyle name="20% - Accent4 2 3 3 5 2 3" xfId="7628"/>
    <cellStyle name="20% - Accent4 2 3 3 5 3" xfId="7629"/>
    <cellStyle name="20% - Accent4 2 3 3 5 3 2" xfId="7630"/>
    <cellStyle name="20% - Accent4 2 3 3 5 4" xfId="7631"/>
    <cellStyle name="20% - Accent4 2 3 3 6" xfId="7632"/>
    <cellStyle name="20% - Accent4 2 3 3 6 2" xfId="7633"/>
    <cellStyle name="20% - Accent4 2 3 3 6 2 2" xfId="7634"/>
    <cellStyle name="20% - Accent4 2 3 3 6 3" xfId="7635"/>
    <cellStyle name="20% - Accent4 2 3 3 7" xfId="7636"/>
    <cellStyle name="20% - Accent4 2 3 3 7 2" xfId="7637"/>
    <cellStyle name="20% - Accent4 2 3 3 8" xfId="7638"/>
    <cellStyle name="20% - Accent4 2 3 4" xfId="7639"/>
    <cellStyle name="20% - Accent4 2 3 4 2" xfId="7640"/>
    <cellStyle name="20% - Accent4 2 3 4 2 2" xfId="7641"/>
    <cellStyle name="20% - Accent4 2 3 4 2 2 2" xfId="7642"/>
    <cellStyle name="20% - Accent4 2 3 4 2 2 2 2" xfId="7643"/>
    <cellStyle name="20% - Accent4 2 3 4 2 2 2 2 2" xfId="7644"/>
    <cellStyle name="20% - Accent4 2 3 4 2 2 2 2 2 2" xfId="7645"/>
    <cellStyle name="20% - Accent4 2 3 4 2 2 2 2 3" xfId="7646"/>
    <cellStyle name="20% - Accent4 2 3 4 2 2 2 3" xfId="7647"/>
    <cellStyle name="20% - Accent4 2 3 4 2 2 2 3 2" xfId="7648"/>
    <cellStyle name="20% - Accent4 2 3 4 2 2 2 4" xfId="7649"/>
    <cellStyle name="20% - Accent4 2 3 4 2 2 3" xfId="7650"/>
    <cellStyle name="20% - Accent4 2 3 4 2 2 3 2" xfId="7651"/>
    <cellStyle name="20% - Accent4 2 3 4 2 2 3 2 2" xfId="7652"/>
    <cellStyle name="20% - Accent4 2 3 4 2 2 3 3" xfId="7653"/>
    <cellStyle name="20% - Accent4 2 3 4 2 2 4" xfId="7654"/>
    <cellStyle name="20% - Accent4 2 3 4 2 2 4 2" xfId="7655"/>
    <cellStyle name="20% - Accent4 2 3 4 2 2 5" xfId="7656"/>
    <cellStyle name="20% - Accent4 2 3 4 2 3" xfId="7657"/>
    <cellStyle name="20% - Accent4 2 3 4 2 3 2" xfId="7658"/>
    <cellStyle name="20% - Accent4 2 3 4 2 3 2 2" xfId="7659"/>
    <cellStyle name="20% - Accent4 2 3 4 2 3 2 2 2" xfId="7660"/>
    <cellStyle name="20% - Accent4 2 3 4 2 3 2 3" xfId="7661"/>
    <cellStyle name="20% - Accent4 2 3 4 2 3 3" xfId="7662"/>
    <cellStyle name="20% - Accent4 2 3 4 2 3 3 2" xfId="7663"/>
    <cellStyle name="20% - Accent4 2 3 4 2 3 4" xfId="7664"/>
    <cellStyle name="20% - Accent4 2 3 4 2 4" xfId="7665"/>
    <cellStyle name="20% - Accent4 2 3 4 2 4 2" xfId="7666"/>
    <cellStyle name="20% - Accent4 2 3 4 2 4 2 2" xfId="7667"/>
    <cellStyle name="20% - Accent4 2 3 4 2 4 3" xfId="7668"/>
    <cellStyle name="20% - Accent4 2 3 4 2 5" xfId="7669"/>
    <cellStyle name="20% - Accent4 2 3 4 2 5 2" xfId="7670"/>
    <cellStyle name="20% - Accent4 2 3 4 2 6" xfId="7671"/>
    <cellStyle name="20% - Accent4 2 3 4 3" xfId="7672"/>
    <cellStyle name="20% - Accent4 2 3 4 3 2" xfId="7673"/>
    <cellStyle name="20% - Accent4 2 3 4 3 2 2" xfId="7674"/>
    <cellStyle name="20% - Accent4 2 3 4 3 2 2 2" xfId="7675"/>
    <cellStyle name="20% - Accent4 2 3 4 3 2 2 2 2" xfId="7676"/>
    <cellStyle name="20% - Accent4 2 3 4 3 2 2 3" xfId="7677"/>
    <cellStyle name="20% - Accent4 2 3 4 3 2 3" xfId="7678"/>
    <cellStyle name="20% - Accent4 2 3 4 3 2 3 2" xfId="7679"/>
    <cellStyle name="20% - Accent4 2 3 4 3 2 4" xfId="7680"/>
    <cellStyle name="20% - Accent4 2 3 4 3 3" xfId="7681"/>
    <cellStyle name="20% - Accent4 2 3 4 3 3 2" xfId="7682"/>
    <cellStyle name="20% - Accent4 2 3 4 3 3 2 2" xfId="7683"/>
    <cellStyle name="20% - Accent4 2 3 4 3 3 3" xfId="7684"/>
    <cellStyle name="20% - Accent4 2 3 4 3 4" xfId="7685"/>
    <cellStyle name="20% - Accent4 2 3 4 3 4 2" xfId="7686"/>
    <cellStyle name="20% - Accent4 2 3 4 3 5" xfId="7687"/>
    <cellStyle name="20% - Accent4 2 3 4 4" xfId="7688"/>
    <cellStyle name="20% - Accent4 2 3 4 4 2" xfId="7689"/>
    <cellStyle name="20% - Accent4 2 3 4 4 2 2" xfId="7690"/>
    <cellStyle name="20% - Accent4 2 3 4 4 2 2 2" xfId="7691"/>
    <cellStyle name="20% - Accent4 2 3 4 4 2 3" xfId="7692"/>
    <cellStyle name="20% - Accent4 2 3 4 4 3" xfId="7693"/>
    <cellStyle name="20% - Accent4 2 3 4 4 3 2" xfId="7694"/>
    <cellStyle name="20% - Accent4 2 3 4 4 4" xfId="7695"/>
    <cellStyle name="20% - Accent4 2 3 4 5" xfId="7696"/>
    <cellStyle name="20% - Accent4 2 3 4 5 2" xfId="7697"/>
    <cellStyle name="20% - Accent4 2 3 4 5 2 2" xfId="7698"/>
    <cellStyle name="20% - Accent4 2 3 4 5 3" xfId="7699"/>
    <cellStyle name="20% - Accent4 2 3 4 6" xfId="7700"/>
    <cellStyle name="20% - Accent4 2 3 4 6 2" xfId="7701"/>
    <cellStyle name="20% - Accent4 2 3 4 7" xfId="7702"/>
    <cellStyle name="20% - Accent4 2 3 5" xfId="7703"/>
    <cellStyle name="20% - Accent4 2 3 5 2" xfId="7704"/>
    <cellStyle name="20% - Accent4 2 3 5 2 2" xfId="7705"/>
    <cellStyle name="20% - Accent4 2 3 5 2 2 2" xfId="7706"/>
    <cellStyle name="20% - Accent4 2 3 5 2 2 2 2" xfId="7707"/>
    <cellStyle name="20% - Accent4 2 3 5 2 2 2 2 2" xfId="7708"/>
    <cellStyle name="20% - Accent4 2 3 5 2 2 2 3" xfId="7709"/>
    <cellStyle name="20% - Accent4 2 3 5 2 2 3" xfId="7710"/>
    <cellStyle name="20% - Accent4 2 3 5 2 2 3 2" xfId="7711"/>
    <cellStyle name="20% - Accent4 2 3 5 2 2 4" xfId="7712"/>
    <cellStyle name="20% - Accent4 2 3 5 2 3" xfId="7713"/>
    <cellStyle name="20% - Accent4 2 3 5 2 3 2" xfId="7714"/>
    <cellStyle name="20% - Accent4 2 3 5 2 3 2 2" xfId="7715"/>
    <cellStyle name="20% - Accent4 2 3 5 2 3 3" xfId="7716"/>
    <cellStyle name="20% - Accent4 2 3 5 2 4" xfId="7717"/>
    <cellStyle name="20% - Accent4 2 3 5 2 4 2" xfId="7718"/>
    <cellStyle name="20% - Accent4 2 3 5 2 5" xfId="7719"/>
    <cellStyle name="20% - Accent4 2 3 5 3" xfId="7720"/>
    <cellStyle name="20% - Accent4 2 3 5 3 2" xfId="7721"/>
    <cellStyle name="20% - Accent4 2 3 5 3 2 2" xfId="7722"/>
    <cellStyle name="20% - Accent4 2 3 5 3 2 2 2" xfId="7723"/>
    <cellStyle name="20% - Accent4 2 3 5 3 2 3" xfId="7724"/>
    <cellStyle name="20% - Accent4 2 3 5 3 3" xfId="7725"/>
    <cellStyle name="20% - Accent4 2 3 5 3 3 2" xfId="7726"/>
    <cellStyle name="20% - Accent4 2 3 5 3 4" xfId="7727"/>
    <cellStyle name="20% - Accent4 2 3 5 4" xfId="7728"/>
    <cellStyle name="20% - Accent4 2 3 5 4 2" xfId="7729"/>
    <cellStyle name="20% - Accent4 2 3 5 4 2 2" xfId="7730"/>
    <cellStyle name="20% - Accent4 2 3 5 4 3" xfId="7731"/>
    <cellStyle name="20% - Accent4 2 3 5 5" xfId="7732"/>
    <cellStyle name="20% - Accent4 2 3 5 5 2" xfId="7733"/>
    <cellStyle name="20% - Accent4 2 3 5 6" xfId="7734"/>
    <cellStyle name="20% - Accent4 2 3 6" xfId="7735"/>
    <cellStyle name="20% - Accent4 2 3 6 2" xfId="7736"/>
    <cellStyle name="20% - Accent4 2 3 6 2 2" xfId="7737"/>
    <cellStyle name="20% - Accent4 2 3 6 2 2 2" xfId="7738"/>
    <cellStyle name="20% - Accent4 2 3 6 2 2 2 2" xfId="7739"/>
    <cellStyle name="20% - Accent4 2 3 6 2 2 3" xfId="7740"/>
    <cellStyle name="20% - Accent4 2 3 6 2 3" xfId="7741"/>
    <cellStyle name="20% - Accent4 2 3 6 2 3 2" xfId="7742"/>
    <cellStyle name="20% - Accent4 2 3 6 2 4" xfId="7743"/>
    <cellStyle name="20% - Accent4 2 3 6 3" xfId="7744"/>
    <cellStyle name="20% - Accent4 2 3 6 3 2" xfId="7745"/>
    <cellStyle name="20% - Accent4 2 3 6 3 2 2" xfId="7746"/>
    <cellStyle name="20% - Accent4 2 3 6 3 3" xfId="7747"/>
    <cellStyle name="20% - Accent4 2 3 6 4" xfId="7748"/>
    <cellStyle name="20% - Accent4 2 3 6 4 2" xfId="7749"/>
    <cellStyle name="20% - Accent4 2 3 6 5" xfId="7750"/>
    <cellStyle name="20% - Accent4 2 3 7" xfId="7751"/>
    <cellStyle name="20% - Accent4 2 3 7 2" xfId="7752"/>
    <cellStyle name="20% - Accent4 2 3 7 2 2" xfId="7753"/>
    <cellStyle name="20% - Accent4 2 3 7 2 2 2" xfId="7754"/>
    <cellStyle name="20% - Accent4 2 3 7 2 3" xfId="7755"/>
    <cellStyle name="20% - Accent4 2 3 7 3" xfId="7756"/>
    <cellStyle name="20% - Accent4 2 3 7 3 2" xfId="7757"/>
    <cellStyle name="20% - Accent4 2 3 7 4" xfId="7758"/>
    <cellStyle name="20% - Accent4 2 3 8" xfId="7759"/>
    <cellStyle name="20% - Accent4 2 3 8 2" xfId="7760"/>
    <cellStyle name="20% - Accent4 2 3 8 2 2" xfId="7761"/>
    <cellStyle name="20% - Accent4 2 3 8 3" xfId="7762"/>
    <cellStyle name="20% - Accent4 2 3 9" xfId="7763"/>
    <cellStyle name="20% - Accent4 2 3 9 2" xfId="7764"/>
    <cellStyle name="20% - Accent4 2 4" xfId="7765"/>
    <cellStyle name="20% - Accent4 2 4 2" xfId="7766"/>
    <cellStyle name="20% - Accent4 2 4 2 2" xfId="7767"/>
    <cellStyle name="20% - Accent4 2 4 2 2 2" xfId="7768"/>
    <cellStyle name="20% - Accent4 2 4 2 2 2 2" xfId="7769"/>
    <cellStyle name="20% - Accent4 2 4 2 2 2 2 2" xfId="7770"/>
    <cellStyle name="20% - Accent4 2 4 2 2 2 2 2 2" xfId="7771"/>
    <cellStyle name="20% - Accent4 2 4 2 2 2 2 2 2 2" xfId="7772"/>
    <cellStyle name="20% - Accent4 2 4 2 2 2 2 2 2 2 2" xfId="7773"/>
    <cellStyle name="20% - Accent4 2 4 2 2 2 2 2 2 3" xfId="7774"/>
    <cellStyle name="20% - Accent4 2 4 2 2 2 2 2 3" xfId="7775"/>
    <cellStyle name="20% - Accent4 2 4 2 2 2 2 2 3 2" xfId="7776"/>
    <cellStyle name="20% - Accent4 2 4 2 2 2 2 2 4" xfId="7777"/>
    <cellStyle name="20% - Accent4 2 4 2 2 2 2 3" xfId="7778"/>
    <cellStyle name="20% - Accent4 2 4 2 2 2 2 3 2" xfId="7779"/>
    <cellStyle name="20% - Accent4 2 4 2 2 2 2 3 2 2" xfId="7780"/>
    <cellStyle name="20% - Accent4 2 4 2 2 2 2 3 3" xfId="7781"/>
    <cellStyle name="20% - Accent4 2 4 2 2 2 2 4" xfId="7782"/>
    <cellStyle name="20% - Accent4 2 4 2 2 2 2 4 2" xfId="7783"/>
    <cellStyle name="20% - Accent4 2 4 2 2 2 2 5" xfId="7784"/>
    <cellStyle name="20% - Accent4 2 4 2 2 2 3" xfId="7785"/>
    <cellStyle name="20% - Accent4 2 4 2 2 2 3 2" xfId="7786"/>
    <cellStyle name="20% - Accent4 2 4 2 2 2 3 2 2" xfId="7787"/>
    <cellStyle name="20% - Accent4 2 4 2 2 2 3 2 2 2" xfId="7788"/>
    <cellStyle name="20% - Accent4 2 4 2 2 2 3 2 3" xfId="7789"/>
    <cellStyle name="20% - Accent4 2 4 2 2 2 3 3" xfId="7790"/>
    <cellStyle name="20% - Accent4 2 4 2 2 2 3 3 2" xfId="7791"/>
    <cellStyle name="20% - Accent4 2 4 2 2 2 3 4" xfId="7792"/>
    <cellStyle name="20% - Accent4 2 4 2 2 2 4" xfId="7793"/>
    <cellStyle name="20% - Accent4 2 4 2 2 2 4 2" xfId="7794"/>
    <cellStyle name="20% - Accent4 2 4 2 2 2 4 2 2" xfId="7795"/>
    <cellStyle name="20% - Accent4 2 4 2 2 2 4 3" xfId="7796"/>
    <cellStyle name="20% - Accent4 2 4 2 2 2 5" xfId="7797"/>
    <cellStyle name="20% - Accent4 2 4 2 2 2 5 2" xfId="7798"/>
    <cellStyle name="20% - Accent4 2 4 2 2 2 6" xfId="7799"/>
    <cellStyle name="20% - Accent4 2 4 2 2 3" xfId="7800"/>
    <cellStyle name="20% - Accent4 2 4 2 2 3 2" xfId="7801"/>
    <cellStyle name="20% - Accent4 2 4 2 2 3 2 2" xfId="7802"/>
    <cellStyle name="20% - Accent4 2 4 2 2 3 2 2 2" xfId="7803"/>
    <cellStyle name="20% - Accent4 2 4 2 2 3 2 2 2 2" xfId="7804"/>
    <cellStyle name="20% - Accent4 2 4 2 2 3 2 2 3" xfId="7805"/>
    <cellStyle name="20% - Accent4 2 4 2 2 3 2 3" xfId="7806"/>
    <cellStyle name="20% - Accent4 2 4 2 2 3 2 3 2" xfId="7807"/>
    <cellStyle name="20% - Accent4 2 4 2 2 3 2 4" xfId="7808"/>
    <cellStyle name="20% - Accent4 2 4 2 2 3 3" xfId="7809"/>
    <cellStyle name="20% - Accent4 2 4 2 2 3 3 2" xfId="7810"/>
    <cellStyle name="20% - Accent4 2 4 2 2 3 3 2 2" xfId="7811"/>
    <cellStyle name="20% - Accent4 2 4 2 2 3 3 3" xfId="7812"/>
    <cellStyle name="20% - Accent4 2 4 2 2 3 4" xfId="7813"/>
    <cellStyle name="20% - Accent4 2 4 2 2 3 4 2" xfId="7814"/>
    <cellStyle name="20% - Accent4 2 4 2 2 3 5" xfId="7815"/>
    <cellStyle name="20% - Accent4 2 4 2 2 4" xfId="7816"/>
    <cellStyle name="20% - Accent4 2 4 2 2 4 2" xfId="7817"/>
    <cellStyle name="20% - Accent4 2 4 2 2 4 2 2" xfId="7818"/>
    <cellStyle name="20% - Accent4 2 4 2 2 4 2 2 2" xfId="7819"/>
    <cellStyle name="20% - Accent4 2 4 2 2 4 2 3" xfId="7820"/>
    <cellStyle name="20% - Accent4 2 4 2 2 4 3" xfId="7821"/>
    <cellStyle name="20% - Accent4 2 4 2 2 4 3 2" xfId="7822"/>
    <cellStyle name="20% - Accent4 2 4 2 2 4 4" xfId="7823"/>
    <cellStyle name="20% - Accent4 2 4 2 2 5" xfId="7824"/>
    <cellStyle name="20% - Accent4 2 4 2 2 5 2" xfId="7825"/>
    <cellStyle name="20% - Accent4 2 4 2 2 5 2 2" xfId="7826"/>
    <cellStyle name="20% - Accent4 2 4 2 2 5 3" xfId="7827"/>
    <cellStyle name="20% - Accent4 2 4 2 2 6" xfId="7828"/>
    <cellStyle name="20% - Accent4 2 4 2 2 6 2" xfId="7829"/>
    <cellStyle name="20% - Accent4 2 4 2 2 7" xfId="7830"/>
    <cellStyle name="20% - Accent4 2 4 2 3" xfId="7831"/>
    <cellStyle name="20% - Accent4 2 4 2 3 2" xfId="7832"/>
    <cellStyle name="20% - Accent4 2 4 2 3 2 2" xfId="7833"/>
    <cellStyle name="20% - Accent4 2 4 2 3 2 2 2" xfId="7834"/>
    <cellStyle name="20% - Accent4 2 4 2 3 2 2 2 2" xfId="7835"/>
    <cellStyle name="20% - Accent4 2 4 2 3 2 2 2 2 2" xfId="7836"/>
    <cellStyle name="20% - Accent4 2 4 2 3 2 2 2 3" xfId="7837"/>
    <cellStyle name="20% - Accent4 2 4 2 3 2 2 3" xfId="7838"/>
    <cellStyle name="20% - Accent4 2 4 2 3 2 2 3 2" xfId="7839"/>
    <cellStyle name="20% - Accent4 2 4 2 3 2 2 4" xfId="7840"/>
    <cellStyle name="20% - Accent4 2 4 2 3 2 3" xfId="7841"/>
    <cellStyle name="20% - Accent4 2 4 2 3 2 3 2" xfId="7842"/>
    <cellStyle name="20% - Accent4 2 4 2 3 2 3 2 2" xfId="7843"/>
    <cellStyle name="20% - Accent4 2 4 2 3 2 3 3" xfId="7844"/>
    <cellStyle name="20% - Accent4 2 4 2 3 2 4" xfId="7845"/>
    <cellStyle name="20% - Accent4 2 4 2 3 2 4 2" xfId="7846"/>
    <cellStyle name="20% - Accent4 2 4 2 3 2 5" xfId="7847"/>
    <cellStyle name="20% - Accent4 2 4 2 3 3" xfId="7848"/>
    <cellStyle name="20% - Accent4 2 4 2 3 3 2" xfId="7849"/>
    <cellStyle name="20% - Accent4 2 4 2 3 3 2 2" xfId="7850"/>
    <cellStyle name="20% - Accent4 2 4 2 3 3 2 2 2" xfId="7851"/>
    <cellStyle name="20% - Accent4 2 4 2 3 3 2 3" xfId="7852"/>
    <cellStyle name="20% - Accent4 2 4 2 3 3 3" xfId="7853"/>
    <cellStyle name="20% - Accent4 2 4 2 3 3 3 2" xfId="7854"/>
    <cellStyle name="20% - Accent4 2 4 2 3 3 4" xfId="7855"/>
    <cellStyle name="20% - Accent4 2 4 2 3 4" xfId="7856"/>
    <cellStyle name="20% - Accent4 2 4 2 3 4 2" xfId="7857"/>
    <cellStyle name="20% - Accent4 2 4 2 3 4 2 2" xfId="7858"/>
    <cellStyle name="20% - Accent4 2 4 2 3 4 3" xfId="7859"/>
    <cellStyle name="20% - Accent4 2 4 2 3 5" xfId="7860"/>
    <cellStyle name="20% - Accent4 2 4 2 3 5 2" xfId="7861"/>
    <cellStyle name="20% - Accent4 2 4 2 3 6" xfId="7862"/>
    <cellStyle name="20% - Accent4 2 4 2 4" xfId="7863"/>
    <cellStyle name="20% - Accent4 2 4 2 4 2" xfId="7864"/>
    <cellStyle name="20% - Accent4 2 4 2 4 2 2" xfId="7865"/>
    <cellStyle name="20% - Accent4 2 4 2 4 2 2 2" xfId="7866"/>
    <cellStyle name="20% - Accent4 2 4 2 4 2 2 2 2" xfId="7867"/>
    <cellStyle name="20% - Accent4 2 4 2 4 2 2 3" xfId="7868"/>
    <cellStyle name="20% - Accent4 2 4 2 4 2 3" xfId="7869"/>
    <cellStyle name="20% - Accent4 2 4 2 4 2 3 2" xfId="7870"/>
    <cellStyle name="20% - Accent4 2 4 2 4 2 4" xfId="7871"/>
    <cellStyle name="20% - Accent4 2 4 2 4 3" xfId="7872"/>
    <cellStyle name="20% - Accent4 2 4 2 4 3 2" xfId="7873"/>
    <cellStyle name="20% - Accent4 2 4 2 4 3 2 2" xfId="7874"/>
    <cellStyle name="20% - Accent4 2 4 2 4 3 3" xfId="7875"/>
    <cellStyle name="20% - Accent4 2 4 2 4 4" xfId="7876"/>
    <cellStyle name="20% - Accent4 2 4 2 4 4 2" xfId="7877"/>
    <cellStyle name="20% - Accent4 2 4 2 4 5" xfId="7878"/>
    <cellStyle name="20% - Accent4 2 4 2 5" xfId="7879"/>
    <cellStyle name="20% - Accent4 2 4 2 5 2" xfId="7880"/>
    <cellStyle name="20% - Accent4 2 4 2 5 2 2" xfId="7881"/>
    <cellStyle name="20% - Accent4 2 4 2 5 2 2 2" xfId="7882"/>
    <cellStyle name="20% - Accent4 2 4 2 5 2 3" xfId="7883"/>
    <cellStyle name="20% - Accent4 2 4 2 5 3" xfId="7884"/>
    <cellStyle name="20% - Accent4 2 4 2 5 3 2" xfId="7885"/>
    <cellStyle name="20% - Accent4 2 4 2 5 4" xfId="7886"/>
    <cellStyle name="20% - Accent4 2 4 2 6" xfId="7887"/>
    <cellStyle name="20% - Accent4 2 4 2 6 2" xfId="7888"/>
    <cellStyle name="20% - Accent4 2 4 2 6 2 2" xfId="7889"/>
    <cellStyle name="20% - Accent4 2 4 2 6 3" xfId="7890"/>
    <cellStyle name="20% - Accent4 2 4 2 7" xfId="7891"/>
    <cellStyle name="20% - Accent4 2 4 2 7 2" xfId="7892"/>
    <cellStyle name="20% - Accent4 2 4 2 8" xfId="7893"/>
    <cellStyle name="20% - Accent4 2 4 3" xfId="7894"/>
    <cellStyle name="20% - Accent4 2 4 3 2" xfId="7895"/>
    <cellStyle name="20% - Accent4 2 4 3 2 2" xfId="7896"/>
    <cellStyle name="20% - Accent4 2 4 3 2 2 2" xfId="7897"/>
    <cellStyle name="20% - Accent4 2 4 3 2 2 2 2" xfId="7898"/>
    <cellStyle name="20% - Accent4 2 4 3 2 2 2 2 2" xfId="7899"/>
    <cellStyle name="20% - Accent4 2 4 3 2 2 2 2 2 2" xfId="7900"/>
    <cellStyle name="20% - Accent4 2 4 3 2 2 2 2 3" xfId="7901"/>
    <cellStyle name="20% - Accent4 2 4 3 2 2 2 3" xfId="7902"/>
    <cellStyle name="20% - Accent4 2 4 3 2 2 2 3 2" xfId="7903"/>
    <cellStyle name="20% - Accent4 2 4 3 2 2 2 4" xfId="7904"/>
    <cellStyle name="20% - Accent4 2 4 3 2 2 3" xfId="7905"/>
    <cellStyle name="20% - Accent4 2 4 3 2 2 3 2" xfId="7906"/>
    <cellStyle name="20% - Accent4 2 4 3 2 2 3 2 2" xfId="7907"/>
    <cellStyle name="20% - Accent4 2 4 3 2 2 3 3" xfId="7908"/>
    <cellStyle name="20% - Accent4 2 4 3 2 2 4" xfId="7909"/>
    <cellStyle name="20% - Accent4 2 4 3 2 2 4 2" xfId="7910"/>
    <cellStyle name="20% - Accent4 2 4 3 2 2 5" xfId="7911"/>
    <cellStyle name="20% - Accent4 2 4 3 2 3" xfId="7912"/>
    <cellStyle name="20% - Accent4 2 4 3 2 3 2" xfId="7913"/>
    <cellStyle name="20% - Accent4 2 4 3 2 3 2 2" xfId="7914"/>
    <cellStyle name="20% - Accent4 2 4 3 2 3 2 2 2" xfId="7915"/>
    <cellStyle name="20% - Accent4 2 4 3 2 3 2 3" xfId="7916"/>
    <cellStyle name="20% - Accent4 2 4 3 2 3 3" xfId="7917"/>
    <cellStyle name="20% - Accent4 2 4 3 2 3 3 2" xfId="7918"/>
    <cellStyle name="20% - Accent4 2 4 3 2 3 4" xfId="7919"/>
    <cellStyle name="20% - Accent4 2 4 3 2 4" xfId="7920"/>
    <cellStyle name="20% - Accent4 2 4 3 2 4 2" xfId="7921"/>
    <cellStyle name="20% - Accent4 2 4 3 2 4 2 2" xfId="7922"/>
    <cellStyle name="20% - Accent4 2 4 3 2 4 3" xfId="7923"/>
    <cellStyle name="20% - Accent4 2 4 3 2 5" xfId="7924"/>
    <cellStyle name="20% - Accent4 2 4 3 2 5 2" xfId="7925"/>
    <cellStyle name="20% - Accent4 2 4 3 2 6" xfId="7926"/>
    <cellStyle name="20% - Accent4 2 4 3 3" xfId="7927"/>
    <cellStyle name="20% - Accent4 2 4 3 3 2" xfId="7928"/>
    <cellStyle name="20% - Accent4 2 4 3 3 2 2" xfId="7929"/>
    <cellStyle name="20% - Accent4 2 4 3 3 2 2 2" xfId="7930"/>
    <cellStyle name="20% - Accent4 2 4 3 3 2 2 2 2" xfId="7931"/>
    <cellStyle name="20% - Accent4 2 4 3 3 2 2 3" xfId="7932"/>
    <cellStyle name="20% - Accent4 2 4 3 3 2 3" xfId="7933"/>
    <cellStyle name="20% - Accent4 2 4 3 3 2 3 2" xfId="7934"/>
    <cellStyle name="20% - Accent4 2 4 3 3 2 4" xfId="7935"/>
    <cellStyle name="20% - Accent4 2 4 3 3 3" xfId="7936"/>
    <cellStyle name="20% - Accent4 2 4 3 3 3 2" xfId="7937"/>
    <cellStyle name="20% - Accent4 2 4 3 3 3 2 2" xfId="7938"/>
    <cellStyle name="20% - Accent4 2 4 3 3 3 3" xfId="7939"/>
    <cellStyle name="20% - Accent4 2 4 3 3 4" xfId="7940"/>
    <cellStyle name="20% - Accent4 2 4 3 3 4 2" xfId="7941"/>
    <cellStyle name="20% - Accent4 2 4 3 3 5" xfId="7942"/>
    <cellStyle name="20% - Accent4 2 4 3 4" xfId="7943"/>
    <cellStyle name="20% - Accent4 2 4 3 4 2" xfId="7944"/>
    <cellStyle name="20% - Accent4 2 4 3 4 2 2" xfId="7945"/>
    <cellStyle name="20% - Accent4 2 4 3 4 2 2 2" xfId="7946"/>
    <cellStyle name="20% - Accent4 2 4 3 4 2 3" xfId="7947"/>
    <cellStyle name="20% - Accent4 2 4 3 4 3" xfId="7948"/>
    <cellStyle name="20% - Accent4 2 4 3 4 3 2" xfId="7949"/>
    <cellStyle name="20% - Accent4 2 4 3 4 4" xfId="7950"/>
    <cellStyle name="20% - Accent4 2 4 3 5" xfId="7951"/>
    <cellStyle name="20% - Accent4 2 4 3 5 2" xfId="7952"/>
    <cellStyle name="20% - Accent4 2 4 3 5 2 2" xfId="7953"/>
    <cellStyle name="20% - Accent4 2 4 3 5 3" xfId="7954"/>
    <cellStyle name="20% - Accent4 2 4 3 6" xfId="7955"/>
    <cellStyle name="20% - Accent4 2 4 3 6 2" xfId="7956"/>
    <cellStyle name="20% - Accent4 2 4 3 7" xfId="7957"/>
    <cellStyle name="20% - Accent4 2 4 4" xfId="7958"/>
    <cellStyle name="20% - Accent4 2 4 4 2" xfId="7959"/>
    <cellStyle name="20% - Accent4 2 4 4 2 2" xfId="7960"/>
    <cellStyle name="20% - Accent4 2 4 4 2 2 2" xfId="7961"/>
    <cellStyle name="20% - Accent4 2 4 4 2 2 2 2" xfId="7962"/>
    <cellStyle name="20% - Accent4 2 4 4 2 2 2 2 2" xfId="7963"/>
    <cellStyle name="20% - Accent4 2 4 4 2 2 2 3" xfId="7964"/>
    <cellStyle name="20% - Accent4 2 4 4 2 2 3" xfId="7965"/>
    <cellStyle name="20% - Accent4 2 4 4 2 2 3 2" xfId="7966"/>
    <cellStyle name="20% - Accent4 2 4 4 2 2 4" xfId="7967"/>
    <cellStyle name="20% - Accent4 2 4 4 2 3" xfId="7968"/>
    <cellStyle name="20% - Accent4 2 4 4 2 3 2" xfId="7969"/>
    <cellStyle name="20% - Accent4 2 4 4 2 3 2 2" xfId="7970"/>
    <cellStyle name="20% - Accent4 2 4 4 2 3 3" xfId="7971"/>
    <cellStyle name="20% - Accent4 2 4 4 2 4" xfId="7972"/>
    <cellStyle name="20% - Accent4 2 4 4 2 4 2" xfId="7973"/>
    <cellStyle name="20% - Accent4 2 4 4 2 5" xfId="7974"/>
    <cellStyle name="20% - Accent4 2 4 4 3" xfId="7975"/>
    <cellStyle name="20% - Accent4 2 4 4 3 2" xfId="7976"/>
    <cellStyle name="20% - Accent4 2 4 4 3 2 2" xfId="7977"/>
    <cellStyle name="20% - Accent4 2 4 4 3 2 2 2" xfId="7978"/>
    <cellStyle name="20% - Accent4 2 4 4 3 2 3" xfId="7979"/>
    <cellStyle name="20% - Accent4 2 4 4 3 3" xfId="7980"/>
    <cellStyle name="20% - Accent4 2 4 4 3 3 2" xfId="7981"/>
    <cellStyle name="20% - Accent4 2 4 4 3 4" xfId="7982"/>
    <cellStyle name="20% - Accent4 2 4 4 4" xfId="7983"/>
    <cellStyle name="20% - Accent4 2 4 4 4 2" xfId="7984"/>
    <cellStyle name="20% - Accent4 2 4 4 4 2 2" xfId="7985"/>
    <cellStyle name="20% - Accent4 2 4 4 4 3" xfId="7986"/>
    <cellStyle name="20% - Accent4 2 4 4 5" xfId="7987"/>
    <cellStyle name="20% - Accent4 2 4 4 5 2" xfId="7988"/>
    <cellStyle name="20% - Accent4 2 4 4 6" xfId="7989"/>
    <cellStyle name="20% - Accent4 2 4 5" xfId="7990"/>
    <cellStyle name="20% - Accent4 2 4 5 2" xfId="7991"/>
    <cellStyle name="20% - Accent4 2 4 5 2 2" xfId="7992"/>
    <cellStyle name="20% - Accent4 2 4 5 2 2 2" xfId="7993"/>
    <cellStyle name="20% - Accent4 2 4 5 2 2 2 2" xfId="7994"/>
    <cellStyle name="20% - Accent4 2 4 5 2 2 3" xfId="7995"/>
    <cellStyle name="20% - Accent4 2 4 5 2 3" xfId="7996"/>
    <cellStyle name="20% - Accent4 2 4 5 2 3 2" xfId="7997"/>
    <cellStyle name="20% - Accent4 2 4 5 2 4" xfId="7998"/>
    <cellStyle name="20% - Accent4 2 4 5 3" xfId="7999"/>
    <cellStyle name="20% - Accent4 2 4 5 3 2" xfId="8000"/>
    <cellStyle name="20% - Accent4 2 4 5 3 2 2" xfId="8001"/>
    <cellStyle name="20% - Accent4 2 4 5 3 3" xfId="8002"/>
    <cellStyle name="20% - Accent4 2 4 5 4" xfId="8003"/>
    <cellStyle name="20% - Accent4 2 4 5 4 2" xfId="8004"/>
    <cellStyle name="20% - Accent4 2 4 5 5" xfId="8005"/>
    <cellStyle name="20% - Accent4 2 4 6" xfId="8006"/>
    <cellStyle name="20% - Accent4 2 4 6 2" xfId="8007"/>
    <cellStyle name="20% - Accent4 2 4 6 2 2" xfId="8008"/>
    <cellStyle name="20% - Accent4 2 4 6 2 2 2" xfId="8009"/>
    <cellStyle name="20% - Accent4 2 4 6 2 3" xfId="8010"/>
    <cellStyle name="20% - Accent4 2 4 6 3" xfId="8011"/>
    <cellStyle name="20% - Accent4 2 4 6 3 2" xfId="8012"/>
    <cellStyle name="20% - Accent4 2 4 6 4" xfId="8013"/>
    <cellStyle name="20% - Accent4 2 4 7" xfId="8014"/>
    <cellStyle name="20% - Accent4 2 4 7 2" xfId="8015"/>
    <cellStyle name="20% - Accent4 2 4 7 2 2" xfId="8016"/>
    <cellStyle name="20% - Accent4 2 4 7 3" xfId="8017"/>
    <cellStyle name="20% - Accent4 2 4 8" xfId="8018"/>
    <cellStyle name="20% - Accent4 2 4 8 2" xfId="8019"/>
    <cellStyle name="20% - Accent4 2 4 9" xfId="8020"/>
    <cellStyle name="20% - Accent4 2 5" xfId="8021"/>
    <cellStyle name="20% - Accent4 2 5 2" xfId="8022"/>
    <cellStyle name="20% - Accent4 2 5 2 2" xfId="8023"/>
    <cellStyle name="20% - Accent4 2 5 2 2 2" xfId="8024"/>
    <cellStyle name="20% - Accent4 2 5 2 2 2 2" xfId="8025"/>
    <cellStyle name="20% - Accent4 2 5 2 2 2 2 2" xfId="8026"/>
    <cellStyle name="20% - Accent4 2 5 2 2 2 2 2 2" xfId="8027"/>
    <cellStyle name="20% - Accent4 2 5 2 2 2 2 2 2 2" xfId="8028"/>
    <cellStyle name="20% - Accent4 2 5 2 2 2 2 2 3" xfId="8029"/>
    <cellStyle name="20% - Accent4 2 5 2 2 2 2 3" xfId="8030"/>
    <cellStyle name="20% - Accent4 2 5 2 2 2 2 3 2" xfId="8031"/>
    <cellStyle name="20% - Accent4 2 5 2 2 2 2 4" xfId="8032"/>
    <cellStyle name="20% - Accent4 2 5 2 2 2 3" xfId="8033"/>
    <cellStyle name="20% - Accent4 2 5 2 2 2 3 2" xfId="8034"/>
    <cellStyle name="20% - Accent4 2 5 2 2 2 3 2 2" xfId="8035"/>
    <cellStyle name="20% - Accent4 2 5 2 2 2 3 3" xfId="8036"/>
    <cellStyle name="20% - Accent4 2 5 2 2 2 4" xfId="8037"/>
    <cellStyle name="20% - Accent4 2 5 2 2 2 4 2" xfId="8038"/>
    <cellStyle name="20% - Accent4 2 5 2 2 2 5" xfId="8039"/>
    <cellStyle name="20% - Accent4 2 5 2 2 3" xfId="8040"/>
    <cellStyle name="20% - Accent4 2 5 2 2 3 2" xfId="8041"/>
    <cellStyle name="20% - Accent4 2 5 2 2 3 2 2" xfId="8042"/>
    <cellStyle name="20% - Accent4 2 5 2 2 3 2 2 2" xfId="8043"/>
    <cellStyle name="20% - Accent4 2 5 2 2 3 2 3" xfId="8044"/>
    <cellStyle name="20% - Accent4 2 5 2 2 3 3" xfId="8045"/>
    <cellStyle name="20% - Accent4 2 5 2 2 3 3 2" xfId="8046"/>
    <cellStyle name="20% - Accent4 2 5 2 2 3 4" xfId="8047"/>
    <cellStyle name="20% - Accent4 2 5 2 2 4" xfId="8048"/>
    <cellStyle name="20% - Accent4 2 5 2 2 4 2" xfId="8049"/>
    <cellStyle name="20% - Accent4 2 5 2 2 4 2 2" xfId="8050"/>
    <cellStyle name="20% - Accent4 2 5 2 2 4 3" xfId="8051"/>
    <cellStyle name="20% - Accent4 2 5 2 2 5" xfId="8052"/>
    <cellStyle name="20% - Accent4 2 5 2 2 5 2" xfId="8053"/>
    <cellStyle name="20% - Accent4 2 5 2 2 6" xfId="8054"/>
    <cellStyle name="20% - Accent4 2 5 2 3" xfId="8055"/>
    <cellStyle name="20% - Accent4 2 5 2 3 2" xfId="8056"/>
    <cellStyle name="20% - Accent4 2 5 2 3 2 2" xfId="8057"/>
    <cellStyle name="20% - Accent4 2 5 2 3 2 2 2" xfId="8058"/>
    <cellStyle name="20% - Accent4 2 5 2 3 2 2 2 2" xfId="8059"/>
    <cellStyle name="20% - Accent4 2 5 2 3 2 2 3" xfId="8060"/>
    <cellStyle name="20% - Accent4 2 5 2 3 2 3" xfId="8061"/>
    <cellStyle name="20% - Accent4 2 5 2 3 2 3 2" xfId="8062"/>
    <cellStyle name="20% - Accent4 2 5 2 3 2 4" xfId="8063"/>
    <cellStyle name="20% - Accent4 2 5 2 3 3" xfId="8064"/>
    <cellStyle name="20% - Accent4 2 5 2 3 3 2" xfId="8065"/>
    <cellStyle name="20% - Accent4 2 5 2 3 3 2 2" xfId="8066"/>
    <cellStyle name="20% - Accent4 2 5 2 3 3 3" xfId="8067"/>
    <cellStyle name="20% - Accent4 2 5 2 3 4" xfId="8068"/>
    <cellStyle name="20% - Accent4 2 5 2 3 4 2" xfId="8069"/>
    <cellStyle name="20% - Accent4 2 5 2 3 5" xfId="8070"/>
    <cellStyle name="20% - Accent4 2 5 2 4" xfId="8071"/>
    <cellStyle name="20% - Accent4 2 5 2 4 2" xfId="8072"/>
    <cellStyle name="20% - Accent4 2 5 2 4 2 2" xfId="8073"/>
    <cellStyle name="20% - Accent4 2 5 2 4 2 2 2" xfId="8074"/>
    <cellStyle name="20% - Accent4 2 5 2 4 2 3" xfId="8075"/>
    <cellStyle name="20% - Accent4 2 5 2 4 3" xfId="8076"/>
    <cellStyle name="20% - Accent4 2 5 2 4 3 2" xfId="8077"/>
    <cellStyle name="20% - Accent4 2 5 2 4 4" xfId="8078"/>
    <cellStyle name="20% - Accent4 2 5 2 5" xfId="8079"/>
    <cellStyle name="20% - Accent4 2 5 2 5 2" xfId="8080"/>
    <cellStyle name="20% - Accent4 2 5 2 5 2 2" xfId="8081"/>
    <cellStyle name="20% - Accent4 2 5 2 5 3" xfId="8082"/>
    <cellStyle name="20% - Accent4 2 5 2 6" xfId="8083"/>
    <cellStyle name="20% - Accent4 2 5 2 6 2" xfId="8084"/>
    <cellStyle name="20% - Accent4 2 5 2 7" xfId="8085"/>
    <cellStyle name="20% - Accent4 2 5 3" xfId="8086"/>
    <cellStyle name="20% - Accent4 2 5 3 2" xfId="8087"/>
    <cellStyle name="20% - Accent4 2 5 3 2 2" xfId="8088"/>
    <cellStyle name="20% - Accent4 2 5 3 2 2 2" xfId="8089"/>
    <cellStyle name="20% - Accent4 2 5 3 2 2 2 2" xfId="8090"/>
    <cellStyle name="20% - Accent4 2 5 3 2 2 2 2 2" xfId="8091"/>
    <cellStyle name="20% - Accent4 2 5 3 2 2 2 3" xfId="8092"/>
    <cellStyle name="20% - Accent4 2 5 3 2 2 3" xfId="8093"/>
    <cellStyle name="20% - Accent4 2 5 3 2 2 3 2" xfId="8094"/>
    <cellStyle name="20% - Accent4 2 5 3 2 2 4" xfId="8095"/>
    <cellStyle name="20% - Accent4 2 5 3 2 3" xfId="8096"/>
    <cellStyle name="20% - Accent4 2 5 3 2 3 2" xfId="8097"/>
    <cellStyle name="20% - Accent4 2 5 3 2 3 2 2" xfId="8098"/>
    <cellStyle name="20% - Accent4 2 5 3 2 3 3" xfId="8099"/>
    <cellStyle name="20% - Accent4 2 5 3 2 4" xfId="8100"/>
    <cellStyle name="20% - Accent4 2 5 3 2 4 2" xfId="8101"/>
    <cellStyle name="20% - Accent4 2 5 3 2 5" xfId="8102"/>
    <cellStyle name="20% - Accent4 2 5 3 3" xfId="8103"/>
    <cellStyle name="20% - Accent4 2 5 3 3 2" xfId="8104"/>
    <cellStyle name="20% - Accent4 2 5 3 3 2 2" xfId="8105"/>
    <cellStyle name="20% - Accent4 2 5 3 3 2 2 2" xfId="8106"/>
    <cellStyle name="20% - Accent4 2 5 3 3 2 3" xfId="8107"/>
    <cellStyle name="20% - Accent4 2 5 3 3 3" xfId="8108"/>
    <cellStyle name="20% - Accent4 2 5 3 3 3 2" xfId="8109"/>
    <cellStyle name="20% - Accent4 2 5 3 3 4" xfId="8110"/>
    <cellStyle name="20% - Accent4 2 5 3 4" xfId="8111"/>
    <cellStyle name="20% - Accent4 2 5 3 4 2" xfId="8112"/>
    <cellStyle name="20% - Accent4 2 5 3 4 2 2" xfId="8113"/>
    <cellStyle name="20% - Accent4 2 5 3 4 3" xfId="8114"/>
    <cellStyle name="20% - Accent4 2 5 3 5" xfId="8115"/>
    <cellStyle name="20% - Accent4 2 5 3 5 2" xfId="8116"/>
    <cellStyle name="20% - Accent4 2 5 3 6" xfId="8117"/>
    <cellStyle name="20% - Accent4 2 5 4" xfId="8118"/>
    <cellStyle name="20% - Accent4 2 5 4 2" xfId="8119"/>
    <cellStyle name="20% - Accent4 2 5 4 2 2" xfId="8120"/>
    <cellStyle name="20% - Accent4 2 5 4 2 2 2" xfId="8121"/>
    <cellStyle name="20% - Accent4 2 5 4 2 2 2 2" xfId="8122"/>
    <cellStyle name="20% - Accent4 2 5 4 2 2 3" xfId="8123"/>
    <cellStyle name="20% - Accent4 2 5 4 2 3" xfId="8124"/>
    <cellStyle name="20% - Accent4 2 5 4 2 3 2" xfId="8125"/>
    <cellStyle name="20% - Accent4 2 5 4 2 4" xfId="8126"/>
    <cellStyle name="20% - Accent4 2 5 4 3" xfId="8127"/>
    <cellStyle name="20% - Accent4 2 5 4 3 2" xfId="8128"/>
    <cellStyle name="20% - Accent4 2 5 4 3 2 2" xfId="8129"/>
    <cellStyle name="20% - Accent4 2 5 4 3 3" xfId="8130"/>
    <cellStyle name="20% - Accent4 2 5 4 4" xfId="8131"/>
    <cellStyle name="20% - Accent4 2 5 4 4 2" xfId="8132"/>
    <cellStyle name="20% - Accent4 2 5 4 5" xfId="8133"/>
    <cellStyle name="20% - Accent4 2 5 5" xfId="8134"/>
    <cellStyle name="20% - Accent4 2 5 5 2" xfId="8135"/>
    <cellStyle name="20% - Accent4 2 5 5 2 2" xfId="8136"/>
    <cellStyle name="20% - Accent4 2 5 5 2 2 2" xfId="8137"/>
    <cellStyle name="20% - Accent4 2 5 5 2 3" xfId="8138"/>
    <cellStyle name="20% - Accent4 2 5 5 3" xfId="8139"/>
    <cellStyle name="20% - Accent4 2 5 5 3 2" xfId="8140"/>
    <cellStyle name="20% - Accent4 2 5 5 4" xfId="8141"/>
    <cellStyle name="20% - Accent4 2 5 6" xfId="8142"/>
    <cellStyle name="20% - Accent4 2 5 6 2" xfId="8143"/>
    <cellStyle name="20% - Accent4 2 5 6 2 2" xfId="8144"/>
    <cellStyle name="20% - Accent4 2 5 6 3" xfId="8145"/>
    <cellStyle name="20% - Accent4 2 5 7" xfId="8146"/>
    <cellStyle name="20% - Accent4 2 5 7 2" xfId="8147"/>
    <cellStyle name="20% - Accent4 2 5 8" xfId="8148"/>
    <cellStyle name="20% - Accent4 2 6" xfId="8149"/>
    <cellStyle name="20% - Accent4 2 6 2" xfId="8150"/>
    <cellStyle name="20% - Accent4 2 6 2 2" xfId="8151"/>
    <cellStyle name="20% - Accent4 2 6 2 2 2" xfId="8152"/>
    <cellStyle name="20% - Accent4 2 6 2 2 2 2" xfId="8153"/>
    <cellStyle name="20% - Accent4 2 6 2 2 2 2 2" xfId="8154"/>
    <cellStyle name="20% - Accent4 2 6 2 2 2 2 2 2" xfId="8155"/>
    <cellStyle name="20% - Accent4 2 6 2 2 2 2 3" xfId="8156"/>
    <cellStyle name="20% - Accent4 2 6 2 2 2 3" xfId="8157"/>
    <cellStyle name="20% - Accent4 2 6 2 2 2 3 2" xfId="8158"/>
    <cellStyle name="20% - Accent4 2 6 2 2 2 4" xfId="8159"/>
    <cellStyle name="20% - Accent4 2 6 2 2 3" xfId="8160"/>
    <cellStyle name="20% - Accent4 2 6 2 2 3 2" xfId="8161"/>
    <cellStyle name="20% - Accent4 2 6 2 2 3 2 2" xfId="8162"/>
    <cellStyle name="20% - Accent4 2 6 2 2 3 3" xfId="8163"/>
    <cellStyle name="20% - Accent4 2 6 2 2 4" xfId="8164"/>
    <cellStyle name="20% - Accent4 2 6 2 2 4 2" xfId="8165"/>
    <cellStyle name="20% - Accent4 2 6 2 2 5" xfId="8166"/>
    <cellStyle name="20% - Accent4 2 6 2 3" xfId="8167"/>
    <cellStyle name="20% - Accent4 2 6 2 3 2" xfId="8168"/>
    <cellStyle name="20% - Accent4 2 6 2 3 2 2" xfId="8169"/>
    <cellStyle name="20% - Accent4 2 6 2 3 2 2 2" xfId="8170"/>
    <cellStyle name="20% - Accent4 2 6 2 3 2 3" xfId="8171"/>
    <cellStyle name="20% - Accent4 2 6 2 3 3" xfId="8172"/>
    <cellStyle name="20% - Accent4 2 6 2 3 3 2" xfId="8173"/>
    <cellStyle name="20% - Accent4 2 6 2 3 4" xfId="8174"/>
    <cellStyle name="20% - Accent4 2 6 2 4" xfId="8175"/>
    <cellStyle name="20% - Accent4 2 6 2 4 2" xfId="8176"/>
    <cellStyle name="20% - Accent4 2 6 2 4 2 2" xfId="8177"/>
    <cellStyle name="20% - Accent4 2 6 2 4 3" xfId="8178"/>
    <cellStyle name="20% - Accent4 2 6 2 5" xfId="8179"/>
    <cellStyle name="20% - Accent4 2 6 2 5 2" xfId="8180"/>
    <cellStyle name="20% - Accent4 2 6 2 6" xfId="8181"/>
    <cellStyle name="20% - Accent4 2 6 3" xfId="8182"/>
    <cellStyle name="20% - Accent4 2 6 3 2" xfId="8183"/>
    <cellStyle name="20% - Accent4 2 6 3 2 2" xfId="8184"/>
    <cellStyle name="20% - Accent4 2 6 3 2 2 2" xfId="8185"/>
    <cellStyle name="20% - Accent4 2 6 3 2 2 2 2" xfId="8186"/>
    <cellStyle name="20% - Accent4 2 6 3 2 2 3" xfId="8187"/>
    <cellStyle name="20% - Accent4 2 6 3 2 3" xfId="8188"/>
    <cellStyle name="20% - Accent4 2 6 3 2 3 2" xfId="8189"/>
    <cellStyle name="20% - Accent4 2 6 3 2 4" xfId="8190"/>
    <cellStyle name="20% - Accent4 2 6 3 3" xfId="8191"/>
    <cellStyle name="20% - Accent4 2 6 3 3 2" xfId="8192"/>
    <cellStyle name="20% - Accent4 2 6 3 3 2 2" xfId="8193"/>
    <cellStyle name="20% - Accent4 2 6 3 3 3" xfId="8194"/>
    <cellStyle name="20% - Accent4 2 6 3 4" xfId="8195"/>
    <cellStyle name="20% - Accent4 2 6 3 4 2" xfId="8196"/>
    <cellStyle name="20% - Accent4 2 6 3 5" xfId="8197"/>
    <cellStyle name="20% - Accent4 2 6 4" xfId="8198"/>
    <cellStyle name="20% - Accent4 2 6 4 2" xfId="8199"/>
    <cellStyle name="20% - Accent4 2 6 4 2 2" xfId="8200"/>
    <cellStyle name="20% - Accent4 2 6 4 2 2 2" xfId="8201"/>
    <cellStyle name="20% - Accent4 2 6 4 2 3" xfId="8202"/>
    <cellStyle name="20% - Accent4 2 6 4 3" xfId="8203"/>
    <cellStyle name="20% - Accent4 2 6 4 3 2" xfId="8204"/>
    <cellStyle name="20% - Accent4 2 6 4 4" xfId="8205"/>
    <cellStyle name="20% - Accent4 2 6 5" xfId="8206"/>
    <cellStyle name="20% - Accent4 2 6 5 2" xfId="8207"/>
    <cellStyle name="20% - Accent4 2 6 5 2 2" xfId="8208"/>
    <cellStyle name="20% - Accent4 2 6 5 3" xfId="8209"/>
    <cellStyle name="20% - Accent4 2 6 6" xfId="8210"/>
    <cellStyle name="20% - Accent4 2 6 6 2" xfId="8211"/>
    <cellStyle name="20% - Accent4 2 6 7" xfId="8212"/>
    <cellStyle name="20% - Accent4 2 7" xfId="8213"/>
    <cellStyle name="20% - Accent4 2 7 2" xfId="8214"/>
    <cellStyle name="20% - Accent4 2 7 2 2" xfId="8215"/>
    <cellStyle name="20% - Accent4 2 7 2 2 2" xfId="8216"/>
    <cellStyle name="20% - Accent4 2 7 2 2 2 2" xfId="8217"/>
    <cellStyle name="20% - Accent4 2 7 2 2 2 2 2" xfId="8218"/>
    <cellStyle name="20% - Accent4 2 7 2 2 2 3" xfId="8219"/>
    <cellStyle name="20% - Accent4 2 7 2 2 3" xfId="8220"/>
    <cellStyle name="20% - Accent4 2 7 2 2 3 2" xfId="8221"/>
    <cellStyle name="20% - Accent4 2 7 2 2 4" xfId="8222"/>
    <cellStyle name="20% - Accent4 2 7 2 3" xfId="8223"/>
    <cellStyle name="20% - Accent4 2 7 2 3 2" xfId="8224"/>
    <cellStyle name="20% - Accent4 2 7 2 3 2 2" xfId="8225"/>
    <cellStyle name="20% - Accent4 2 7 2 3 3" xfId="8226"/>
    <cellStyle name="20% - Accent4 2 7 2 4" xfId="8227"/>
    <cellStyle name="20% - Accent4 2 7 2 4 2" xfId="8228"/>
    <cellStyle name="20% - Accent4 2 7 2 5" xfId="8229"/>
    <cellStyle name="20% - Accent4 2 7 3" xfId="8230"/>
    <cellStyle name="20% - Accent4 2 7 3 2" xfId="8231"/>
    <cellStyle name="20% - Accent4 2 7 3 2 2" xfId="8232"/>
    <cellStyle name="20% - Accent4 2 7 3 2 2 2" xfId="8233"/>
    <cellStyle name="20% - Accent4 2 7 3 2 3" xfId="8234"/>
    <cellStyle name="20% - Accent4 2 7 3 3" xfId="8235"/>
    <cellStyle name="20% - Accent4 2 7 3 3 2" xfId="8236"/>
    <cellStyle name="20% - Accent4 2 7 3 4" xfId="8237"/>
    <cellStyle name="20% - Accent4 2 7 4" xfId="8238"/>
    <cellStyle name="20% - Accent4 2 7 4 2" xfId="8239"/>
    <cellStyle name="20% - Accent4 2 7 4 2 2" xfId="8240"/>
    <cellStyle name="20% - Accent4 2 7 4 3" xfId="8241"/>
    <cellStyle name="20% - Accent4 2 7 5" xfId="8242"/>
    <cellStyle name="20% - Accent4 2 7 5 2" xfId="8243"/>
    <cellStyle name="20% - Accent4 2 7 6" xfId="8244"/>
    <cellStyle name="20% - Accent4 2 8" xfId="8245"/>
    <cellStyle name="20% - Accent4 2 8 2" xfId="8246"/>
    <cellStyle name="20% - Accent4 2 8 2 2" xfId="8247"/>
    <cellStyle name="20% - Accent4 2 8 2 2 2" xfId="8248"/>
    <cellStyle name="20% - Accent4 2 8 2 2 2 2" xfId="8249"/>
    <cellStyle name="20% - Accent4 2 8 2 2 3" xfId="8250"/>
    <cellStyle name="20% - Accent4 2 8 2 3" xfId="8251"/>
    <cellStyle name="20% - Accent4 2 8 2 3 2" xfId="8252"/>
    <cellStyle name="20% - Accent4 2 8 2 4" xfId="8253"/>
    <cellStyle name="20% - Accent4 2 8 3" xfId="8254"/>
    <cellStyle name="20% - Accent4 2 8 3 2" xfId="8255"/>
    <cellStyle name="20% - Accent4 2 8 3 2 2" xfId="8256"/>
    <cellStyle name="20% - Accent4 2 8 3 3" xfId="8257"/>
    <cellStyle name="20% - Accent4 2 8 4" xfId="8258"/>
    <cellStyle name="20% - Accent4 2 8 4 2" xfId="8259"/>
    <cellStyle name="20% - Accent4 2 8 5" xfId="8260"/>
    <cellStyle name="20% - Accent4 2 9" xfId="8261"/>
    <cellStyle name="20% - Accent4 2 9 2" xfId="8262"/>
    <cellStyle name="20% - Accent4 2 9 2 2" xfId="8263"/>
    <cellStyle name="20% - Accent4 2 9 2 2 2" xfId="8264"/>
    <cellStyle name="20% - Accent4 2 9 2 3" xfId="8265"/>
    <cellStyle name="20% - Accent4 2 9 3" xfId="8266"/>
    <cellStyle name="20% - Accent4 2 9 3 2" xfId="8267"/>
    <cellStyle name="20% - Accent4 2 9 4" xfId="8268"/>
    <cellStyle name="20% - Accent5 2" xfId="8269"/>
    <cellStyle name="20% - Accent5 2 10" xfId="8270"/>
    <cellStyle name="20% - Accent5 2 10 2" xfId="8271"/>
    <cellStyle name="20% - Accent5 2 10 2 2" xfId="8272"/>
    <cellStyle name="20% - Accent5 2 10 3" xfId="8273"/>
    <cellStyle name="20% - Accent5 2 11" xfId="8274"/>
    <cellStyle name="20% - Accent5 2 11 2" xfId="8275"/>
    <cellStyle name="20% - Accent5 2 12" xfId="8276"/>
    <cellStyle name="20% - Accent5 2 2" xfId="8277"/>
    <cellStyle name="20% - Accent5 2 2 10" xfId="8278"/>
    <cellStyle name="20% - Accent5 2 2 10 2" xfId="8279"/>
    <cellStyle name="20% - Accent5 2 2 11" xfId="8280"/>
    <cellStyle name="20% - Accent5 2 2 2" xfId="8281"/>
    <cellStyle name="20% - Accent5 2 2 2 10" xfId="8282"/>
    <cellStyle name="20% - Accent5 2 2 2 2" xfId="8283"/>
    <cellStyle name="20% - Accent5 2 2 2 2 2" xfId="8284"/>
    <cellStyle name="20% - Accent5 2 2 2 2 2 2" xfId="8285"/>
    <cellStyle name="20% - Accent5 2 2 2 2 2 2 2" xfId="8286"/>
    <cellStyle name="20% - Accent5 2 2 2 2 2 2 2 2" xfId="8287"/>
    <cellStyle name="20% - Accent5 2 2 2 2 2 2 2 2 2" xfId="8288"/>
    <cellStyle name="20% - Accent5 2 2 2 2 2 2 2 2 2 2" xfId="8289"/>
    <cellStyle name="20% - Accent5 2 2 2 2 2 2 2 2 2 2 2" xfId="8290"/>
    <cellStyle name="20% - Accent5 2 2 2 2 2 2 2 2 2 2 2 2" xfId="8291"/>
    <cellStyle name="20% - Accent5 2 2 2 2 2 2 2 2 2 2 3" xfId="8292"/>
    <cellStyle name="20% - Accent5 2 2 2 2 2 2 2 2 2 3" xfId="8293"/>
    <cellStyle name="20% - Accent5 2 2 2 2 2 2 2 2 2 3 2" xfId="8294"/>
    <cellStyle name="20% - Accent5 2 2 2 2 2 2 2 2 2 4" xfId="8295"/>
    <cellStyle name="20% - Accent5 2 2 2 2 2 2 2 2 3" xfId="8296"/>
    <cellStyle name="20% - Accent5 2 2 2 2 2 2 2 2 3 2" xfId="8297"/>
    <cellStyle name="20% - Accent5 2 2 2 2 2 2 2 2 3 2 2" xfId="8298"/>
    <cellStyle name="20% - Accent5 2 2 2 2 2 2 2 2 3 3" xfId="8299"/>
    <cellStyle name="20% - Accent5 2 2 2 2 2 2 2 2 4" xfId="8300"/>
    <cellStyle name="20% - Accent5 2 2 2 2 2 2 2 2 4 2" xfId="8301"/>
    <cellStyle name="20% - Accent5 2 2 2 2 2 2 2 2 5" xfId="8302"/>
    <cellStyle name="20% - Accent5 2 2 2 2 2 2 2 3" xfId="8303"/>
    <cellStyle name="20% - Accent5 2 2 2 2 2 2 2 3 2" xfId="8304"/>
    <cellStyle name="20% - Accent5 2 2 2 2 2 2 2 3 2 2" xfId="8305"/>
    <cellStyle name="20% - Accent5 2 2 2 2 2 2 2 3 2 2 2" xfId="8306"/>
    <cellStyle name="20% - Accent5 2 2 2 2 2 2 2 3 2 3" xfId="8307"/>
    <cellStyle name="20% - Accent5 2 2 2 2 2 2 2 3 3" xfId="8308"/>
    <cellStyle name="20% - Accent5 2 2 2 2 2 2 2 3 3 2" xfId="8309"/>
    <cellStyle name="20% - Accent5 2 2 2 2 2 2 2 3 4" xfId="8310"/>
    <cellStyle name="20% - Accent5 2 2 2 2 2 2 2 4" xfId="8311"/>
    <cellStyle name="20% - Accent5 2 2 2 2 2 2 2 4 2" xfId="8312"/>
    <cellStyle name="20% - Accent5 2 2 2 2 2 2 2 4 2 2" xfId="8313"/>
    <cellStyle name="20% - Accent5 2 2 2 2 2 2 2 4 3" xfId="8314"/>
    <cellStyle name="20% - Accent5 2 2 2 2 2 2 2 5" xfId="8315"/>
    <cellStyle name="20% - Accent5 2 2 2 2 2 2 2 5 2" xfId="8316"/>
    <cellStyle name="20% - Accent5 2 2 2 2 2 2 2 6" xfId="8317"/>
    <cellStyle name="20% - Accent5 2 2 2 2 2 2 3" xfId="8318"/>
    <cellStyle name="20% - Accent5 2 2 2 2 2 2 3 2" xfId="8319"/>
    <cellStyle name="20% - Accent5 2 2 2 2 2 2 3 2 2" xfId="8320"/>
    <cellStyle name="20% - Accent5 2 2 2 2 2 2 3 2 2 2" xfId="8321"/>
    <cellStyle name="20% - Accent5 2 2 2 2 2 2 3 2 2 2 2" xfId="8322"/>
    <cellStyle name="20% - Accent5 2 2 2 2 2 2 3 2 2 3" xfId="8323"/>
    <cellStyle name="20% - Accent5 2 2 2 2 2 2 3 2 3" xfId="8324"/>
    <cellStyle name="20% - Accent5 2 2 2 2 2 2 3 2 3 2" xfId="8325"/>
    <cellStyle name="20% - Accent5 2 2 2 2 2 2 3 2 4" xfId="8326"/>
    <cellStyle name="20% - Accent5 2 2 2 2 2 2 3 3" xfId="8327"/>
    <cellStyle name="20% - Accent5 2 2 2 2 2 2 3 3 2" xfId="8328"/>
    <cellStyle name="20% - Accent5 2 2 2 2 2 2 3 3 2 2" xfId="8329"/>
    <cellStyle name="20% - Accent5 2 2 2 2 2 2 3 3 3" xfId="8330"/>
    <cellStyle name="20% - Accent5 2 2 2 2 2 2 3 4" xfId="8331"/>
    <cellStyle name="20% - Accent5 2 2 2 2 2 2 3 4 2" xfId="8332"/>
    <cellStyle name="20% - Accent5 2 2 2 2 2 2 3 5" xfId="8333"/>
    <cellStyle name="20% - Accent5 2 2 2 2 2 2 4" xfId="8334"/>
    <cellStyle name="20% - Accent5 2 2 2 2 2 2 4 2" xfId="8335"/>
    <cellStyle name="20% - Accent5 2 2 2 2 2 2 4 2 2" xfId="8336"/>
    <cellStyle name="20% - Accent5 2 2 2 2 2 2 4 2 2 2" xfId="8337"/>
    <cellStyle name="20% - Accent5 2 2 2 2 2 2 4 2 3" xfId="8338"/>
    <cellStyle name="20% - Accent5 2 2 2 2 2 2 4 3" xfId="8339"/>
    <cellStyle name="20% - Accent5 2 2 2 2 2 2 4 3 2" xfId="8340"/>
    <cellStyle name="20% - Accent5 2 2 2 2 2 2 4 4" xfId="8341"/>
    <cellStyle name="20% - Accent5 2 2 2 2 2 2 5" xfId="8342"/>
    <cellStyle name="20% - Accent5 2 2 2 2 2 2 5 2" xfId="8343"/>
    <cellStyle name="20% - Accent5 2 2 2 2 2 2 5 2 2" xfId="8344"/>
    <cellStyle name="20% - Accent5 2 2 2 2 2 2 5 3" xfId="8345"/>
    <cellStyle name="20% - Accent5 2 2 2 2 2 2 6" xfId="8346"/>
    <cellStyle name="20% - Accent5 2 2 2 2 2 2 6 2" xfId="8347"/>
    <cellStyle name="20% - Accent5 2 2 2 2 2 2 7" xfId="8348"/>
    <cellStyle name="20% - Accent5 2 2 2 2 2 3" xfId="8349"/>
    <cellStyle name="20% - Accent5 2 2 2 2 2 3 2" xfId="8350"/>
    <cellStyle name="20% - Accent5 2 2 2 2 2 3 2 2" xfId="8351"/>
    <cellStyle name="20% - Accent5 2 2 2 2 2 3 2 2 2" xfId="8352"/>
    <cellStyle name="20% - Accent5 2 2 2 2 2 3 2 2 2 2" xfId="8353"/>
    <cellStyle name="20% - Accent5 2 2 2 2 2 3 2 2 2 2 2" xfId="8354"/>
    <cellStyle name="20% - Accent5 2 2 2 2 2 3 2 2 2 3" xfId="8355"/>
    <cellStyle name="20% - Accent5 2 2 2 2 2 3 2 2 3" xfId="8356"/>
    <cellStyle name="20% - Accent5 2 2 2 2 2 3 2 2 3 2" xfId="8357"/>
    <cellStyle name="20% - Accent5 2 2 2 2 2 3 2 2 4" xfId="8358"/>
    <cellStyle name="20% - Accent5 2 2 2 2 2 3 2 3" xfId="8359"/>
    <cellStyle name="20% - Accent5 2 2 2 2 2 3 2 3 2" xfId="8360"/>
    <cellStyle name="20% - Accent5 2 2 2 2 2 3 2 3 2 2" xfId="8361"/>
    <cellStyle name="20% - Accent5 2 2 2 2 2 3 2 3 3" xfId="8362"/>
    <cellStyle name="20% - Accent5 2 2 2 2 2 3 2 4" xfId="8363"/>
    <cellStyle name="20% - Accent5 2 2 2 2 2 3 2 4 2" xfId="8364"/>
    <cellStyle name="20% - Accent5 2 2 2 2 2 3 2 5" xfId="8365"/>
    <cellStyle name="20% - Accent5 2 2 2 2 2 3 3" xfId="8366"/>
    <cellStyle name="20% - Accent5 2 2 2 2 2 3 3 2" xfId="8367"/>
    <cellStyle name="20% - Accent5 2 2 2 2 2 3 3 2 2" xfId="8368"/>
    <cellStyle name="20% - Accent5 2 2 2 2 2 3 3 2 2 2" xfId="8369"/>
    <cellStyle name="20% - Accent5 2 2 2 2 2 3 3 2 3" xfId="8370"/>
    <cellStyle name="20% - Accent5 2 2 2 2 2 3 3 3" xfId="8371"/>
    <cellStyle name="20% - Accent5 2 2 2 2 2 3 3 3 2" xfId="8372"/>
    <cellStyle name="20% - Accent5 2 2 2 2 2 3 3 4" xfId="8373"/>
    <cellStyle name="20% - Accent5 2 2 2 2 2 3 4" xfId="8374"/>
    <cellStyle name="20% - Accent5 2 2 2 2 2 3 4 2" xfId="8375"/>
    <cellStyle name="20% - Accent5 2 2 2 2 2 3 4 2 2" xfId="8376"/>
    <cellStyle name="20% - Accent5 2 2 2 2 2 3 4 3" xfId="8377"/>
    <cellStyle name="20% - Accent5 2 2 2 2 2 3 5" xfId="8378"/>
    <cellStyle name="20% - Accent5 2 2 2 2 2 3 5 2" xfId="8379"/>
    <cellStyle name="20% - Accent5 2 2 2 2 2 3 6" xfId="8380"/>
    <cellStyle name="20% - Accent5 2 2 2 2 2 4" xfId="8381"/>
    <cellStyle name="20% - Accent5 2 2 2 2 2 4 2" xfId="8382"/>
    <cellStyle name="20% - Accent5 2 2 2 2 2 4 2 2" xfId="8383"/>
    <cellStyle name="20% - Accent5 2 2 2 2 2 4 2 2 2" xfId="8384"/>
    <cellStyle name="20% - Accent5 2 2 2 2 2 4 2 2 2 2" xfId="8385"/>
    <cellStyle name="20% - Accent5 2 2 2 2 2 4 2 2 3" xfId="8386"/>
    <cellStyle name="20% - Accent5 2 2 2 2 2 4 2 3" xfId="8387"/>
    <cellStyle name="20% - Accent5 2 2 2 2 2 4 2 3 2" xfId="8388"/>
    <cellStyle name="20% - Accent5 2 2 2 2 2 4 2 4" xfId="8389"/>
    <cellStyle name="20% - Accent5 2 2 2 2 2 4 3" xfId="8390"/>
    <cellStyle name="20% - Accent5 2 2 2 2 2 4 3 2" xfId="8391"/>
    <cellStyle name="20% - Accent5 2 2 2 2 2 4 3 2 2" xfId="8392"/>
    <cellStyle name="20% - Accent5 2 2 2 2 2 4 3 3" xfId="8393"/>
    <cellStyle name="20% - Accent5 2 2 2 2 2 4 4" xfId="8394"/>
    <cellStyle name="20% - Accent5 2 2 2 2 2 4 4 2" xfId="8395"/>
    <cellStyle name="20% - Accent5 2 2 2 2 2 4 5" xfId="8396"/>
    <cellStyle name="20% - Accent5 2 2 2 2 2 5" xfId="8397"/>
    <cellStyle name="20% - Accent5 2 2 2 2 2 5 2" xfId="8398"/>
    <cellStyle name="20% - Accent5 2 2 2 2 2 5 2 2" xfId="8399"/>
    <cellStyle name="20% - Accent5 2 2 2 2 2 5 2 2 2" xfId="8400"/>
    <cellStyle name="20% - Accent5 2 2 2 2 2 5 2 3" xfId="8401"/>
    <cellStyle name="20% - Accent5 2 2 2 2 2 5 3" xfId="8402"/>
    <cellStyle name="20% - Accent5 2 2 2 2 2 5 3 2" xfId="8403"/>
    <cellStyle name="20% - Accent5 2 2 2 2 2 5 4" xfId="8404"/>
    <cellStyle name="20% - Accent5 2 2 2 2 2 6" xfId="8405"/>
    <cellStyle name="20% - Accent5 2 2 2 2 2 6 2" xfId="8406"/>
    <cellStyle name="20% - Accent5 2 2 2 2 2 6 2 2" xfId="8407"/>
    <cellStyle name="20% - Accent5 2 2 2 2 2 6 3" xfId="8408"/>
    <cellStyle name="20% - Accent5 2 2 2 2 2 7" xfId="8409"/>
    <cellStyle name="20% - Accent5 2 2 2 2 2 7 2" xfId="8410"/>
    <cellStyle name="20% - Accent5 2 2 2 2 2 8" xfId="8411"/>
    <cellStyle name="20% - Accent5 2 2 2 2 3" xfId="8412"/>
    <cellStyle name="20% - Accent5 2 2 2 2 3 2" xfId="8413"/>
    <cellStyle name="20% - Accent5 2 2 2 2 3 2 2" xfId="8414"/>
    <cellStyle name="20% - Accent5 2 2 2 2 3 2 2 2" xfId="8415"/>
    <cellStyle name="20% - Accent5 2 2 2 2 3 2 2 2 2" xfId="8416"/>
    <cellStyle name="20% - Accent5 2 2 2 2 3 2 2 2 2 2" xfId="8417"/>
    <cellStyle name="20% - Accent5 2 2 2 2 3 2 2 2 2 2 2" xfId="8418"/>
    <cellStyle name="20% - Accent5 2 2 2 2 3 2 2 2 2 3" xfId="8419"/>
    <cellStyle name="20% - Accent5 2 2 2 2 3 2 2 2 3" xfId="8420"/>
    <cellStyle name="20% - Accent5 2 2 2 2 3 2 2 2 3 2" xfId="8421"/>
    <cellStyle name="20% - Accent5 2 2 2 2 3 2 2 2 4" xfId="8422"/>
    <cellStyle name="20% - Accent5 2 2 2 2 3 2 2 3" xfId="8423"/>
    <cellStyle name="20% - Accent5 2 2 2 2 3 2 2 3 2" xfId="8424"/>
    <cellStyle name="20% - Accent5 2 2 2 2 3 2 2 3 2 2" xfId="8425"/>
    <cellStyle name="20% - Accent5 2 2 2 2 3 2 2 3 3" xfId="8426"/>
    <cellStyle name="20% - Accent5 2 2 2 2 3 2 2 4" xfId="8427"/>
    <cellStyle name="20% - Accent5 2 2 2 2 3 2 2 4 2" xfId="8428"/>
    <cellStyle name="20% - Accent5 2 2 2 2 3 2 2 5" xfId="8429"/>
    <cellStyle name="20% - Accent5 2 2 2 2 3 2 3" xfId="8430"/>
    <cellStyle name="20% - Accent5 2 2 2 2 3 2 3 2" xfId="8431"/>
    <cellStyle name="20% - Accent5 2 2 2 2 3 2 3 2 2" xfId="8432"/>
    <cellStyle name="20% - Accent5 2 2 2 2 3 2 3 2 2 2" xfId="8433"/>
    <cellStyle name="20% - Accent5 2 2 2 2 3 2 3 2 3" xfId="8434"/>
    <cellStyle name="20% - Accent5 2 2 2 2 3 2 3 3" xfId="8435"/>
    <cellStyle name="20% - Accent5 2 2 2 2 3 2 3 3 2" xfId="8436"/>
    <cellStyle name="20% - Accent5 2 2 2 2 3 2 3 4" xfId="8437"/>
    <cellStyle name="20% - Accent5 2 2 2 2 3 2 4" xfId="8438"/>
    <cellStyle name="20% - Accent5 2 2 2 2 3 2 4 2" xfId="8439"/>
    <cellStyle name="20% - Accent5 2 2 2 2 3 2 4 2 2" xfId="8440"/>
    <cellStyle name="20% - Accent5 2 2 2 2 3 2 4 3" xfId="8441"/>
    <cellStyle name="20% - Accent5 2 2 2 2 3 2 5" xfId="8442"/>
    <cellStyle name="20% - Accent5 2 2 2 2 3 2 5 2" xfId="8443"/>
    <cellStyle name="20% - Accent5 2 2 2 2 3 2 6" xfId="8444"/>
    <cellStyle name="20% - Accent5 2 2 2 2 3 3" xfId="8445"/>
    <cellStyle name="20% - Accent5 2 2 2 2 3 3 2" xfId="8446"/>
    <cellStyle name="20% - Accent5 2 2 2 2 3 3 2 2" xfId="8447"/>
    <cellStyle name="20% - Accent5 2 2 2 2 3 3 2 2 2" xfId="8448"/>
    <cellStyle name="20% - Accent5 2 2 2 2 3 3 2 2 2 2" xfId="8449"/>
    <cellStyle name="20% - Accent5 2 2 2 2 3 3 2 2 3" xfId="8450"/>
    <cellStyle name="20% - Accent5 2 2 2 2 3 3 2 3" xfId="8451"/>
    <cellStyle name="20% - Accent5 2 2 2 2 3 3 2 3 2" xfId="8452"/>
    <cellStyle name="20% - Accent5 2 2 2 2 3 3 2 4" xfId="8453"/>
    <cellStyle name="20% - Accent5 2 2 2 2 3 3 3" xfId="8454"/>
    <cellStyle name="20% - Accent5 2 2 2 2 3 3 3 2" xfId="8455"/>
    <cellStyle name="20% - Accent5 2 2 2 2 3 3 3 2 2" xfId="8456"/>
    <cellStyle name="20% - Accent5 2 2 2 2 3 3 3 3" xfId="8457"/>
    <cellStyle name="20% - Accent5 2 2 2 2 3 3 4" xfId="8458"/>
    <cellStyle name="20% - Accent5 2 2 2 2 3 3 4 2" xfId="8459"/>
    <cellStyle name="20% - Accent5 2 2 2 2 3 3 5" xfId="8460"/>
    <cellStyle name="20% - Accent5 2 2 2 2 3 4" xfId="8461"/>
    <cellStyle name="20% - Accent5 2 2 2 2 3 4 2" xfId="8462"/>
    <cellStyle name="20% - Accent5 2 2 2 2 3 4 2 2" xfId="8463"/>
    <cellStyle name="20% - Accent5 2 2 2 2 3 4 2 2 2" xfId="8464"/>
    <cellStyle name="20% - Accent5 2 2 2 2 3 4 2 3" xfId="8465"/>
    <cellStyle name="20% - Accent5 2 2 2 2 3 4 3" xfId="8466"/>
    <cellStyle name="20% - Accent5 2 2 2 2 3 4 3 2" xfId="8467"/>
    <cellStyle name="20% - Accent5 2 2 2 2 3 4 4" xfId="8468"/>
    <cellStyle name="20% - Accent5 2 2 2 2 3 5" xfId="8469"/>
    <cellStyle name="20% - Accent5 2 2 2 2 3 5 2" xfId="8470"/>
    <cellStyle name="20% - Accent5 2 2 2 2 3 5 2 2" xfId="8471"/>
    <cellStyle name="20% - Accent5 2 2 2 2 3 5 3" xfId="8472"/>
    <cellStyle name="20% - Accent5 2 2 2 2 3 6" xfId="8473"/>
    <cellStyle name="20% - Accent5 2 2 2 2 3 6 2" xfId="8474"/>
    <cellStyle name="20% - Accent5 2 2 2 2 3 7" xfId="8475"/>
    <cellStyle name="20% - Accent5 2 2 2 2 4" xfId="8476"/>
    <cellStyle name="20% - Accent5 2 2 2 2 4 2" xfId="8477"/>
    <cellStyle name="20% - Accent5 2 2 2 2 4 2 2" xfId="8478"/>
    <cellStyle name="20% - Accent5 2 2 2 2 4 2 2 2" xfId="8479"/>
    <cellStyle name="20% - Accent5 2 2 2 2 4 2 2 2 2" xfId="8480"/>
    <cellStyle name="20% - Accent5 2 2 2 2 4 2 2 2 2 2" xfId="8481"/>
    <cellStyle name="20% - Accent5 2 2 2 2 4 2 2 2 3" xfId="8482"/>
    <cellStyle name="20% - Accent5 2 2 2 2 4 2 2 3" xfId="8483"/>
    <cellStyle name="20% - Accent5 2 2 2 2 4 2 2 3 2" xfId="8484"/>
    <cellStyle name="20% - Accent5 2 2 2 2 4 2 2 4" xfId="8485"/>
    <cellStyle name="20% - Accent5 2 2 2 2 4 2 3" xfId="8486"/>
    <cellStyle name="20% - Accent5 2 2 2 2 4 2 3 2" xfId="8487"/>
    <cellStyle name="20% - Accent5 2 2 2 2 4 2 3 2 2" xfId="8488"/>
    <cellStyle name="20% - Accent5 2 2 2 2 4 2 3 3" xfId="8489"/>
    <cellStyle name="20% - Accent5 2 2 2 2 4 2 4" xfId="8490"/>
    <cellStyle name="20% - Accent5 2 2 2 2 4 2 4 2" xfId="8491"/>
    <cellStyle name="20% - Accent5 2 2 2 2 4 2 5" xfId="8492"/>
    <cellStyle name="20% - Accent5 2 2 2 2 4 3" xfId="8493"/>
    <cellStyle name="20% - Accent5 2 2 2 2 4 3 2" xfId="8494"/>
    <cellStyle name="20% - Accent5 2 2 2 2 4 3 2 2" xfId="8495"/>
    <cellStyle name="20% - Accent5 2 2 2 2 4 3 2 2 2" xfId="8496"/>
    <cellStyle name="20% - Accent5 2 2 2 2 4 3 2 3" xfId="8497"/>
    <cellStyle name="20% - Accent5 2 2 2 2 4 3 3" xfId="8498"/>
    <cellStyle name="20% - Accent5 2 2 2 2 4 3 3 2" xfId="8499"/>
    <cellStyle name="20% - Accent5 2 2 2 2 4 3 4" xfId="8500"/>
    <cellStyle name="20% - Accent5 2 2 2 2 4 4" xfId="8501"/>
    <cellStyle name="20% - Accent5 2 2 2 2 4 4 2" xfId="8502"/>
    <cellStyle name="20% - Accent5 2 2 2 2 4 4 2 2" xfId="8503"/>
    <cellStyle name="20% - Accent5 2 2 2 2 4 4 3" xfId="8504"/>
    <cellStyle name="20% - Accent5 2 2 2 2 4 5" xfId="8505"/>
    <cellStyle name="20% - Accent5 2 2 2 2 4 5 2" xfId="8506"/>
    <cellStyle name="20% - Accent5 2 2 2 2 4 6" xfId="8507"/>
    <cellStyle name="20% - Accent5 2 2 2 2 5" xfId="8508"/>
    <cellStyle name="20% - Accent5 2 2 2 2 5 2" xfId="8509"/>
    <cellStyle name="20% - Accent5 2 2 2 2 5 2 2" xfId="8510"/>
    <cellStyle name="20% - Accent5 2 2 2 2 5 2 2 2" xfId="8511"/>
    <cellStyle name="20% - Accent5 2 2 2 2 5 2 2 2 2" xfId="8512"/>
    <cellStyle name="20% - Accent5 2 2 2 2 5 2 2 3" xfId="8513"/>
    <cellStyle name="20% - Accent5 2 2 2 2 5 2 3" xfId="8514"/>
    <cellStyle name="20% - Accent5 2 2 2 2 5 2 3 2" xfId="8515"/>
    <cellStyle name="20% - Accent5 2 2 2 2 5 2 4" xfId="8516"/>
    <cellStyle name="20% - Accent5 2 2 2 2 5 3" xfId="8517"/>
    <cellStyle name="20% - Accent5 2 2 2 2 5 3 2" xfId="8518"/>
    <cellStyle name="20% - Accent5 2 2 2 2 5 3 2 2" xfId="8519"/>
    <cellStyle name="20% - Accent5 2 2 2 2 5 3 3" xfId="8520"/>
    <cellStyle name="20% - Accent5 2 2 2 2 5 4" xfId="8521"/>
    <cellStyle name="20% - Accent5 2 2 2 2 5 4 2" xfId="8522"/>
    <cellStyle name="20% - Accent5 2 2 2 2 5 5" xfId="8523"/>
    <cellStyle name="20% - Accent5 2 2 2 2 6" xfId="8524"/>
    <cellStyle name="20% - Accent5 2 2 2 2 6 2" xfId="8525"/>
    <cellStyle name="20% - Accent5 2 2 2 2 6 2 2" xfId="8526"/>
    <cellStyle name="20% - Accent5 2 2 2 2 6 2 2 2" xfId="8527"/>
    <cellStyle name="20% - Accent5 2 2 2 2 6 2 3" xfId="8528"/>
    <cellStyle name="20% - Accent5 2 2 2 2 6 3" xfId="8529"/>
    <cellStyle name="20% - Accent5 2 2 2 2 6 3 2" xfId="8530"/>
    <cellStyle name="20% - Accent5 2 2 2 2 6 4" xfId="8531"/>
    <cellStyle name="20% - Accent5 2 2 2 2 7" xfId="8532"/>
    <cellStyle name="20% - Accent5 2 2 2 2 7 2" xfId="8533"/>
    <cellStyle name="20% - Accent5 2 2 2 2 7 2 2" xfId="8534"/>
    <cellStyle name="20% - Accent5 2 2 2 2 7 3" xfId="8535"/>
    <cellStyle name="20% - Accent5 2 2 2 2 8" xfId="8536"/>
    <cellStyle name="20% - Accent5 2 2 2 2 8 2" xfId="8537"/>
    <cellStyle name="20% - Accent5 2 2 2 2 9" xfId="8538"/>
    <cellStyle name="20% - Accent5 2 2 2 3" xfId="8539"/>
    <cellStyle name="20% - Accent5 2 2 2 3 2" xfId="8540"/>
    <cellStyle name="20% - Accent5 2 2 2 3 2 2" xfId="8541"/>
    <cellStyle name="20% - Accent5 2 2 2 3 2 2 2" xfId="8542"/>
    <cellStyle name="20% - Accent5 2 2 2 3 2 2 2 2" xfId="8543"/>
    <cellStyle name="20% - Accent5 2 2 2 3 2 2 2 2 2" xfId="8544"/>
    <cellStyle name="20% - Accent5 2 2 2 3 2 2 2 2 2 2" xfId="8545"/>
    <cellStyle name="20% - Accent5 2 2 2 3 2 2 2 2 2 2 2" xfId="8546"/>
    <cellStyle name="20% - Accent5 2 2 2 3 2 2 2 2 2 3" xfId="8547"/>
    <cellStyle name="20% - Accent5 2 2 2 3 2 2 2 2 3" xfId="8548"/>
    <cellStyle name="20% - Accent5 2 2 2 3 2 2 2 2 3 2" xfId="8549"/>
    <cellStyle name="20% - Accent5 2 2 2 3 2 2 2 2 4" xfId="8550"/>
    <cellStyle name="20% - Accent5 2 2 2 3 2 2 2 3" xfId="8551"/>
    <cellStyle name="20% - Accent5 2 2 2 3 2 2 2 3 2" xfId="8552"/>
    <cellStyle name="20% - Accent5 2 2 2 3 2 2 2 3 2 2" xfId="8553"/>
    <cellStyle name="20% - Accent5 2 2 2 3 2 2 2 3 3" xfId="8554"/>
    <cellStyle name="20% - Accent5 2 2 2 3 2 2 2 4" xfId="8555"/>
    <cellStyle name="20% - Accent5 2 2 2 3 2 2 2 4 2" xfId="8556"/>
    <cellStyle name="20% - Accent5 2 2 2 3 2 2 2 5" xfId="8557"/>
    <cellStyle name="20% - Accent5 2 2 2 3 2 2 3" xfId="8558"/>
    <cellStyle name="20% - Accent5 2 2 2 3 2 2 3 2" xfId="8559"/>
    <cellStyle name="20% - Accent5 2 2 2 3 2 2 3 2 2" xfId="8560"/>
    <cellStyle name="20% - Accent5 2 2 2 3 2 2 3 2 2 2" xfId="8561"/>
    <cellStyle name="20% - Accent5 2 2 2 3 2 2 3 2 3" xfId="8562"/>
    <cellStyle name="20% - Accent5 2 2 2 3 2 2 3 3" xfId="8563"/>
    <cellStyle name="20% - Accent5 2 2 2 3 2 2 3 3 2" xfId="8564"/>
    <cellStyle name="20% - Accent5 2 2 2 3 2 2 3 4" xfId="8565"/>
    <cellStyle name="20% - Accent5 2 2 2 3 2 2 4" xfId="8566"/>
    <cellStyle name="20% - Accent5 2 2 2 3 2 2 4 2" xfId="8567"/>
    <cellStyle name="20% - Accent5 2 2 2 3 2 2 4 2 2" xfId="8568"/>
    <cellStyle name="20% - Accent5 2 2 2 3 2 2 4 3" xfId="8569"/>
    <cellStyle name="20% - Accent5 2 2 2 3 2 2 5" xfId="8570"/>
    <cellStyle name="20% - Accent5 2 2 2 3 2 2 5 2" xfId="8571"/>
    <cellStyle name="20% - Accent5 2 2 2 3 2 2 6" xfId="8572"/>
    <cellStyle name="20% - Accent5 2 2 2 3 2 3" xfId="8573"/>
    <cellStyle name="20% - Accent5 2 2 2 3 2 3 2" xfId="8574"/>
    <cellStyle name="20% - Accent5 2 2 2 3 2 3 2 2" xfId="8575"/>
    <cellStyle name="20% - Accent5 2 2 2 3 2 3 2 2 2" xfId="8576"/>
    <cellStyle name="20% - Accent5 2 2 2 3 2 3 2 2 2 2" xfId="8577"/>
    <cellStyle name="20% - Accent5 2 2 2 3 2 3 2 2 3" xfId="8578"/>
    <cellStyle name="20% - Accent5 2 2 2 3 2 3 2 3" xfId="8579"/>
    <cellStyle name="20% - Accent5 2 2 2 3 2 3 2 3 2" xfId="8580"/>
    <cellStyle name="20% - Accent5 2 2 2 3 2 3 2 4" xfId="8581"/>
    <cellStyle name="20% - Accent5 2 2 2 3 2 3 3" xfId="8582"/>
    <cellStyle name="20% - Accent5 2 2 2 3 2 3 3 2" xfId="8583"/>
    <cellStyle name="20% - Accent5 2 2 2 3 2 3 3 2 2" xfId="8584"/>
    <cellStyle name="20% - Accent5 2 2 2 3 2 3 3 3" xfId="8585"/>
    <cellStyle name="20% - Accent5 2 2 2 3 2 3 4" xfId="8586"/>
    <cellStyle name="20% - Accent5 2 2 2 3 2 3 4 2" xfId="8587"/>
    <cellStyle name="20% - Accent5 2 2 2 3 2 3 5" xfId="8588"/>
    <cellStyle name="20% - Accent5 2 2 2 3 2 4" xfId="8589"/>
    <cellStyle name="20% - Accent5 2 2 2 3 2 4 2" xfId="8590"/>
    <cellStyle name="20% - Accent5 2 2 2 3 2 4 2 2" xfId="8591"/>
    <cellStyle name="20% - Accent5 2 2 2 3 2 4 2 2 2" xfId="8592"/>
    <cellStyle name="20% - Accent5 2 2 2 3 2 4 2 3" xfId="8593"/>
    <cellStyle name="20% - Accent5 2 2 2 3 2 4 3" xfId="8594"/>
    <cellStyle name="20% - Accent5 2 2 2 3 2 4 3 2" xfId="8595"/>
    <cellStyle name="20% - Accent5 2 2 2 3 2 4 4" xfId="8596"/>
    <cellStyle name="20% - Accent5 2 2 2 3 2 5" xfId="8597"/>
    <cellStyle name="20% - Accent5 2 2 2 3 2 5 2" xfId="8598"/>
    <cellStyle name="20% - Accent5 2 2 2 3 2 5 2 2" xfId="8599"/>
    <cellStyle name="20% - Accent5 2 2 2 3 2 5 3" xfId="8600"/>
    <cellStyle name="20% - Accent5 2 2 2 3 2 6" xfId="8601"/>
    <cellStyle name="20% - Accent5 2 2 2 3 2 6 2" xfId="8602"/>
    <cellStyle name="20% - Accent5 2 2 2 3 2 7" xfId="8603"/>
    <cellStyle name="20% - Accent5 2 2 2 3 3" xfId="8604"/>
    <cellStyle name="20% - Accent5 2 2 2 3 3 2" xfId="8605"/>
    <cellStyle name="20% - Accent5 2 2 2 3 3 2 2" xfId="8606"/>
    <cellStyle name="20% - Accent5 2 2 2 3 3 2 2 2" xfId="8607"/>
    <cellStyle name="20% - Accent5 2 2 2 3 3 2 2 2 2" xfId="8608"/>
    <cellStyle name="20% - Accent5 2 2 2 3 3 2 2 2 2 2" xfId="8609"/>
    <cellStyle name="20% - Accent5 2 2 2 3 3 2 2 2 3" xfId="8610"/>
    <cellStyle name="20% - Accent5 2 2 2 3 3 2 2 3" xfId="8611"/>
    <cellStyle name="20% - Accent5 2 2 2 3 3 2 2 3 2" xfId="8612"/>
    <cellStyle name="20% - Accent5 2 2 2 3 3 2 2 4" xfId="8613"/>
    <cellStyle name="20% - Accent5 2 2 2 3 3 2 3" xfId="8614"/>
    <cellStyle name="20% - Accent5 2 2 2 3 3 2 3 2" xfId="8615"/>
    <cellStyle name="20% - Accent5 2 2 2 3 3 2 3 2 2" xfId="8616"/>
    <cellStyle name="20% - Accent5 2 2 2 3 3 2 3 3" xfId="8617"/>
    <cellStyle name="20% - Accent5 2 2 2 3 3 2 4" xfId="8618"/>
    <cellStyle name="20% - Accent5 2 2 2 3 3 2 4 2" xfId="8619"/>
    <cellStyle name="20% - Accent5 2 2 2 3 3 2 5" xfId="8620"/>
    <cellStyle name="20% - Accent5 2 2 2 3 3 3" xfId="8621"/>
    <cellStyle name="20% - Accent5 2 2 2 3 3 3 2" xfId="8622"/>
    <cellStyle name="20% - Accent5 2 2 2 3 3 3 2 2" xfId="8623"/>
    <cellStyle name="20% - Accent5 2 2 2 3 3 3 2 2 2" xfId="8624"/>
    <cellStyle name="20% - Accent5 2 2 2 3 3 3 2 3" xfId="8625"/>
    <cellStyle name="20% - Accent5 2 2 2 3 3 3 3" xfId="8626"/>
    <cellStyle name="20% - Accent5 2 2 2 3 3 3 3 2" xfId="8627"/>
    <cellStyle name="20% - Accent5 2 2 2 3 3 3 4" xfId="8628"/>
    <cellStyle name="20% - Accent5 2 2 2 3 3 4" xfId="8629"/>
    <cellStyle name="20% - Accent5 2 2 2 3 3 4 2" xfId="8630"/>
    <cellStyle name="20% - Accent5 2 2 2 3 3 4 2 2" xfId="8631"/>
    <cellStyle name="20% - Accent5 2 2 2 3 3 4 3" xfId="8632"/>
    <cellStyle name="20% - Accent5 2 2 2 3 3 5" xfId="8633"/>
    <cellStyle name="20% - Accent5 2 2 2 3 3 5 2" xfId="8634"/>
    <cellStyle name="20% - Accent5 2 2 2 3 3 6" xfId="8635"/>
    <cellStyle name="20% - Accent5 2 2 2 3 4" xfId="8636"/>
    <cellStyle name="20% - Accent5 2 2 2 3 4 2" xfId="8637"/>
    <cellStyle name="20% - Accent5 2 2 2 3 4 2 2" xfId="8638"/>
    <cellStyle name="20% - Accent5 2 2 2 3 4 2 2 2" xfId="8639"/>
    <cellStyle name="20% - Accent5 2 2 2 3 4 2 2 2 2" xfId="8640"/>
    <cellStyle name="20% - Accent5 2 2 2 3 4 2 2 3" xfId="8641"/>
    <cellStyle name="20% - Accent5 2 2 2 3 4 2 3" xfId="8642"/>
    <cellStyle name="20% - Accent5 2 2 2 3 4 2 3 2" xfId="8643"/>
    <cellStyle name="20% - Accent5 2 2 2 3 4 2 4" xfId="8644"/>
    <cellStyle name="20% - Accent5 2 2 2 3 4 3" xfId="8645"/>
    <cellStyle name="20% - Accent5 2 2 2 3 4 3 2" xfId="8646"/>
    <cellStyle name="20% - Accent5 2 2 2 3 4 3 2 2" xfId="8647"/>
    <cellStyle name="20% - Accent5 2 2 2 3 4 3 3" xfId="8648"/>
    <cellStyle name="20% - Accent5 2 2 2 3 4 4" xfId="8649"/>
    <cellStyle name="20% - Accent5 2 2 2 3 4 4 2" xfId="8650"/>
    <cellStyle name="20% - Accent5 2 2 2 3 4 5" xfId="8651"/>
    <cellStyle name="20% - Accent5 2 2 2 3 5" xfId="8652"/>
    <cellStyle name="20% - Accent5 2 2 2 3 5 2" xfId="8653"/>
    <cellStyle name="20% - Accent5 2 2 2 3 5 2 2" xfId="8654"/>
    <cellStyle name="20% - Accent5 2 2 2 3 5 2 2 2" xfId="8655"/>
    <cellStyle name="20% - Accent5 2 2 2 3 5 2 3" xfId="8656"/>
    <cellStyle name="20% - Accent5 2 2 2 3 5 3" xfId="8657"/>
    <cellStyle name="20% - Accent5 2 2 2 3 5 3 2" xfId="8658"/>
    <cellStyle name="20% - Accent5 2 2 2 3 5 4" xfId="8659"/>
    <cellStyle name="20% - Accent5 2 2 2 3 6" xfId="8660"/>
    <cellStyle name="20% - Accent5 2 2 2 3 6 2" xfId="8661"/>
    <cellStyle name="20% - Accent5 2 2 2 3 6 2 2" xfId="8662"/>
    <cellStyle name="20% - Accent5 2 2 2 3 6 3" xfId="8663"/>
    <cellStyle name="20% - Accent5 2 2 2 3 7" xfId="8664"/>
    <cellStyle name="20% - Accent5 2 2 2 3 7 2" xfId="8665"/>
    <cellStyle name="20% - Accent5 2 2 2 3 8" xfId="8666"/>
    <cellStyle name="20% - Accent5 2 2 2 4" xfId="8667"/>
    <cellStyle name="20% - Accent5 2 2 2 4 2" xfId="8668"/>
    <cellStyle name="20% - Accent5 2 2 2 4 2 2" xfId="8669"/>
    <cellStyle name="20% - Accent5 2 2 2 4 2 2 2" xfId="8670"/>
    <cellStyle name="20% - Accent5 2 2 2 4 2 2 2 2" xfId="8671"/>
    <cellStyle name="20% - Accent5 2 2 2 4 2 2 2 2 2" xfId="8672"/>
    <cellStyle name="20% - Accent5 2 2 2 4 2 2 2 2 2 2" xfId="8673"/>
    <cellStyle name="20% - Accent5 2 2 2 4 2 2 2 2 3" xfId="8674"/>
    <cellStyle name="20% - Accent5 2 2 2 4 2 2 2 3" xfId="8675"/>
    <cellStyle name="20% - Accent5 2 2 2 4 2 2 2 3 2" xfId="8676"/>
    <cellStyle name="20% - Accent5 2 2 2 4 2 2 2 4" xfId="8677"/>
    <cellStyle name="20% - Accent5 2 2 2 4 2 2 3" xfId="8678"/>
    <cellStyle name="20% - Accent5 2 2 2 4 2 2 3 2" xfId="8679"/>
    <cellStyle name="20% - Accent5 2 2 2 4 2 2 3 2 2" xfId="8680"/>
    <cellStyle name="20% - Accent5 2 2 2 4 2 2 3 3" xfId="8681"/>
    <cellStyle name="20% - Accent5 2 2 2 4 2 2 4" xfId="8682"/>
    <cellStyle name="20% - Accent5 2 2 2 4 2 2 4 2" xfId="8683"/>
    <cellStyle name="20% - Accent5 2 2 2 4 2 2 5" xfId="8684"/>
    <cellStyle name="20% - Accent5 2 2 2 4 2 3" xfId="8685"/>
    <cellStyle name="20% - Accent5 2 2 2 4 2 3 2" xfId="8686"/>
    <cellStyle name="20% - Accent5 2 2 2 4 2 3 2 2" xfId="8687"/>
    <cellStyle name="20% - Accent5 2 2 2 4 2 3 2 2 2" xfId="8688"/>
    <cellStyle name="20% - Accent5 2 2 2 4 2 3 2 3" xfId="8689"/>
    <cellStyle name="20% - Accent5 2 2 2 4 2 3 3" xfId="8690"/>
    <cellStyle name="20% - Accent5 2 2 2 4 2 3 3 2" xfId="8691"/>
    <cellStyle name="20% - Accent5 2 2 2 4 2 3 4" xfId="8692"/>
    <cellStyle name="20% - Accent5 2 2 2 4 2 4" xfId="8693"/>
    <cellStyle name="20% - Accent5 2 2 2 4 2 4 2" xfId="8694"/>
    <cellStyle name="20% - Accent5 2 2 2 4 2 4 2 2" xfId="8695"/>
    <cellStyle name="20% - Accent5 2 2 2 4 2 4 3" xfId="8696"/>
    <cellStyle name="20% - Accent5 2 2 2 4 2 5" xfId="8697"/>
    <cellStyle name="20% - Accent5 2 2 2 4 2 5 2" xfId="8698"/>
    <cellStyle name="20% - Accent5 2 2 2 4 2 6" xfId="8699"/>
    <cellStyle name="20% - Accent5 2 2 2 4 3" xfId="8700"/>
    <cellStyle name="20% - Accent5 2 2 2 4 3 2" xfId="8701"/>
    <cellStyle name="20% - Accent5 2 2 2 4 3 2 2" xfId="8702"/>
    <cellStyle name="20% - Accent5 2 2 2 4 3 2 2 2" xfId="8703"/>
    <cellStyle name="20% - Accent5 2 2 2 4 3 2 2 2 2" xfId="8704"/>
    <cellStyle name="20% - Accent5 2 2 2 4 3 2 2 3" xfId="8705"/>
    <cellStyle name="20% - Accent5 2 2 2 4 3 2 3" xfId="8706"/>
    <cellStyle name="20% - Accent5 2 2 2 4 3 2 3 2" xfId="8707"/>
    <cellStyle name="20% - Accent5 2 2 2 4 3 2 4" xfId="8708"/>
    <cellStyle name="20% - Accent5 2 2 2 4 3 3" xfId="8709"/>
    <cellStyle name="20% - Accent5 2 2 2 4 3 3 2" xfId="8710"/>
    <cellStyle name="20% - Accent5 2 2 2 4 3 3 2 2" xfId="8711"/>
    <cellStyle name="20% - Accent5 2 2 2 4 3 3 3" xfId="8712"/>
    <cellStyle name="20% - Accent5 2 2 2 4 3 4" xfId="8713"/>
    <cellStyle name="20% - Accent5 2 2 2 4 3 4 2" xfId="8714"/>
    <cellStyle name="20% - Accent5 2 2 2 4 3 5" xfId="8715"/>
    <cellStyle name="20% - Accent5 2 2 2 4 4" xfId="8716"/>
    <cellStyle name="20% - Accent5 2 2 2 4 4 2" xfId="8717"/>
    <cellStyle name="20% - Accent5 2 2 2 4 4 2 2" xfId="8718"/>
    <cellStyle name="20% - Accent5 2 2 2 4 4 2 2 2" xfId="8719"/>
    <cellStyle name="20% - Accent5 2 2 2 4 4 2 3" xfId="8720"/>
    <cellStyle name="20% - Accent5 2 2 2 4 4 3" xfId="8721"/>
    <cellStyle name="20% - Accent5 2 2 2 4 4 3 2" xfId="8722"/>
    <cellStyle name="20% - Accent5 2 2 2 4 4 4" xfId="8723"/>
    <cellStyle name="20% - Accent5 2 2 2 4 5" xfId="8724"/>
    <cellStyle name="20% - Accent5 2 2 2 4 5 2" xfId="8725"/>
    <cellStyle name="20% - Accent5 2 2 2 4 5 2 2" xfId="8726"/>
    <cellStyle name="20% - Accent5 2 2 2 4 5 3" xfId="8727"/>
    <cellStyle name="20% - Accent5 2 2 2 4 6" xfId="8728"/>
    <cellStyle name="20% - Accent5 2 2 2 4 6 2" xfId="8729"/>
    <cellStyle name="20% - Accent5 2 2 2 4 7" xfId="8730"/>
    <cellStyle name="20% - Accent5 2 2 2 5" xfId="8731"/>
    <cellStyle name="20% - Accent5 2 2 2 5 2" xfId="8732"/>
    <cellStyle name="20% - Accent5 2 2 2 5 2 2" xfId="8733"/>
    <cellStyle name="20% - Accent5 2 2 2 5 2 2 2" xfId="8734"/>
    <cellStyle name="20% - Accent5 2 2 2 5 2 2 2 2" xfId="8735"/>
    <cellStyle name="20% - Accent5 2 2 2 5 2 2 2 2 2" xfId="8736"/>
    <cellStyle name="20% - Accent5 2 2 2 5 2 2 2 3" xfId="8737"/>
    <cellStyle name="20% - Accent5 2 2 2 5 2 2 3" xfId="8738"/>
    <cellStyle name="20% - Accent5 2 2 2 5 2 2 3 2" xfId="8739"/>
    <cellStyle name="20% - Accent5 2 2 2 5 2 2 4" xfId="8740"/>
    <cellStyle name="20% - Accent5 2 2 2 5 2 3" xfId="8741"/>
    <cellStyle name="20% - Accent5 2 2 2 5 2 3 2" xfId="8742"/>
    <cellStyle name="20% - Accent5 2 2 2 5 2 3 2 2" xfId="8743"/>
    <cellStyle name="20% - Accent5 2 2 2 5 2 3 3" xfId="8744"/>
    <cellStyle name="20% - Accent5 2 2 2 5 2 4" xfId="8745"/>
    <cellStyle name="20% - Accent5 2 2 2 5 2 4 2" xfId="8746"/>
    <cellStyle name="20% - Accent5 2 2 2 5 2 5" xfId="8747"/>
    <cellStyle name="20% - Accent5 2 2 2 5 3" xfId="8748"/>
    <cellStyle name="20% - Accent5 2 2 2 5 3 2" xfId="8749"/>
    <cellStyle name="20% - Accent5 2 2 2 5 3 2 2" xfId="8750"/>
    <cellStyle name="20% - Accent5 2 2 2 5 3 2 2 2" xfId="8751"/>
    <cellStyle name="20% - Accent5 2 2 2 5 3 2 3" xfId="8752"/>
    <cellStyle name="20% - Accent5 2 2 2 5 3 3" xfId="8753"/>
    <cellStyle name="20% - Accent5 2 2 2 5 3 3 2" xfId="8754"/>
    <cellStyle name="20% - Accent5 2 2 2 5 3 4" xfId="8755"/>
    <cellStyle name="20% - Accent5 2 2 2 5 4" xfId="8756"/>
    <cellStyle name="20% - Accent5 2 2 2 5 4 2" xfId="8757"/>
    <cellStyle name="20% - Accent5 2 2 2 5 4 2 2" xfId="8758"/>
    <cellStyle name="20% - Accent5 2 2 2 5 4 3" xfId="8759"/>
    <cellStyle name="20% - Accent5 2 2 2 5 5" xfId="8760"/>
    <cellStyle name="20% - Accent5 2 2 2 5 5 2" xfId="8761"/>
    <cellStyle name="20% - Accent5 2 2 2 5 6" xfId="8762"/>
    <cellStyle name="20% - Accent5 2 2 2 6" xfId="8763"/>
    <cellStyle name="20% - Accent5 2 2 2 6 2" xfId="8764"/>
    <cellStyle name="20% - Accent5 2 2 2 6 2 2" xfId="8765"/>
    <cellStyle name="20% - Accent5 2 2 2 6 2 2 2" xfId="8766"/>
    <cellStyle name="20% - Accent5 2 2 2 6 2 2 2 2" xfId="8767"/>
    <cellStyle name="20% - Accent5 2 2 2 6 2 2 3" xfId="8768"/>
    <cellStyle name="20% - Accent5 2 2 2 6 2 3" xfId="8769"/>
    <cellStyle name="20% - Accent5 2 2 2 6 2 3 2" xfId="8770"/>
    <cellStyle name="20% - Accent5 2 2 2 6 2 4" xfId="8771"/>
    <cellStyle name="20% - Accent5 2 2 2 6 3" xfId="8772"/>
    <cellStyle name="20% - Accent5 2 2 2 6 3 2" xfId="8773"/>
    <cellStyle name="20% - Accent5 2 2 2 6 3 2 2" xfId="8774"/>
    <cellStyle name="20% - Accent5 2 2 2 6 3 3" xfId="8775"/>
    <cellStyle name="20% - Accent5 2 2 2 6 4" xfId="8776"/>
    <cellStyle name="20% - Accent5 2 2 2 6 4 2" xfId="8777"/>
    <cellStyle name="20% - Accent5 2 2 2 6 5" xfId="8778"/>
    <cellStyle name="20% - Accent5 2 2 2 7" xfId="8779"/>
    <cellStyle name="20% - Accent5 2 2 2 7 2" xfId="8780"/>
    <cellStyle name="20% - Accent5 2 2 2 7 2 2" xfId="8781"/>
    <cellStyle name="20% - Accent5 2 2 2 7 2 2 2" xfId="8782"/>
    <cellStyle name="20% - Accent5 2 2 2 7 2 3" xfId="8783"/>
    <cellStyle name="20% - Accent5 2 2 2 7 3" xfId="8784"/>
    <cellStyle name="20% - Accent5 2 2 2 7 3 2" xfId="8785"/>
    <cellStyle name="20% - Accent5 2 2 2 7 4" xfId="8786"/>
    <cellStyle name="20% - Accent5 2 2 2 8" xfId="8787"/>
    <cellStyle name="20% - Accent5 2 2 2 8 2" xfId="8788"/>
    <cellStyle name="20% - Accent5 2 2 2 8 2 2" xfId="8789"/>
    <cellStyle name="20% - Accent5 2 2 2 8 3" xfId="8790"/>
    <cellStyle name="20% - Accent5 2 2 2 9" xfId="8791"/>
    <cellStyle name="20% - Accent5 2 2 2 9 2" xfId="8792"/>
    <cellStyle name="20% - Accent5 2 2 3" xfId="8793"/>
    <cellStyle name="20% - Accent5 2 2 3 2" xfId="8794"/>
    <cellStyle name="20% - Accent5 2 2 3 2 2" xfId="8795"/>
    <cellStyle name="20% - Accent5 2 2 3 2 2 2" xfId="8796"/>
    <cellStyle name="20% - Accent5 2 2 3 2 2 2 2" xfId="8797"/>
    <cellStyle name="20% - Accent5 2 2 3 2 2 2 2 2" xfId="8798"/>
    <cellStyle name="20% - Accent5 2 2 3 2 2 2 2 2 2" xfId="8799"/>
    <cellStyle name="20% - Accent5 2 2 3 2 2 2 2 2 2 2" xfId="8800"/>
    <cellStyle name="20% - Accent5 2 2 3 2 2 2 2 2 2 2 2" xfId="8801"/>
    <cellStyle name="20% - Accent5 2 2 3 2 2 2 2 2 2 3" xfId="8802"/>
    <cellStyle name="20% - Accent5 2 2 3 2 2 2 2 2 3" xfId="8803"/>
    <cellStyle name="20% - Accent5 2 2 3 2 2 2 2 2 3 2" xfId="8804"/>
    <cellStyle name="20% - Accent5 2 2 3 2 2 2 2 2 4" xfId="8805"/>
    <cellStyle name="20% - Accent5 2 2 3 2 2 2 2 3" xfId="8806"/>
    <cellStyle name="20% - Accent5 2 2 3 2 2 2 2 3 2" xfId="8807"/>
    <cellStyle name="20% - Accent5 2 2 3 2 2 2 2 3 2 2" xfId="8808"/>
    <cellStyle name="20% - Accent5 2 2 3 2 2 2 2 3 3" xfId="8809"/>
    <cellStyle name="20% - Accent5 2 2 3 2 2 2 2 4" xfId="8810"/>
    <cellStyle name="20% - Accent5 2 2 3 2 2 2 2 4 2" xfId="8811"/>
    <cellStyle name="20% - Accent5 2 2 3 2 2 2 2 5" xfId="8812"/>
    <cellStyle name="20% - Accent5 2 2 3 2 2 2 3" xfId="8813"/>
    <cellStyle name="20% - Accent5 2 2 3 2 2 2 3 2" xfId="8814"/>
    <cellStyle name="20% - Accent5 2 2 3 2 2 2 3 2 2" xfId="8815"/>
    <cellStyle name="20% - Accent5 2 2 3 2 2 2 3 2 2 2" xfId="8816"/>
    <cellStyle name="20% - Accent5 2 2 3 2 2 2 3 2 3" xfId="8817"/>
    <cellStyle name="20% - Accent5 2 2 3 2 2 2 3 3" xfId="8818"/>
    <cellStyle name="20% - Accent5 2 2 3 2 2 2 3 3 2" xfId="8819"/>
    <cellStyle name="20% - Accent5 2 2 3 2 2 2 3 4" xfId="8820"/>
    <cellStyle name="20% - Accent5 2 2 3 2 2 2 4" xfId="8821"/>
    <cellStyle name="20% - Accent5 2 2 3 2 2 2 4 2" xfId="8822"/>
    <cellStyle name="20% - Accent5 2 2 3 2 2 2 4 2 2" xfId="8823"/>
    <cellStyle name="20% - Accent5 2 2 3 2 2 2 4 3" xfId="8824"/>
    <cellStyle name="20% - Accent5 2 2 3 2 2 2 5" xfId="8825"/>
    <cellStyle name="20% - Accent5 2 2 3 2 2 2 5 2" xfId="8826"/>
    <cellStyle name="20% - Accent5 2 2 3 2 2 2 6" xfId="8827"/>
    <cellStyle name="20% - Accent5 2 2 3 2 2 3" xfId="8828"/>
    <cellStyle name="20% - Accent5 2 2 3 2 2 3 2" xfId="8829"/>
    <cellStyle name="20% - Accent5 2 2 3 2 2 3 2 2" xfId="8830"/>
    <cellStyle name="20% - Accent5 2 2 3 2 2 3 2 2 2" xfId="8831"/>
    <cellStyle name="20% - Accent5 2 2 3 2 2 3 2 2 2 2" xfId="8832"/>
    <cellStyle name="20% - Accent5 2 2 3 2 2 3 2 2 3" xfId="8833"/>
    <cellStyle name="20% - Accent5 2 2 3 2 2 3 2 3" xfId="8834"/>
    <cellStyle name="20% - Accent5 2 2 3 2 2 3 2 3 2" xfId="8835"/>
    <cellStyle name="20% - Accent5 2 2 3 2 2 3 2 4" xfId="8836"/>
    <cellStyle name="20% - Accent5 2 2 3 2 2 3 3" xfId="8837"/>
    <cellStyle name="20% - Accent5 2 2 3 2 2 3 3 2" xfId="8838"/>
    <cellStyle name="20% - Accent5 2 2 3 2 2 3 3 2 2" xfId="8839"/>
    <cellStyle name="20% - Accent5 2 2 3 2 2 3 3 3" xfId="8840"/>
    <cellStyle name="20% - Accent5 2 2 3 2 2 3 4" xfId="8841"/>
    <cellStyle name="20% - Accent5 2 2 3 2 2 3 4 2" xfId="8842"/>
    <cellStyle name="20% - Accent5 2 2 3 2 2 3 5" xfId="8843"/>
    <cellStyle name="20% - Accent5 2 2 3 2 2 4" xfId="8844"/>
    <cellStyle name="20% - Accent5 2 2 3 2 2 4 2" xfId="8845"/>
    <cellStyle name="20% - Accent5 2 2 3 2 2 4 2 2" xfId="8846"/>
    <cellStyle name="20% - Accent5 2 2 3 2 2 4 2 2 2" xfId="8847"/>
    <cellStyle name="20% - Accent5 2 2 3 2 2 4 2 3" xfId="8848"/>
    <cellStyle name="20% - Accent5 2 2 3 2 2 4 3" xfId="8849"/>
    <cellStyle name="20% - Accent5 2 2 3 2 2 4 3 2" xfId="8850"/>
    <cellStyle name="20% - Accent5 2 2 3 2 2 4 4" xfId="8851"/>
    <cellStyle name="20% - Accent5 2 2 3 2 2 5" xfId="8852"/>
    <cellStyle name="20% - Accent5 2 2 3 2 2 5 2" xfId="8853"/>
    <cellStyle name="20% - Accent5 2 2 3 2 2 5 2 2" xfId="8854"/>
    <cellStyle name="20% - Accent5 2 2 3 2 2 5 3" xfId="8855"/>
    <cellStyle name="20% - Accent5 2 2 3 2 2 6" xfId="8856"/>
    <cellStyle name="20% - Accent5 2 2 3 2 2 6 2" xfId="8857"/>
    <cellStyle name="20% - Accent5 2 2 3 2 2 7" xfId="8858"/>
    <cellStyle name="20% - Accent5 2 2 3 2 3" xfId="8859"/>
    <cellStyle name="20% - Accent5 2 2 3 2 3 2" xfId="8860"/>
    <cellStyle name="20% - Accent5 2 2 3 2 3 2 2" xfId="8861"/>
    <cellStyle name="20% - Accent5 2 2 3 2 3 2 2 2" xfId="8862"/>
    <cellStyle name="20% - Accent5 2 2 3 2 3 2 2 2 2" xfId="8863"/>
    <cellStyle name="20% - Accent5 2 2 3 2 3 2 2 2 2 2" xfId="8864"/>
    <cellStyle name="20% - Accent5 2 2 3 2 3 2 2 2 3" xfId="8865"/>
    <cellStyle name="20% - Accent5 2 2 3 2 3 2 2 3" xfId="8866"/>
    <cellStyle name="20% - Accent5 2 2 3 2 3 2 2 3 2" xfId="8867"/>
    <cellStyle name="20% - Accent5 2 2 3 2 3 2 2 4" xfId="8868"/>
    <cellStyle name="20% - Accent5 2 2 3 2 3 2 3" xfId="8869"/>
    <cellStyle name="20% - Accent5 2 2 3 2 3 2 3 2" xfId="8870"/>
    <cellStyle name="20% - Accent5 2 2 3 2 3 2 3 2 2" xfId="8871"/>
    <cellStyle name="20% - Accent5 2 2 3 2 3 2 3 3" xfId="8872"/>
    <cellStyle name="20% - Accent5 2 2 3 2 3 2 4" xfId="8873"/>
    <cellStyle name="20% - Accent5 2 2 3 2 3 2 4 2" xfId="8874"/>
    <cellStyle name="20% - Accent5 2 2 3 2 3 2 5" xfId="8875"/>
    <cellStyle name="20% - Accent5 2 2 3 2 3 3" xfId="8876"/>
    <cellStyle name="20% - Accent5 2 2 3 2 3 3 2" xfId="8877"/>
    <cellStyle name="20% - Accent5 2 2 3 2 3 3 2 2" xfId="8878"/>
    <cellStyle name="20% - Accent5 2 2 3 2 3 3 2 2 2" xfId="8879"/>
    <cellStyle name="20% - Accent5 2 2 3 2 3 3 2 3" xfId="8880"/>
    <cellStyle name="20% - Accent5 2 2 3 2 3 3 3" xfId="8881"/>
    <cellStyle name="20% - Accent5 2 2 3 2 3 3 3 2" xfId="8882"/>
    <cellStyle name="20% - Accent5 2 2 3 2 3 3 4" xfId="8883"/>
    <cellStyle name="20% - Accent5 2 2 3 2 3 4" xfId="8884"/>
    <cellStyle name="20% - Accent5 2 2 3 2 3 4 2" xfId="8885"/>
    <cellStyle name="20% - Accent5 2 2 3 2 3 4 2 2" xfId="8886"/>
    <cellStyle name="20% - Accent5 2 2 3 2 3 4 3" xfId="8887"/>
    <cellStyle name="20% - Accent5 2 2 3 2 3 5" xfId="8888"/>
    <cellStyle name="20% - Accent5 2 2 3 2 3 5 2" xfId="8889"/>
    <cellStyle name="20% - Accent5 2 2 3 2 3 6" xfId="8890"/>
    <cellStyle name="20% - Accent5 2 2 3 2 4" xfId="8891"/>
    <cellStyle name="20% - Accent5 2 2 3 2 4 2" xfId="8892"/>
    <cellStyle name="20% - Accent5 2 2 3 2 4 2 2" xfId="8893"/>
    <cellStyle name="20% - Accent5 2 2 3 2 4 2 2 2" xfId="8894"/>
    <cellStyle name="20% - Accent5 2 2 3 2 4 2 2 2 2" xfId="8895"/>
    <cellStyle name="20% - Accent5 2 2 3 2 4 2 2 3" xfId="8896"/>
    <cellStyle name="20% - Accent5 2 2 3 2 4 2 3" xfId="8897"/>
    <cellStyle name="20% - Accent5 2 2 3 2 4 2 3 2" xfId="8898"/>
    <cellStyle name="20% - Accent5 2 2 3 2 4 2 4" xfId="8899"/>
    <cellStyle name="20% - Accent5 2 2 3 2 4 3" xfId="8900"/>
    <cellStyle name="20% - Accent5 2 2 3 2 4 3 2" xfId="8901"/>
    <cellStyle name="20% - Accent5 2 2 3 2 4 3 2 2" xfId="8902"/>
    <cellStyle name="20% - Accent5 2 2 3 2 4 3 3" xfId="8903"/>
    <cellStyle name="20% - Accent5 2 2 3 2 4 4" xfId="8904"/>
    <cellStyle name="20% - Accent5 2 2 3 2 4 4 2" xfId="8905"/>
    <cellStyle name="20% - Accent5 2 2 3 2 4 5" xfId="8906"/>
    <cellStyle name="20% - Accent5 2 2 3 2 5" xfId="8907"/>
    <cellStyle name="20% - Accent5 2 2 3 2 5 2" xfId="8908"/>
    <cellStyle name="20% - Accent5 2 2 3 2 5 2 2" xfId="8909"/>
    <cellStyle name="20% - Accent5 2 2 3 2 5 2 2 2" xfId="8910"/>
    <cellStyle name="20% - Accent5 2 2 3 2 5 2 3" xfId="8911"/>
    <cellStyle name="20% - Accent5 2 2 3 2 5 3" xfId="8912"/>
    <cellStyle name="20% - Accent5 2 2 3 2 5 3 2" xfId="8913"/>
    <cellStyle name="20% - Accent5 2 2 3 2 5 4" xfId="8914"/>
    <cellStyle name="20% - Accent5 2 2 3 2 6" xfId="8915"/>
    <cellStyle name="20% - Accent5 2 2 3 2 6 2" xfId="8916"/>
    <cellStyle name="20% - Accent5 2 2 3 2 6 2 2" xfId="8917"/>
    <cellStyle name="20% - Accent5 2 2 3 2 6 3" xfId="8918"/>
    <cellStyle name="20% - Accent5 2 2 3 2 7" xfId="8919"/>
    <cellStyle name="20% - Accent5 2 2 3 2 7 2" xfId="8920"/>
    <cellStyle name="20% - Accent5 2 2 3 2 8" xfId="8921"/>
    <cellStyle name="20% - Accent5 2 2 3 3" xfId="8922"/>
    <cellStyle name="20% - Accent5 2 2 3 3 2" xfId="8923"/>
    <cellStyle name="20% - Accent5 2 2 3 3 2 2" xfId="8924"/>
    <cellStyle name="20% - Accent5 2 2 3 3 2 2 2" xfId="8925"/>
    <cellStyle name="20% - Accent5 2 2 3 3 2 2 2 2" xfId="8926"/>
    <cellStyle name="20% - Accent5 2 2 3 3 2 2 2 2 2" xfId="8927"/>
    <cellStyle name="20% - Accent5 2 2 3 3 2 2 2 2 2 2" xfId="8928"/>
    <cellStyle name="20% - Accent5 2 2 3 3 2 2 2 2 3" xfId="8929"/>
    <cellStyle name="20% - Accent5 2 2 3 3 2 2 2 3" xfId="8930"/>
    <cellStyle name="20% - Accent5 2 2 3 3 2 2 2 3 2" xfId="8931"/>
    <cellStyle name="20% - Accent5 2 2 3 3 2 2 2 4" xfId="8932"/>
    <cellStyle name="20% - Accent5 2 2 3 3 2 2 3" xfId="8933"/>
    <cellStyle name="20% - Accent5 2 2 3 3 2 2 3 2" xfId="8934"/>
    <cellStyle name="20% - Accent5 2 2 3 3 2 2 3 2 2" xfId="8935"/>
    <cellStyle name="20% - Accent5 2 2 3 3 2 2 3 3" xfId="8936"/>
    <cellStyle name="20% - Accent5 2 2 3 3 2 2 4" xfId="8937"/>
    <cellStyle name="20% - Accent5 2 2 3 3 2 2 4 2" xfId="8938"/>
    <cellStyle name="20% - Accent5 2 2 3 3 2 2 5" xfId="8939"/>
    <cellStyle name="20% - Accent5 2 2 3 3 2 3" xfId="8940"/>
    <cellStyle name="20% - Accent5 2 2 3 3 2 3 2" xfId="8941"/>
    <cellStyle name="20% - Accent5 2 2 3 3 2 3 2 2" xfId="8942"/>
    <cellStyle name="20% - Accent5 2 2 3 3 2 3 2 2 2" xfId="8943"/>
    <cellStyle name="20% - Accent5 2 2 3 3 2 3 2 3" xfId="8944"/>
    <cellStyle name="20% - Accent5 2 2 3 3 2 3 3" xfId="8945"/>
    <cellStyle name="20% - Accent5 2 2 3 3 2 3 3 2" xfId="8946"/>
    <cellStyle name="20% - Accent5 2 2 3 3 2 3 4" xfId="8947"/>
    <cellStyle name="20% - Accent5 2 2 3 3 2 4" xfId="8948"/>
    <cellStyle name="20% - Accent5 2 2 3 3 2 4 2" xfId="8949"/>
    <cellStyle name="20% - Accent5 2 2 3 3 2 4 2 2" xfId="8950"/>
    <cellStyle name="20% - Accent5 2 2 3 3 2 4 3" xfId="8951"/>
    <cellStyle name="20% - Accent5 2 2 3 3 2 5" xfId="8952"/>
    <cellStyle name="20% - Accent5 2 2 3 3 2 5 2" xfId="8953"/>
    <cellStyle name="20% - Accent5 2 2 3 3 2 6" xfId="8954"/>
    <cellStyle name="20% - Accent5 2 2 3 3 3" xfId="8955"/>
    <cellStyle name="20% - Accent5 2 2 3 3 3 2" xfId="8956"/>
    <cellStyle name="20% - Accent5 2 2 3 3 3 2 2" xfId="8957"/>
    <cellStyle name="20% - Accent5 2 2 3 3 3 2 2 2" xfId="8958"/>
    <cellStyle name="20% - Accent5 2 2 3 3 3 2 2 2 2" xfId="8959"/>
    <cellStyle name="20% - Accent5 2 2 3 3 3 2 2 3" xfId="8960"/>
    <cellStyle name="20% - Accent5 2 2 3 3 3 2 3" xfId="8961"/>
    <cellStyle name="20% - Accent5 2 2 3 3 3 2 3 2" xfId="8962"/>
    <cellStyle name="20% - Accent5 2 2 3 3 3 2 4" xfId="8963"/>
    <cellStyle name="20% - Accent5 2 2 3 3 3 3" xfId="8964"/>
    <cellStyle name="20% - Accent5 2 2 3 3 3 3 2" xfId="8965"/>
    <cellStyle name="20% - Accent5 2 2 3 3 3 3 2 2" xfId="8966"/>
    <cellStyle name="20% - Accent5 2 2 3 3 3 3 3" xfId="8967"/>
    <cellStyle name="20% - Accent5 2 2 3 3 3 4" xfId="8968"/>
    <cellStyle name="20% - Accent5 2 2 3 3 3 4 2" xfId="8969"/>
    <cellStyle name="20% - Accent5 2 2 3 3 3 5" xfId="8970"/>
    <cellStyle name="20% - Accent5 2 2 3 3 4" xfId="8971"/>
    <cellStyle name="20% - Accent5 2 2 3 3 4 2" xfId="8972"/>
    <cellStyle name="20% - Accent5 2 2 3 3 4 2 2" xfId="8973"/>
    <cellStyle name="20% - Accent5 2 2 3 3 4 2 2 2" xfId="8974"/>
    <cellStyle name="20% - Accent5 2 2 3 3 4 2 3" xfId="8975"/>
    <cellStyle name="20% - Accent5 2 2 3 3 4 3" xfId="8976"/>
    <cellStyle name="20% - Accent5 2 2 3 3 4 3 2" xfId="8977"/>
    <cellStyle name="20% - Accent5 2 2 3 3 4 4" xfId="8978"/>
    <cellStyle name="20% - Accent5 2 2 3 3 5" xfId="8979"/>
    <cellStyle name="20% - Accent5 2 2 3 3 5 2" xfId="8980"/>
    <cellStyle name="20% - Accent5 2 2 3 3 5 2 2" xfId="8981"/>
    <cellStyle name="20% - Accent5 2 2 3 3 5 3" xfId="8982"/>
    <cellStyle name="20% - Accent5 2 2 3 3 6" xfId="8983"/>
    <cellStyle name="20% - Accent5 2 2 3 3 6 2" xfId="8984"/>
    <cellStyle name="20% - Accent5 2 2 3 3 7" xfId="8985"/>
    <cellStyle name="20% - Accent5 2 2 3 4" xfId="8986"/>
    <cellStyle name="20% - Accent5 2 2 3 4 2" xfId="8987"/>
    <cellStyle name="20% - Accent5 2 2 3 4 2 2" xfId="8988"/>
    <cellStyle name="20% - Accent5 2 2 3 4 2 2 2" xfId="8989"/>
    <cellStyle name="20% - Accent5 2 2 3 4 2 2 2 2" xfId="8990"/>
    <cellStyle name="20% - Accent5 2 2 3 4 2 2 2 2 2" xfId="8991"/>
    <cellStyle name="20% - Accent5 2 2 3 4 2 2 2 3" xfId="8992"/>
    <cellStyle name="20% - Accent5 2 2 3 4 2 2 3" xfId="8993"/>
    <cellStyle name="20% - Accent5 2 2 3 4 2 2 3 2" xfId="8994"/>
    <cellStyle name="20% - Accent5 2 2 3 4 2 2 4" xfId="8995"/>
    <cellStyle name="20% - Accent5 2 2 3 4 2 3" xfId="8996"/>
    <cellStyle name="20% - Accent5 2 2 3 4 2 3 2" xfId="8997"/>
    <cellStyle name="20% - Accent5 2 2 3 4 2 3 2 2" xfId="8998"/>
    <cellStyle name="20% - Accent5 2 2 3 4 2 3 3" xfId="8999"/>
    <cellStyle name="20% - Accent5 2 2 3 4 2 4" xfId="9000"/>
    <cellStyle name="20% - Accent5 2 2 3 4 2 4 2" xfId="9001"/>
    <cellStyle name="20% - Accent5 2 2 3 4 2 5" xfId="9002"/>
    <cellStyle name="20% - Accent5 2 2 3 4 3" xfId="9003"/>
    <cellStyle name="20% - Accent5 2 2 3 4 3 2" xfId="9004"/>
    <cellStyle name="20% - Accent5 2 2 3 4 3 2 2" xfId="9005"/>
    <cellStyle name="20% - Accent5 2 2 3 4 3 2 2 2" xfId="9006"/>
    <cellStyle name="20% - Accent5 2 2 3 4 3 2 3" xfId="9007"/>
    <cellStyle name="20% - Accent5 2 2 3 4 3 3" xfId="9008"/>
    <cellStyle name="20% - Accent5 2 2 3 4 3 3 2" xfId="9009"/>
    <cellStyle name="20% - Accent5 2 2 3 4 3 4" xfId="9010"/>
    <cellStyle name="20% - Accent5 2 2 3 4 4" xfId="9011"/>
    <cellStyle name="20% - Accent5 2 2 3 4 4 2" xfId="9012"/>
    <cellStyle name="20% - Accent5 2 2 3 4 4 2 2" xfId="9013"/>
    <cellStyle name="20% - Accent5 2 2 3 4 4 3" xfId="9014"/>
    <cellStyle name="20% - Accent5 2 2 3 4 5" xfId="9015"/>
    <cellStyle name="20% - Accent5 2 2 3 4 5 2" xfId="9016"/>
    <cellStyle name="20% - Accent5 2 2 3 4 6" xfId="9017"/>
    <cellStyle name="20% - Accent5 2 2 3 5" xfId="9018"/>
    <cellStyle name="20% - Accent5 2 2 3 5 2" xfId="9019"/>
    <cellStyle name="20% - Accent5 2 2 3 5 2 2" xfId="9020"/>
    <cellStyle name="20% - Accent5 2 2 3 5 2 2 2" xfId="9021"/>
    <cellStyle name="20% - Accent5 2 2 3 5 2 2 2 2" xfId="9022"/>
    <cellStyle name="20% - Accent5 2 2 3 5 2 2 3" xfId="9023"/>
    <cellStyle name="20% - Accent5 2 2 3 5 2 3" xfId="9024"/>
    <cellStyle name="20% - Accent5 2 2 3 5 2 3 2" xfId="9025"/>
    <cellStyle name="20% - Accent5 2 2 3 5 2 4" xfId="9026"/>
    <cellStyle name="20% - Accent5 2 2 3 5 3" xfId="9027"/>
    <cellStyle name="20% - Accent5 2 2 3 5 3 2" xfId="9028"/>
    <cellStyle name="20% - Accent5 2 2 3 5 3 2 2" xfId="9029"/>
    <cellStyle name="20% - Accent5 2 2 3 5 3 3" xfId="9030"/>
    <cellStyle name="20% - Accent5 2 2 3 5 4" xfId="9031"/>
    <cellStyle name="20% - Accent5 2 2 3 5 4 2" xfId="9032"/>
    <cellStyle name="20% - Accent5 2 2 3 5 5" xfId="9033"/>
    <cellStyle name="20% - Accent5 2 2 3 6" xfId="9034"/>
    <cellStyle name="20% - Accent5 2 2 3 6 2" xfId="9035"/>
    <cellStyle name="20% - Accent5 2 2 3 6 2 2" xfId="9036"/>
    <cellStyle name="20% - Accent5 2 2 3 6 2 2 2" xfId="9037"/>
    <cellStyle name="20% - Accent5 2 2 3 6 2 3" xfId="9038"/>
    <cellStyle name="20% - Accent5 2 2 3 6 3" xfId="9039"/>
    <cellStyle name="20% - Accent5 2 2 3 6 3 2" xfId="9040"/>
    <cellStyle name="20% - Accent5 2 2 3 6 4" xfId="9041"/>
    <cellStyle name="20% - Accent5 2 2 3 7" xfId="9042"/>
    <cellStyle name="20% - Accent5 2 2 3 7 2" xfId="9043"/>
    <cellStyle name="20% - Accent5 2 2 3 7 2 2" xfId="9044"/>
    <cellStyle name="20% - Accent5 2 2 3 7 3" xfId="9045"/>
    <cellStyle name="20% - Accent5 2 2 3 8" xfId="9046"/>
    <cellStyle name="20% - Accent5 2 2 3 8 2" xfId="9047"/>
    <cellStyle name="20% - Accent5 2 2 3 9" xfId="9048"/>
    <cellStyle name="20% - Accent5 2 2 4" xfId="9049"/>
    <cellStyle name="20% - Accent5 2 2 4 2" xfId="9050"/>
    <cellStyle name="20% - Accent5 2 2 4 2 2" xfId="9051"/>
    <cellStyle name="20% - Accent5 2 2 4 2 2 2" xfId="9052"/>
    <cellStyle name="20% - Accent5 2 2 4 2 2 2 2" xfId="9053"/>
    <cellStyle name="20% - Accent5 2 2 4 2 2 2 2 2" xfId="9054"/>
    <cellStyle name="20% - Accent5 2 2 4 2 2 2 2 2 2" xfId="9055"/>
    <cellStyle name="20% - Accent5 2 2 4 2 2 2 2 2 2 2" xfId="9056"/>
    <cellStyle name="20% - Accent5 2 2 4 2 2 2 2 2 3" xfId="9057"/>
    <cellStyle name="20% - Accent5 2 2 4 2 2 2 2 3" xfId="9058"/>
    <cellStyle name="20% - Accent5 2 2 4 2 2 2 2 3 2" xfId="9059"/>
    <cellStyle name="20% - Accent5 2 2 4 2 2 2 2 4" xfId="9060"/>
    <cellStyle name="20% - Accent5 2 2 4 2 2 2 3" xfId="9061"/>
    <cellStyle name="20% - Accent5 2 2 4 2 2 2 3 2" xfId="9062"/>
    <cellStyle name="20% - Accent5 2 2 4 2 2 2 3 2 2" xfId="9063"/>
    <cellStyle name="20% - Accent5 2 2 4 2 2 2 3 3" xfId="9064"/>
    <cellStyle name="20% - Accent5 2 2 4 2 2 2 4" xfId="9065"/>
    <cellStyle name="20% - Accent5 2 2 4 2 2 2 4 2" xfId="9066"/>
    <cellStyle name="20% - Accent5 2 2 4 2 2 2 5" xfId="9067"/>
    <cellStyle name="20% - Accent5 2 2 4 2 2 3" xfId="9068"/>
    <cellStyle name="20% - Accent5 2 2 4 2 2 3 2" xfId="9069"/>
    <cellStyle name="20% - Accent5 2 2 4 2 2 3 2 2" xfId="9070"/>
    <cellStyle name="20% - Accent5 2 2 4 2 2 3 2 2 2" xfId="9071"/>
    <cellStyle name="20% - Accent5 2 2 4 2 2 3 2 3" xfId="9072"/>
    <cellStyle name="20% - Accent5 2 2 4 2 2 3 3" xfId="9073"/>
    <cellStyle name="20% - Accent5 2 2 4 2 2 3 3 2" xfId="9074"/>
    <cellStyle name="20% - Accent5 2 2 4 2 2 3 4" xfId="9075"/>
    <cellStyle name="20% - Accent5 2 2 4 2 2 4" xfId="9076"/>
    <cellStyle name="20% - Accent5 2 2 4 2 2 4 2" xfId="9077"/>
    <cellStyle name="20% - Accent5 2 2 4 2 2 4 2 2" xfId="9078"/>
    <cellStyle name="20% - Accent5 2 2 4 2 2 4 3" xfId="9079"/>
    <cellStyle name="20% - Accent5 2 2 4 2 2 5" xfId="9080"/>
    <cellStyle name="20% - Accent5 2 2 4 2 2 5 2" xfId="9081"/>
    <cellStyle name="20% - Accent5 2 2 4 2 2 6" xfId="9082"/>
    <cellStyle name="20% - Accent5 2 2 4 2 3" xfId="9083"/>
    <cellStyle name="20% - Accent5 2 2 4 2 3 2" xfId="9084"/>
    <cellStyle name="20% - Accent5 2 2 4 2 3 2 2" xfId="9085"/>
    <cellStyle name="20% - Accent5 2 2 4 2 3 2 2 2" xfId="9086"/>
    <cellStyle name="20% - Accent5 2 2 4 2 3 2 2 2 2" xfId="9087"/>
    <cellStyle name="20% - Accent5 2 2 4 2 3 2 2 3" xfId="9088"/>
    <cellStyle name="20% - Accent5 2 2 4 2 3 2 3" xfId="9089"/>
    <cellStyle name="20% - Accent5 2 2 4 2 3 2 3 2" xfId="9090"/>
    <cellStyle name="20% - Accent5 2 2 4 2 3 2 4" xfId="9091"/>
    <cellStyle name="20% - Accent5 2 2 4 2 3 3" xfId="9092"/>
    <cellStyle name="20% - Accent5 2 2 4 2 3 3 2" xfId="9093"/>
    <cellStyle name="20% - Accent5 2 2 4 2 3 3 2 2" xfId="9094"/>
    <cellStyle name="20% - Accent5 2 2 4 2 3 3 3" xfId="9095"/>
    <cellStyle name="20% - Accent5 2 2 4 2 3 4" xfId="9096"/>
    <cellStyle name="20% - Accent5 2 2 4 2 3 4 2" xfId="9097"/>
    <cellStyle name="20% - Accent5 2 2 4 2 3 5" xfId="9098"/>
    <cellStyle name="20% - Accent5 2 2 4 2 4" xfId="9099"/>
    <cellStyle name="20% - Accent5 2 2 4 2 4 2" xfId="9100"/>
    <cellStyle name="20% - Accent5 2 2 4 2 4 2 2" xfId="9101"/>
    <cellStyle name="20% - Accent5 2 2 4 2 4 2 2 2" xfId="9102"/>
    <cellStyle name="20% - Accent5 2 2 4 2 4 2 3" xfId="9103"/>
    <cellStyle name="20% - Accent5 2 2 4 2 4 3" xfId="9104"/>
    <cellStyle name="20% - Accent5 2 2 4 2 4 3 2" xfId="9105"/>
    <cellStyle name="20% - Accent5 2 2 4 2 4 4" xfId="9106"/>
    <cellStyle name="20% - Accent5 2 2 4 2 5" xfId="9107"/>
    <cellStyle name="20% - Accent5 2 2 4 2 5 2" xfId="9108"/>
    <cellStyle name="20% - Accent5 2 2 4 2 5 2 2" xfId="9109"/>
    <cellStyle name="20% - Accent5 2 2 4 2 5 3" xfId="9110"/>
    <cellStyle name="20% - Accent5 2 2 4 2 6" xfId="9111"/>
    <cellStyle name="20% - Accent5 2 2 4 2 6 2" xfId="9112"/>
    <cellStyle name="20% - Accent5 2 2 4 2 7" xfId="9113"/>
    <cellStyle name="20% - Accent5 2 2 4 3" xfId="9114"/>
    <cellStyle name="20% - Accent5 2 2 4 3 2" xfId="9115"/>
    <cellStyle name="20% - Accent5 2 2 4 3 2 2" xfId="9116"/>
    <cellStyle name="20% - Accent5 2 2 4 3 2 2 2" xfId="9117"/>
    <cellStyle name="20% - Accent5 2 2 4 3 2 2 2 2" xfId="9118"/>
    <cellStyle name="20% - Accent5 2 2 4 3 2 2 2 2 2" xfId="9119"/>
    <cellStyle name="20% - Accent5 2 2 4 3 2 2 2 3" xfId="9120"/>
    <cellStyle name="20% - Accent5 2 2 4 3 2 2 3" xfId="9121"/>
    <cellStyle name="20% - Accent5 2 2 4 3 2 2 3 2" xfId="9122"/>
    <cellStyle name="20% - Accent5 2 2 4 3 2 2 4" xfId="9123"/>
    <cellStyle name="20% - Accent5 2 2 4 3 2 3" xfId="9124"/>
    <cellStyle name="20% - Accent5 2 2 4 3 2 3 2" xfId="9125"/>
    <cellStyle name="20% - Accent5 2 2 4 3 2 3 2 2" xfId="9126"/>
    <cellStyle name="20% - Accent5 2 2 4 3 2 3 3" xfId="9127"/>
    <cellStyle name="20% - Accent5 2 2 4 3 2 4" xfId="9128"/>
    <cellStyle name="20% - Accent5 2 2 4 3 2 4 2" xfId="9129"/>
    <cellStyle name="20% - Accent5 2 2 4 3 2 5" xfId="9130"/>
    <cellStyle name="20% - Accent5 2 2 4 3 3" xfId="9131"/>
    <cellStyle name="20% - Accent5 2 2 4 3 3 2" xfId="9132"/>
    <cellStyle name="20% - Accent5 2 2 4 3 3 2 2" xfId="9133"/>
    <cellStyle name="20% - Accent5 2 2 4 3 3 2 2 2" xfId="9134"/>
    <cellStyle name="20% - Accent5 2 2 4 3 3 2 3" xfId="9135"/>
    <cellStyle name="20% - Accent5 2 2 4 3 3 3" xfId="9136"/>
    <cellStyle name="20% - Accent5 2 2 4 3 3 3 2" xfId="9137"/>
    <cellStyle name="20% - Accent5 2 2 4 3 3 4" xfId="9138"/>
    <cellStyle name="20% - Accent5 2 2 4 3 4" xfId="9139"/>
    <cellStyle name="20% - Accent5 2 2 4 3 4 2" xfId="9140"/>
    <cellStyle name="20% - Accent5 2 2 4 3 4 2 2" xfId="9141"/>
    <cellStyle name="20% - Accent5 2 2 4 3 4 3" xfId="9142"/>
    <cellStyle name="20% - Accent5 2 2 4 3 5" xfId="9143"/>
    <cellStyle name="20% - Accent5 2 2 4 3 5 2" xfId="9144"/>
    <cellStyle name="20% - Accent5 2 2 4 3 6" xfId="9145"/>
    <cellStyle name="20% - Accent5 2 2 4 4" xfId="9146"/>
    <cellStyle name="20% - Accent5 2 2 4 4 2" xfId="9147"/>
    <cellStyle name="20% - Accent5 2 2 4 4 2 2" xfId="9148"/>
    <cellStyle name="20% - Accent5 2 2 4 4 2 2 2" xfId="9149"/>
    <cellStyle name="20% - Accent5 2 2 4 4 2 2 2 2" xfId="9150"/>
    <cellStyle name="20% - Accent5 2 2 4 4 2 2 3" xfId="9151"/>
    <cellStyle name="20% - Accent5 2 2 4 4 2 3" xfId="9152"/>
    <cellStyle name="20% - Accent5 2 2 4 4 2 3 2" xfId="9153"/>
    <cellStyle name="20% - Accent5 2 2 4 4 2 4" xfId="9154"/>
    <cellStyle name="20% - Accent5 2 2 4 4 3" xfId="9155"/>
    <cellStyle name="20% - Accent5 2 2 4 4 3 2" xfId="9156"/>
    <cellStyle name="20% - Accent5 2 2 4 4 3 2 2" xfId="9157"/>
    <cellStyle name="20% - Accent5 2 2 4 4 3 3" xfId="9158"/>
    <cellStyle name="20% - Accent5 2 2 4 4 4" xfId="9159"/>
    <cellStyle name="20% - Accent5 2 2 4 4 4 2" xfId="9160"/>
    <cellStyle name="20% - Accent5 2 2 4 4 5" xfId="9161"/>
    <cellStyle name="20% - Accent5 2 2 4 5" xfId="9162"/>
    <cellStyle name="20% - Accent5 2 2 4 5 2" xfId="9163"/>
    <cellStyle name="20% - Accent5 2 2 4 5 2 2" xfId="9164"/>
    <cellStyle name="20% - Accent5 2 2 4 5 2 2 2" xfId="9165"/>
    <cellStyle name="20% - Accent5 2 2 4 5 2 3" xfId="9166"/>
    <cellStyle name="20% - Accent5 2 2 4 5 3" xfId="9167"/>
    <cellStyle name="20% - Accent5 2 2 4 5 3 2" xfId="9168"/>
    <cellStyle name="20% - Accent5 2 2 4 5 4" xfId="9169"/>
    <cellStyle name="20% - Accent5 2 2 4 6" xfId="9170"/>
    <cellStyle name="20% - Accent5 2 2 4 6 2" xfId="9171"/>
    <cellStyle name="20% - Accent5 2 2 4 6 2 2" xfId="9172"/>
    <cellStyle name="20% - Accent5 2 2 4 6 3" xfId="9173"/>
    <cellStyle name="20% - Accent5 2 2 4 7" xfId="9174"/>
    <cellStyle name="20% - Accent5 2 2 4 7 2" xfId="9175"/>
    <cellStyle name="20% - Accent5 2 2 4 8" xfId="9176"/>
    <cellStyle name="20% - Accent5 2 2 5" xfId="9177"/>
    <cellStyle name="20% - Accent5 2 2 5 2" xfId="9178"/>
    <cellStyle name="20% - Accent5 2 2 5 2 2" xfId="9179"/>
    <cellStyle name="20% - Accent5 2 2 5 2 2 2" xfId="9180"/>
    <cellStyle name="20% - Accent5 2 2 5 2 2 2 2" xfId="9181"/>
    <cellStyle name="20% - Accent5 2 2 5 2 2 2 2 2" xfId="9182"/>
    <cellStyle name="20% - Accent5 2 2 5 2 2 2 2 2 2" xfId="9183"/>
    <cellStyle name="20% - Accent5 2 2 5 2 2 2 2 3" xfId="9184"/>
    <cellStyle name="20% - Accent5 2 2 5 2 2 2 3" xfId="9185"/>
    <cellStyle name="20% - Accent5 2 2 5 2 2 2 3 2" xfId="9186"/>
    <cellStyle name="20% - Accent5 2 2 5 2 2 2 4" xfId="9187"/>
    <cellStyle name="20% - Accent5 2 2 5 2 2 3" xfId="9188"/>
    <cellStyle name="20% - Accent5 2 2 5 2 2 3 2" xfId="9189"/>
    <cellStyle name="20% - Accent5 2 2 5 2 2 3 2 2" xfId="9190"/>
    <cellStyle name="20% - Accent5 2 2 5 2 2 3 3" xfId="9191"/>
    <cellStyle name="20% - Accent5 2 2 5 2 2 4" xfId="9192"/>
    <cellStyle name="20% - Accent5 2 2 5 2 2 4 2" xfId="9193"/>
    <cellStyle name="20% - Accent5 2 2 5 2 2 5" xfId="9194"/>
    <cellStyle name="20% - Accent5 2 2 5 2 3" xfId="9195"/>
    <cellStyle name="20% - Accent5 2 2 5 2 3 2" xfId="9196"/>
    <cellStyle name="20% - Accent5 2 2 5 2 3 2 2" xfId="9197"/>
    <cellStyle name="20% - Accent5 2 2 5 2 3 2 2 2" xfId="9198"/>
    <cellStyle name="20% - Accent5 2 2 5 2 3 2 3" xfId="9199"/>
    <cellStyle name="20% - Accent5 2 2 5 2 3 3" xfId="9200"/>
    <cellStyle name="20% - Accent5 2 2 5 2 3 3 2" xfId="9201"/>
    <cellStyle name="20% - Accent5 2 2 5 2 3 4" xfId="9202"/>
    <cellStyle name="20% - Accent5 2 2 5 2 4" xfId="9203"/>
    <cellStyle name="20% - Accent5 2 2 5 2 4 2" xfId="9204"/>
    <cellStyle name="20% - Accent5 2 2 5 2 4 2 2" xfId="9205"/>
    <cellStyle name="20% - Accent5 2 2 5 2 4 3" xfId="9206"/>
    <cellStyle name="20% - Accent5 2 2 5 2 5" xfId="9207"/>
    <cellStyle name="20% - Accent5 2 2 5 2 5 2" xfId="9208"/>
    <cellStyle name="20% - Accent5 2 2 5 2 6" xfId="9209"/>
    <cellStyle name="20% - Accent5 2 2 5 3" xfId="9210"/>
    <cellStyle name="20% - Accent5 2 2 5 3 2" xfId="9211"/>
    <cellStyle name="20% - Accent5 2 2 5 3 2 2" xfId="9212"/>
    <cellStyle name="20% - Accent5 2 2 5 3 2 2 2" xfId="9213"/>
    <cellStyle name="20% - Accent5 2 2 5 3 2 2 2 2" xfId="9214"/>
    <cellStyle name="20% - Accent5 2 2 5 3 2 2 3" xfId="9215"/>
    <cellStyle name="20% - Accent5 2 2 5 3 2 3" xfId="9216"/>
    <cellStyle name="20% - Accent5 2 2 5 3 2 3 2" xfId="9217"/>
    <cellStyle name="20% - Accent5 2 2 5 3 2 4" xfId="9218"/>
    <cellStyle name="20% - Accent5 2 2 5 3 3" xfId="9219"/>
    <cellStyle name="20% - Accent5 2 2 5 3 3 2" xfId="9220"/>
    <cellStyle name="20% - Accent5 2 2 5 3 3 2 2" xfId="9221"/>
    <cellStyle name="20% - Accent5 2 2 5 3 3 3" xfId="9222"/>
    <cellStyle name="20% - Accent5 2 2 5 3 4" xfId="9223"/>
    <cellStyle name="20% - Accent5 2 2 5 3 4 2" xfId="9224"/>
    <cellStyle name="20% - Accent5 2 2 5 3 5" xfId="9225"/>
    <cellStyle name="20% - Accent5 2 2 5 4" xfId="9226"/>
    <cellStyle name="20% - Accent5 2 2 5 4 2" xfId="9227"/>
    <cellStyle name="20% - Accent5 2 2 5 4 2 2" xfId="9228"/>
    <cellStyle name="20% - Accent5 2 2 5 4 2 2 2" xfId="9229"/>
    <cellStyle name="20% - Accent5 2 2 5 4 2 3" xfId="9230"/>
    <cellStyle name="20% - Accent5 2 2 5 4 3" xfId="9231"/>
    <cellStyle name="20% - Accent5 2 2 5 4 3 2" xfId="9232"/>
    <cellStyle name="20% - Accent5 2 2 5 4 4" xfId="9233"/>
    <cellStyle name="20% - Accent5 2 2 5 5" xfId="9234"/>
    <cellStyle name="20% - Accent5 2 2 5 5 2" xfId="9235"/>
    <cellStyle name="20% - Accent5 2 2 5 5 2 2" xfId="9236"/>
    <cellStyle name="20% - Accent5 2 2 5 5 3" xfId="9237"/>
    <cellStyle name="20% - Accent5 2 2 5 6" xfId="9238"/>
    <cellStyle name="20% - Accent5 2 2 5 6 2" xfId="9239"/>
    <cellStyle name="20% - Accent5 2 2 5 7" xfId="9240"/>
    <cellStyle name="20% - Accent5 2 2 6" xfId="9241"/>
    <cellStyle name="20% - Accent5 2 2 6 2" xfId="9242"/>
    <cellStyle name="20% - Accent5 2 2 6 2 2" xfId="9243"/>
    <cellStyle name="20% - Accent5 2 2 6 2 2 2" xfId="9244"/>
    <cellStyle name="20% - Accent5 2 2 6 2 2 2 2" xfId="9245"/>
    <cellStyle name="20% - Accent5 2 2 6 2 2 2 2 2" xfId="9246"/>
    <cellStyle name="20% - Accent5 2 2 6 2 2 2 3" xfId="9247"/>
    <cellStyle name="20% - Accent5 2 2 6 2 2 3" xfId="9248"/>
    <cellStyle name="20% - Accent5 2 2 6 2 2 3 2" xfId="9249"/>
    <cellStyle name="20% - Accent5 2 2 6 2 2 4" xfId="9250"/>
    <cellStyle name="20% - Accent5 2 2 6 2 3" xfId="9251"/>
    <cellStyle name="20% - Accent5 2 2 6 2 3 2" xfId="9252"/>
    <cellStyle name="20% - Accent5 2 2 6 2 3 2 2" xfId="9253"/>
    <cellStyle name="20% - Accent5 2 2 6 2 3 3" xfId="9254"/>
    <cellStyle name="20% - Accent5 2 2 6 2 4" xfId="9255"/>
    <cellStyle name="20% - Accent5 2 2 6 2 4 2" xfId="9256"/>
    <cellStyle name="20% - Accent5 2 2 6 2 5" xfId="9257"/>
    <cellStyle name="20% - Accent5 2 2 6 3" xfId="9258"/>
    <cellStyle name="20% - Accent5 2 2 6 3 2" xfId="9259"/>
    <cellStyle name="20% - Accent5 2 2 6 3 2 2" xfId="9260"/>
    <cellStyle name="20% - Accent5 2 2 6 3 2 2 2" xfId="9261"/>
    <cellStyle name="20% - Accent5 2 2 6 3 2 3" xfId="9262"/>
    <cellStyle name="20% - Accent5 2 2 6 3 3" xfId="9263"/>
    <cellStyle name="20% - Accent5 2 2 6 3 3 2" xfId="9264"/>
    <cellStyle name="20% - Accent5 2 2 6 3 4" xfId="9265"/>
    <cellStyle name="20% - Accent5 2 2 6 4" xfId="9266"/>
    <cellStyle name="20% - Accent5 2 2 6 4 2" xfId="9267"/>
    <cellStyle name="20% - Accent5 2 2 6 4 2 2" xfId="9268"/>
    <cellStyle name="20% - Accent5 2 2 6 4 3" xfId="9269"/>
    <cellStyle name="20% - Accent5 2 2 6 5" xfId="9270"/>
    <cellStyle name="20% - Accent5 2 2 6 5 2" xfId="9271"/>
    <cellStyle name="20% - Accent5 2 2 6 6" xfId="9272"/>
    <cellStyle name="20% - Accent5 2 2 7" xfId="9273"/>
    <cellStyle name="20% - Accent5 2 2 7 2" xfId="9274"/>
    <cellStyle name="20% - Accent5 2 2 7 2 2" xfId="9275"/>
    <cellStyle name="20% - Accent5 2 2 7 2 2 2" xfId="9276"/>
    <cellStyle name="20% - Accent5 2 2 7 2 2 2 2" xfId="9277"/>
    <cellStyle name="20% - Accent5 2 2 7 2 2 3" xfId="9278"/>
    <cellStyle name="20% - Accent5 2 2 7 2 3" xfId="9279"/>
    <cellStyle name="20% - Accent5 2 2 7 2 3 2" xfId="9280"/>
    <cellStyle name="20% - Accent5 2 2 7 2 4" xfId="9281"/>
    <cellStyle name="20% - Accent5 2 2 7 3" xfId="9282"/>
    <cellStyle name="20% - Accent5 2 2 7 3 2" xfId="9283"/>
    <cellStyle name="20% - Accent5 2 2 7 3 2 2" xfId="9284"/>
    <cellStyle name="20% - Accent5 2 2 7 3 3" xfId="9285"/>
    <cellStyle name="20% - Accent5 2 2 7 4" xfId="9286"/>
    <cellStyle name="20% - Accent5 2 2 7 4 2" xfId="9287"/>
    <cellStyle name="20% - Accent5 2 2 7 5" xfId="9288"/>
    <cellStyle name="20% - Accent5 2 2 8" xfId="9289"/>
    <cellStyle name="20% - Accent5 2 2 8 2" xfId="9290"/>
    <cellStyle name="20% - Accent5 2 2 8 2 2" xfId="9291"/>
    <cellStyle name="20% - Accent5 2 2 8 2 2 2" xfId="9292"/>
    <cellStyle name="20% - Accent5 2 2 8 2 3" xfId="9293"/>
    <cellStyle name="20% - Accent5 2 2 8 3" xfId="9294"/>
    <cellStyle name="20% - Accent5 2 2 8 3 2" xfId="9295"/>
    <cellStyle name="20% - Accent5 2 2 8 4" xfId="9296"/>
    <cellStyle name="20% - Accent5 2 2 9" xfId="9297"/>
    <cellStyle name="20% - Accent5 2 2 9 2" xfId="9298"/>
    <cellStyle name="20% - Accent5 2 2 9 2 2" xfId="9299"/>
    <cellStyle name="20% - Accent5 2 2 9 3" xfId="9300"/>
    <cellStyle name="20% - Accent5 2 3" xfId="9301"/>
    <cellStyle name="20% - Accent5 2 3 10" xfId="9302"/>
    <cellStyle name="20% - Accent5 2 3 2" xfId="9303"/>
    <cellStyle name="20% - Accent5 2 3 2 2" xfId="9304"/>
    <cellStyle name="20% - Accent5 2 3 2 2 2" xfId="9305"/>
    <cellStyle name="20% - Accent5 2 3 2 2 2 2" xfId="9306"/>
    <cellStyle name="20% - Accent5 2 3 2 2 2 2 2" xfId="9307"/>
    <cellStyle name="20% - Accent5 2 3 2 2 2 2 2 2" xfId="9308"/>
    <cellStyle name="20% - Accent5 2 3 2 2 2 2 2 2 2" xfId="9309"/>
    <cellStyle name="20% - Accent5 2 3 2 2 2 2 2 2 2 2" xfId="9310"/>
    <cellStyle name="20% - Accent5 2 3 2 2 2 2 2 2 2 2 2" xfId="9311"/>
    <cellStyle name="20% - Accent5 2 3 2 2 2 2 2 2 2 3" xfId="9312"/>
    <cellStyle name="20% - Accent5 2 3 2 2 2 2 2 2 3" xfId="9313"/>
    <cellStyle name="20% - Accent5 2 3 2 2 2 2 2 2 3 2" xfId="9314"/>
    <cellStyle name="20% - Accent5 2 3 2 2 2 2 2 2 4" xfId="9315"/>
    <cellStyle name="20% - Accent5 2 3 2 2 2 2 2 3" xfId="9316"/>
    <cellStyle name="20% - Accent5 2 3 2 2 2 2 2 3 2" xfId="9317"/>
    <cellStyle name="20% - Accent5 2 3 2 2 2 2 2 3 2 2" xfId="9318"/>
    <cellStyle name="20% - Accent5 2 3 2 2 2 2 2 3 3" xfId="9319"/>
    <cellStyle name="20% - Accent5 2 3 2 2 2 2 2 4" xfId="9320"/>
    <cellStyle name="20% - Accent5 2 3 2 2 2 2 2 4 2" xfId="9321"/>
    <cellStyle name="20% - Accent5 2 3 2 2 2 2 2 5" xfId="9322"/>
    <cellStyle name="20% - Accent5 2 3 2 2 2 2 3" xfId="9323"/>
    <cellStyle name="20% - Accent5 2 3 2 2 2 2 3 2" xfId="9324"/>
    <cellStyle name="20% - Accent5 2 3 2 2 2 2 3 2 2" xfId="9325"/>
    <cellStyle name="20% - Accent5 2 3 2 2 2 2 3 2 2 2" xfId="9326"/>
    <cellStyle name="20% - Accent5 2 3 2 2 2 2 3 2 3" xfId="9327"/>
    <cellStyle name="20% - Accent5 2 3 2 2 2 2 3 3" xfId="9328"/>
    <cellStyle name="20% - Accent5 2 3 2 2 2 2 3 3 2" xfId="9329"/>
    <cellStyle name="20% - Accent5 2 3 2 2 2 2 3 4" xfId="9330"/>
    <cellStyle name="20% - Accent5 2 3 2 2 2 2 4" xfId="9331"/>
    <cellStyle name="20% - Accent5 2 3 2 2 2 2 4 2" xfId="9332"/>
    <cellStyle name="20% - Accent5 2 3 2 2 2 2 4 2 2" xfId="9333"/>
    <cellStyle name="20% - Accent5 2 3 2 2 2 2 4 3" xfId="9334"/>
    <cellStyle name="20% - Accent5 2 3 2 2 2 2 5" xfId="9335"/>
    <cellStyle name="20% - Accent5 2 3 2 2 2 2 5 2" xfId="9336"/>
    <cellStyle name="20% - Accent5 2 3 2 2 2 2 6" xfId="9337"/>
    <cellStyle name="20% - Accent5 2 3 2 2 2 3" xfId="9338"/>
    <cellStyle name="20% - Accent5 2 3 2 2 2 3 2" xfId="9339"/>
    <cellStyle name="20% - Accent5 2 3 2 2 2 3 2 2" xfId="9340"/>
    <cellStyle name="20% - Accent5 2 3 2 2 2 3 2 2 2" xfId="9341"/>
    <cellStyle name="20% - Accent5 2 3 2 2 2 3 2 2 2 2" xfId="9342"/>
    <cellStyle name="20% - Accent5 2 3 2 2 2 3 2 2 3" xfId="9343"/>
    <cellStyle name="20% - Accent5 2 3 2 2 2 3 2 3" xfId="9344"/>
    <cellStyle name="20% - Accent5 2 3 2 2 2 3 2 3 2" xfId="9345"/>
    <cellStyle name="20% - Accent5 2 3 2 2 2 3 2 4" xfId="9346"/>
    <cellStyle name="20% - Accent5 2 3 2 2 2 3 3" xfId="9347"/>
    <cellStyle name="20% - Accent5 2 3 2 2 2 3 3 2" xfId="9348"/>
    <cellStyle name="20% - Accent5 2 3 2 2 2 3 3 2 2" xfId="9349"/>
    <cellStyle name="20% - Accent5 2 3 2 2 2 3 3 3" xfId="9350"/>
    <cellStyle name="20% - Accent5 2 3 2 2 2 3 4" xfId="9351"/>
    <cellStyle name="20% - Accent5 2 3 2 2 2 3 4 2" xfId="9352"/>
    <cellStyle name="20% - Accent5 2 3 2 2 2 3 5" xfId="9353"/>
    <cellStyle name="20% - Accent5 2 3 2 2 2 4" xfId="9354"/>
    <cellStyle name="20% - Accent5 2 3 2 2 2 4 2" xfId="9355"/>
    <cellStyle name="20% - Accent5 2 3 2 2 2 4 2 2" xfId="9356"/>
    <cellStyle name="20% - Accent5 2 3 2 2 2 4 2 2 2" xfId="9357"/>
    <cellStyle name="20% - Accent5 2 3 2 2 2 4 2 3" xfId="9358"/>
    <cellStyle name="20% - Accent5 2 3 2 2 2 4 3" xfId="9359"/>
    <cellStyle name="20% - Accent5 2 3 2 2 2 4 3 2" xfId="9360"/>
    <cellStyle name="20% - Accent5 2 3 2 2 2 4 4" xfId="9361"/>
    <cellStyle name="20% - Accent5 2 3 2 2 2 5" xfId="9362"/>
    <cellStyle name="20% - Accent5 2 3 2 2 2 5 2" xfId="9363"/>
    <cellStyle name="20% - Accent5 2 3 2 2 2 5 2 2" xfId="9364"/>
    <cellStyle name="20% - Accent5 2 3 2 2 2 5 3" xfId="9365"/>
    <cellStyle name="20% - Accent5 2 3 2 2 2 6" xfId="9366"/>
    <cellStyle name="20% - Accent5 2 3 2 2 2 6 2" xfId="9367"/>
    <cellStyle name="20% - Accent5 2 3 2 2 2 7" xfId="9368"/>
    <cellStyle name="20% - Accent5 2 3 2 2 3" xfId="9369"/>
    <cellStyle name="20% - Accent5 2 3 2 2 3 2" xfId="9370"/>
    <cellStyle name="20% - Accent5 2 3 2 2 3 2 2" xfId="9371"/>
    <cellStyle name="20% - Accent5 2 3 2 2 3 2 2 2" xfId="9372"/>
    <cellStyle name="20% - Accent5 2 3 2 2 3 2 2 2 2" xfId="9373"/>
    <cellStyle name="20% - Accent5 2 3 2 2 3 2 2 2 2 2" xfId="9374"/>
    <cellStyle name="20% - Accent5 2 3 2 2 3 2 2 2 3" xfId="9375"/>
    <cellStyle name="20% - Accent5 2 3 2 2 3 2 2 3" xfId="9376"/>
    <cellStyle name="20% - Accent5 2 3 2 2 3 2 2 3 2" xfId="9377"/>
    <cellStyle name="20% - Accent5 2 3 2 2 3 2 2 4" xfId="9378"/>
    <cellStyle name="20% - Accent5 2 3 2 2 3 2 3" xfId="9379"/>
    <cellStyle name="20% - Accent5 2 3 2 2 3 2 3 2" xfId="9380"/>
    <cellStyle name="20% - Accent5 2 3 2 2 3 2 3 2 2" xfId="9381"/>
    <cellStyle name="20% - Accent5 2 3 2 2 3 2 3 3" xfId="9382"/>
    <cellStyle name="20% - Accent5 2 3 2 2 3 2 4" xfId="9383"/>
    <cellStyle name="20% - Accent5 2 3 2 2 3 2 4 2" xfId="9384"/>
    <cellStyle name="20% - Accent5 2 3 2 2 3 2 5" xfId="9385"/>
    <cellStyle name="20% - Accent5 2 3 2 2 3 3" xfId="9386"/>
    <cellStyle name="20% - Accent5 2 3 2 2 3 3 2" xfId="9387"/>
    <cellStyle name="20% - Accent5 2 3 2 2 3 3 2 2" xfId="9388"/>
    <cellStyle name="20% - Accent5 2 3 2 2 3 3 2 2 2" xfId="9389"/>
    <cellStyle name="20% - Accent5 2 3 2 2 3 3 2 3" xfId="9390"/>
    <cellStyle name="20% - Accent5 2 3 2 2 3 3 3" xfId="9391"/>
    <cellStyle name="20% - Accent5 2 3 2 2 3 3 3 2" xfId="9392"/>
    <cellStyle name="20% - Accent5 2 3 2 2 3 3 4" xfId="9393"/>
    <cellStyle name="20% - Accent5 2 3 2 2 3 4" xfId="9394"/>
    <cellStyle name="20% - Accent5 2 3 2 2 3 4 2" xfId="9395"/>
    <cellStyle name="20% - Accent5 2 3 2 2 3 4 2 2" xfId="9396"/>
    <cellStyle name="20% - Accent5 2 3 2 2 3 4 3" xfId="9397"/>
    <cellStyle name="20% - Accent5 2 3 2 2 3 5" xfId="9398"/>
    <cellStyle name="20% - Accent5 2 3 2 2 3 5 2" xfId="9399"/>
    <cellStyle name="20% - Accent5 2 3 2 2 3 6" xfId="9400"/>
    <cellStyle name="20% - Accent5 2 3 2 2 4" xfId="9401"/>
    <cellStyle name="20% - Accent5 2 3 2 2 4 2" xfId="9402"/>
    <cellStyle name="20% - Accent5 2 3 2 2 4 2 2" xfId="9403"/>
    <cellStyle name="20% - Accent5 2 3 2 2 4 2 2 2" xfId="9404"/>
    <cellStyle name="20% - Accent5 2 3 2 2 4 2 2 2 2" xfId="9405"/>
    <cellStyle name="20% - Accent5 2 3 2 2 4 2 2 3" xfId="9406"/>
    <cellStyle name="20% - Accent5 2 3 2 2 4 2 3" xfId="9407"/>
    <cellStyle name="20% - Accent5 2 3 2 2 4 2 3 2" xfId="9408"/>
    <cellStyle name="20% - Accent5 2 3 2 2 4 2 4" xfId="9409"/>
    <cellStyle name="20% - Accent5 2 3 2 2 4 3" xfId="9410"/>
    <cellStyle name="20% - Accent5 2 3 2 2 4 3 2" xfId="9411"/>
    <cellStyle name="20% - Accent5 2 3 2 2 4 3 2 2" xfId="9412"/>
    <cellStyle name="20% - Accent5 2 3 2 2 4 3 3" xfId="9413"/>
    <cellStyle name="20% - Accent5 2 3 2 2 4 4" xfId="9414"/>
    <cellStyle name="20% - Accent5 2 3 2 2 4 4 2" xfId="9415"/>
    <cellStyle name="20% - Accent5 2 3 2 2 4 5" xfId="9416"/>
    <cellStyle name="20% - Accent5 2 3 2 2 5" xfId="9417"/>
    <cellStyle name="20% - Accent5 2 3 2 2 5 2" xfId="9418"/>
    <cellStyle name="20% - Accent5 2 3 2 2 5 2 2" xfId="9419"/>
    <cellStyle name="20% - Accent5 2 3 2 2 5 2 2 2" xfId="9420"/>
    <cellStyle name="20% - Accent5 2 3 2 2 5 2 3" xfId="9421"/>
    <cellStyle name="20% - Accent5 2 3 2 2 5 3" xfId="9422"/>
    <cellStyle name="20% - Accent5 2 3 2 2 5 3 2" xfId="9423"/>
    <cellStyle name="20% - Accent5 2 3 2 2 5 4" xfId="9424"/>
    <cellStyle name="20% - Accent5 2 3 2 2 6" xfId="9425"/>
    <cellStyle name="20% - Accent5 2 3 2 2 6 2" xfId="9426"/>
    <cellStyle name="20% - Accent5 2 3 2 2 6 2 2" xfId="9427"/>
    <cellStyle name="20% - Accent5 2 3 2 2 6 3" xfId="9428"/>
    <cellStyle name="20% - Accent5 2 3 2 2 7" xfId="9429"/>
    <cellStyle name="20% - Accent5 2 3 2 2 7 2" xfId="9430"/>
    <cellStyle name="20% - Accent5 2 3 2 2 8" xfId="9431"/>
    <cellStyle name="20% - Accent5 2 3 2 3" xfId="9432"/>
    <cellStyle name="20% - Accent5 2 3 2 3 2" xfId="9433"/>
    <cellStyle name="20% - Accent5 2 3 2 3 2 2" xfId="9434"/>
    <cellStyle name="20% - Accent5 2 3 2 3 2 2 2" xfId="9435"/>
    <cellStyle name="20% - Accent5 2 3 2 3 2 2 2 2" xfId="9436"/>
    <cellStyle name="20% - Accent5 2 3 2 3 2 2 2 2 2" xfId="9437"/>
    <cellStyle name="20% - Accent5 2 3 2 3 2 2 2 2 2 2" xfId="9438"/>
    <cellStyle name="20% - Accent5 2 3 2 3 2 2 2 2 3" xfId="9439"/>
    <cellStyle name="20% - Accent5 2 3 2 3 2 2 2 3" xfId="9440"/>
    <cellStyle name="20% - Accent5 2 3 2 3 2 2 2 3 2" xfId="9441"/>
    <cellStyle name="20% - Accent5 2 3 2 3 2 2 2 4" xfId="9442"/>
    <cellStyle name="20% - Accent5 2 3 2 3 2 2 3" xfId="9443"/>
    <cellStyle name="20% - Accent5 2 3 2 3 2 2 3 2" xfId="9444"/>
    <cellStyle name="20% - Accent5 2 3 2 3 2 2 3 2 2" xfId="9445"/>
    <cellStyle name="20% - Accent5 2 3 2 3 2 2 3 3" xfId="9446"/>
    <cellStyle name="20% - Accent5 2 3 2 3 2 2 4" xfId="9447"/>
    <cellStyle name="20% - Accent5 2 3 2 3 2 2 4 2" xfId="9448"/>
    <cellStyle name="20% - Accent5 2 3 2 3 2 2 5" xfId="9449"/>
    <cellStyle name="20% - Accent5 2 3 2 3 2 3" xfId="9450"/>
    <cellStyle name="20% - Accent5 2 3 2 3 2 3 2" xfId="9451"/>
    <cellStyle name="20% - Accent5 2 3 2 3 2 3 2 2" xfId="9452"/>
    <cellStyle name="20% - Accent5 2 3 2 3 2 3 2 2 2" xfId="9453"/>
    <cellStyle name="20% - Accent5 2 3 2 3 2 3 2 3" xfId="9454"/>
    <cellStyle name="20% - Accent5 2 3 2 3 2 3 3" xfId="9455"/>
    <cellStyle name="20% - Accent5 2 3 2 3 2 3 3 2" xfId="9456"/>
    <cellStyle name="20% - Accent5 2 3 2 3 2 3 4" xfId="9457"/>
    <cellStyle name="20% - Accent5 2 3 2 3 2 4" xfId="9458"/>
    <cellStyle name="20% - Accent5 2 3 2 3 2 4 2" xfId="9459"/>
    <cellStyle name="20% - Accent5 2 3 2 3 2 4 2 2" xfId="9460"/>
    <cellStyle name="20% - Accent5 2 3 2 3 2 4 3" xfId="9461"/>
    <cellStyle name="20% - Accent5 2 3 2 3 2 5" xfId="9462"/>
    <cellStyle name="20% - Accent5 2 3 2 3 2 5 2" xfId="9463"/>
    <cellStyle name="20% - Accent5 2 3 2 3 2 6" xfId="9464"/>
    <cellStyle name="20% - Accent5 2 3 2 3 3" xfId="9465"/>
    <cellStyle name="20% - Accent5 2 3 2 3 3 2" xfId="9466"/>
    <cellStyle name="20% - Accent5 2 3 2 3 3 2 2" xfId="9467"/>
    <cellStyle name="20% - Accent5 2 3 2 3 3 2 2 2" xfId="9468"/>
    <cellStyle name="20% - Accent5 2 3 2 3 3 2 2 2 2" xfId="9469"/>
    <cellStyle name="20% - Accent5 2 3 2 3 3 2 2 3" xfId="9470"/>
    <cellStyle name="20% - Accent5 2 3 2 3 3 2 3" xfId="9471"/>
    <cellStyle name="20% - Accent5 2 3 2 3 3 2 3 2" xfId="9472"/>
    <cellStyle name="20% - Accent5 2 3 2 3 3 2 4" xfId="9473"/>
    <cellStyle name="20% - Accent5 2 3 2 3 3 3" xfId="9474"/>
    <cellStyle name="20% - Accent5 2 3 2 3 3 3 2" xfId="9475"/>
    <cellStyle name="20% - Accent5 2 3 2 3 3 3 2 2" xfId="9476"/>
    <cellStyle name="20% - Accent5 2 3 2 3 3 3 3" xfId="9477"/>
    <cellStyle name="20% - Accent5 2 3 2 3 3 4" xfId="9478"/>
    <cellStyle name="20% - Accent5 2 3 2 3 3 4 2" xfId="9479"/>
    <cellStyle name="20% - Accent5 2 3 2 3 3 5" xfId="9480"/>
    <cellStyle name="20% - Accent5 2 3 2 3 4" xfId="9481"/>
    <cellStyle name="20% - Accent5 2 3 2 3 4 2" xfId="9482"/>
    <cellStyle name="20% - Accent5 2 3 2 3 4 2 2" xfId="9483"/>
    <cellStyle name="20% - Accent5 2 3 2 3 4 2 2 2" xfId="9484"/>
    <cellStyle name="20% - Accent5 2 3 2 3 4 2 3" xfId="9485"/>
    <cellStyle name="20% - Accent5 2 3 2 3 4 3" xfId="9486"/>
    <cellStyle name="20% - Accent5 2 3 2 3 4 3 2" xfId="9487"/>
    <cellStyle name="20% - Accent5 2 3 2 3 4 4" xfId="9488"/>
    <cellStyle name="20% - Accent5 2 3 2 3 5" xfId="9489"/>
    <cellStyle name="20% - Accent5 2 3 2 3 5 2" xfId="9490"/>
    <cellStyle name="20% - Accent5 2 3 2 3 5 2 2" xfId="9491"/>
    <cellStyle name="20% - Accent5 2 3 2 3 5 3" xfId="9492"/>
    <cellStyle name="20% - Accent5 2 3 2 3 6" xfId="9493"/>
    <cellStyle name="20% - Accent5 2 3 2 3 6 2" xfId="9494"/>
    <cellStyle name="20% - Accent5 2 3 2 3 7" xfId="9495"/>
    <cellStyle name="20% - Accent5 2 3 2 4" xfId="9496"/>
    <cellStyle name="20% - Accent5 2 3 2 4 2" xfId="9497"/>
    <cellStyle name="20% - Accent5 2 3 2 4 2 2" xfId="9498"/>
    <cellStyle name="20% - Accent5 2 3 2 4 2 2 2" xfId="9499"/>
    <cellStyle name="20% - Accent5 2 3 2 4 2 2 2 2" xfId="9500"/>
    <cellStyle name="20% - Accent5 2 3 2 4 2 2 2 2 2" xfId="9501"/>
    <cellStyle name="20% - Accent5 2 3 2 4 2 2 2 3" xfId="9502"/>
    <cellStyle name="20% - Accent5 2 3 2 4 2 2 3" xfId="9503"/>
    <cellStyle name="20% - Accent5 2 3 2 4 2 2 3 2" xfId="9504"/>
    <cellStyle name="20% - Accent5 2 3 2 4 2 2 4" xfId="9505"/>
    <cellStyle name="20% - Accent5 2 3 2 4 2 3" xfId="9506"/>
    <cellStyle name="20% - Accent5 2 3 2 4 2 3 2" xfId="9507"/>
    <cellStyle name="20% - Accent5 2 3 2 4 2 3 2 2" xfId="9508"/>
    <cellStyle name="20% - Accent5 2 3 2 4 2 3 3" xfId="9509"/>
    <cellStyle name="20% - Accent5 2 3 2 4 2 4" xfId="9510"/>
    <cellStyle name="20% - Accent5 2 3 2 4 2 4 2" xfId="9511"/>
    <cellStyle name="20% - Accent5 2 3 2 4 2 5" xfId="9512"/>
    <cellStyle name="20% - Accent5 2 3 2 4 3" xfId="9513"/>
    <cellStyle name="20% - Accent5 2 3 2 4 3 2" xfId="9514"/>
    <cellStyle name="20% - Accent5 2 3 2 4 3 2 2" xfId="9515"/>
    <cellStyle name="20% - Accent5 2 3 2 4 3 2 2 2" xfId="9516"/>
    <cellStyle name="20% - Accent5 2 3 2 4 3 2 3" xfId="9517"/>
    <cellStyle name="20% - Accent5 2 3 2 4 3 3" xfId="9518"/>
    <cellStyle name="20% - Accent5 2 3 2 4 3 3 2" xfId="9519"/>
    <cellStyle name="20% - Accent5 2 3 2 4 3 4" xfId="9520"/>
    <cellStyle name="20% - Accent5 2 3 2 4 4" xfId="9521"/>
    <cellStyle name="20% - Accent5 2 3 2 4 4 2" xfId="9522"/>
    <cellStyle name="20% - Accent5 2 3 2 4 4 2 2" xfId="9523"/>
    <cellStyle name="20% - Accent5 2 3 2 4 4 3" xfId="9524"/>
    <cellStyle name="20% - Accent5 2 3 2 4 5" xfId="9525"/>
    <cellStyle name="20% - Accent5 2 3 2 4 5 2" xfId="9526"/>
    <cellStyle name="20% - Accent5 2 3 2 4 6" xfId="9527"/>
    <cellStyle name="20% - Accent5 2 3 2 5" xfId="9528"/>
    <cellStyle name="20% - Accent5 2 3 2 5 2" xfId="9529"/>
    <cellStyle name="20% - Accent5 2 3 2 5 2 2" xfId="9530"/>
    <cellStyle name="20% - Accent5 2 3 2 5 2 2 2" xfId="9531"/>
    <cellStyle name="20% - Accent5 2 3 2 5 2 2 2 2" xfId="9532"/>
    <cellStyle name="20% - Accent5 2 3 2 5 2 2 3" xfId="9533"/>
    <cellStyle name="20% - Accent5 2 3 2 5 2 3" xfId="9534"/>
    <cellStyle name="20% - Accent5 2 3 2 5 2 3 2" xfId="9535"/>
    <cellStyle name="20% - Accent5 2 3 2 5 2 4" xfId="9536"/>
    <cellStyle name="20% - Accent5 2 3 2 5 3" xfId="9537"/>
    <cellStyle name="20% - Accent5 2 3 2 5 3 2" xfId="9538"/>
    <cellStyle name="20% - Accent5 2 3 2 5 3 2 2" xfId="9539"/>
    <cellStyle name="20% - Accent5 2 3 2 5 3 3" xfId="9540"/>
    <cellStyle name="20% - Accent5 2 3 2 5 4" xfId="9541"/>
    <cellStyle name="20% - Accent5 2 3 2 5 4 2" xfId="9542"/>
    <cellStyle name="20% - Accent5 2 3 2 5 5" xfId="9543"/>
    <cellStyle name="20% - Accent5 2 3 2 6" xfId="9544"/>
    <cellStyle name="20% - Accent5 2 3 2 6 2" xfId="9545"/>
    <cellStyle name="20% - Accent5 2 3 2 6 2 2" xfId="9546"/>
    <cellStyle name="20% - Accent5 2 3 2 6 2 2 2" xfId="9547"/>
    <cellStyle name="20% - Accent5 2 3 2 6 2 3" xfId="9548"/>
    <cellStyle name="20% - Accent5 2 3 2 6 3" xfId="9549"/>
    <cellStyle name="20% - Accent5 2 3 2 6 3 2" xfId="9550"/>
    <cellStyle name="20% - Accent5 2 3 2 6 4" xfId="9551"/>
    <cellStyle name="20% - Accent5 2 3 2 7" xfId="9552"/>
    <cellStyle name="20% - Accent5 2 3 2 7 2" xfId="9553"/>
    <cellStyle name="20% - Accent5 2 3 2 7 2 2" xfId="9554"/>
    <cellStyle name="20% - Accent5 2 3 2 7 3" xfId="9555"/>
    <cellStyle name="20% - Accent5 2 3 2 8" xfId="9556"/>
    <cellStyle name="20% - Accent5 2 3 2 8 2" xfId="9557"/>
    <cellStyle name="20% - Accent5 2 3 2 9" xfId="9558"/>
    <cellStyle name="20% - Accent5 2 3 3" xfId="9559"/>
    <cellStyle name="20% - Accent5 2 3 3 2" xfId="9560"/>
    <cellStyle name="20% - Accent5 2 3 3 2 2" xfId="9561"/>
    <cellStyle name="20% - Accent5 2 3 3 2 2 2" xfId="9562"/>
    <cellStyle name="20% - Accent5 2 3 3 2 2 2 2" xfId="9563"/>
    <cellStyle name="20% - Accent5 2 3 3 2 2 2 2 2" xfId="9564"/>
    <cellStyle name="20% - Accent5 2 3 3 2 2 2 2 2 2" xfId="9565"/>
    <cellStyle name="20% - Accent5 2 3 3 2 2 2 2 2 2 2" xfId="9566"/>
    <cellStyle name="20% - Accent5 2 3 3 2 2 2 2 2 3" xfId="9567"/>
    <cellStyle name="20% - Accent5 2 3 3 2 2 2 2 3" xfId="9568"/>
    <cellStyle name="20% - Accent5 2 3 3 2 2 2 2 3 2" xfId="9569"/>
    <cellStyle name="20% - Accent5 2 3 3 2 2 2 2 4" xfId="9570"/>
    <cellStyle name="20% - Accent5 2 3 3 2 2 2 3" xfId="9571"/>
    <cellStyle name="20% - Accent5 2 3 3 2 2 2 3 2" xfId="9572"/>
    <cellStyle name="20% - Accent5 2 3 3 2 2 2 3 2 2" xfId="9573"/>
    <cellStyle name="20% - Accent5 2 3 3 2 2 2 3 3" xfId="9574"/>
    <cellStyle name="20% - Accent5 2 3 3 2 2 2 4" xfId="9575"/>
    <cellStyle name="20% - Accent5 2 3 3 2 2 2 4 2" xfId="9576"/>
    <cellStyle name="20% - Accent5 2 3 3 2 2 2 5" xfId="9577"/>
    <cellStyle name="20% - Accent5 2 3 3 2 2 3" xfId="9578"/>
    <cellStyle name="20% - Accent5 2 3 3 2 2 3 2" xfId="9579"/>
    <cellStyle name="20% - Accent5 2 3 3 2 2 3 2 2" xfId="9580"/>
    <cellStyle name="20% - Accent5 2 3 3 2 2 3 2 2 2" xfId="9581"/>
    <cellStyle name="20% - Accent5 2 3 3 2 2 3 2 3" xfId="9582"/>
    <cellStyle name="20% - Accent5 2 3 3 2 2 3 3" xfId="9583"/>
    <cellStyle name="20% - Accent5 2 3 3 2 2 3 3 2" xfId="9584"/>
    <cellStyle name="20% - Accent5 2 3 3 2 2 3 4" xfId="9585"/>
    <cellStyle name="20% - Accent5 2 3 3 2 2 4" xfId="9586"/>
    <cellStyle name="20% - Accent5 2 3 3 2 2 4 2" xfId="9587"/>
    <cellStyle name="20% - Accent5 2 3 3 2 2 4 2 2" xfId="9588"/>
    <cellStyle name="20% - Accent5 2 3 3 2 2 4 3" xfId="9589"/>
    <cellStyle name="20% - Accent5 2 3 3 2 2 5" xfId="9590"/>
    <cellStyle name="20% - Accent5 2 3 3 2 2 5 2" xfId="9591"/>
    <cellStyle name="20% - Accent5 2 3 3 2 2 6" xfId="9592"/>
    <cellStyle name="20% - Accent5 2 3 3 2 3" xfId="9593"/>
    <cellStyle name="20% - Accent5 2 3 3 2 3 2" xfId="9594"/>
    <cellStyle name="20% - Accent5 2 3 3 2 3 2 2" xfId="9595"/>
    <cellStyle name="20% - Accent5 2 3 3 2 3 2 2 2" xfId="9596"/>
    <cellStyle name="20% - Accent5 2 3 3 2 3 2 2 2 2" xfId="9597"/>
    <cellStyle name="20% - Accent5 2 3 3 2 3 2 2 3" xfId="9598"/>
    <cellStyle name="20% - Accent5 2 3 3 2 3 2 3" xfId="9599"/>
    <cellStyle name="20% - Accent5 2 3 3 2 3 2 3 2" xfId="9600"/>
    <cellStyle name="20% - Accent5 2 3 3 2 3 2 4" xfId="9601"/>
    <cellStyle name="20% - Accent5 2 3 3 2 3 3" xfId="9602"/>
    <cellStyle name="20% - Accent5 2 3 3 2 3 3 2" xfId="9603"/>
    <cellStyle name="20% - Accent5 2 3 3 2 3 3 2 2" xfId="9604"/>
    <cellStyle name="20% - Accent5 2 3 3 2 3 3 3" xfId="9605"/>
    <cellStyle name="20% - Accent5 2 3 3 2 3 4" xfId="9606"/>
    <cellStyle name="20% - Accent5 2 3 3 2 3 4 2" xfId="9607"/>
    <cellStyle name="20% - Accent5 2 3 3 2 3 5" xfId="9608"/>
    <cellStyle name="20% - Accent5 2 3 3 2 4" xfId="9609"/>
    <cellStyle name="20% - Accent5 2 3 3 2 4 2" xfId="9610"/>
    <cellStyle name="20% - Accent5 2 3 3 2 4 2 2" xfId="9611"/>
    <cellStyle name="20% - Accent5 2 3 3 2 4 2 2 2" xfId="9612"/>
    <cellStyle name="20% - Accent5 2 3 3 2 4 2 3" xfId="9613"/>
    <cellStyle name="20% - Accent5 2 3 3 2 4 3" xfId="9614"/>
    <cellStyle name="20% - Accent5 2 3 3 2 4 3 2" xfId="9615"/>
    <cellStyle name="20% - Accent5 2 3 3 2 4 4" xfId="9616"/>
    <cellStyle name="20% - Accent5 2 3 3 2 5" xfId="9617"/>
    <cellStyle name="20% - Accent5 2 3 3 2 5 2" xfId="9618"/>
    <cellStyle name="20% - Accent5 2 3 3 2 5 2 2" xfId="9619"/>
    <cellStyle name="20% - Accent5 2 3 3 2 5 3" xfId="9620"/>
    <cellStyle name="20% - Accent5 2 3 3 2 6" xfId="9621"/>
    <cellStyle name="20% - Accent5 2 3 3 2 6 2" xfId="9622"/>
    <cellStyle name="20% - Accent5 2 3 3 2 7" xfId="9623"/>
    <cellStyle name="20% - Accent5 2 3 3 3" xfId="9624"/>
    <cellStyle name="20% - Accent5 2 3 3 3 2" xfId="9625"/>
    <cellStyle name="20% - Accent5 2 3 3 3 2 2" xfId="9626"/>
    <cellStyle name="20% - Accent5 2 3 3 3 2 2 2" xfId="9627"/>
    <cellStyle name="20% - Accent5 2 3 3 3 2 2 2 2" xfId="9628"/>
    <cellStyle name="20% - Accent5 2 3 3 3 2 2 2 2 2" xfId="9629"/>
    <cellStyle name="20% - Accent5 2 3 3 3 2 2 2 3" xfId="9630"/>
    <cellStyle name="20% - Accent5 2 3 3 3 2 2 3" xfId="9631"/>
    <cellStyle name="20% - Accent5 2 3 3 3 2 2 3 2" xfId="9632"/>
    <cellStyle name="20% - Accent5 2 3 3 3 2 2 4" xfId="9633"/>
    <cellStyle name="20% - Accent5 2 3 3 3 2 3" xfId="9634"/>
    <cellStyle name="20% - Accent5 2 3 3 3 2 3 2" xfId="9635"/>
    <cellStyle name="20% - Accent5 2 3 3 3 2 3 2 2" xfId="9636"/>
    <cellStyle name="20% - Accent5 2 3 3 3 2 3 3" xfId="9637"/>
    <cellStyle name="20% - Accent5 2 3 3 3 2 4" xfId="9638"/>
    <cellStyle name="20% - Accent5 2 3 3 3 2 4 2" xfId="9639"/>
    <cellStyle name="20% - Accent5 2 3 3 3 2 5" xfId="9640"/>
    <cellStyle name="20% - Accent5 2 3 3 3 3" xfId="9641"/>
    <cellStyle name="20% - Accent5 2 3 3 3 3 2" xfId="9642"/>
    <cellStyle name="20% - Accent5 2 3 3 3 3 2 2" xfId="9643"/>
    <cellStyle name="20% - Accent5 2 3 3 3 3 2 2 2" xfId="9644"/>
    <cellStyle name="20% - Accent5 2 3 3 3 3 2 3" xfId="9645"/>
    <cellStyle name="20% - Accent5 2 3 3 3 3 3" xfId="9646"/>
    <cellStyle name="20% - Accent5 2 3 3 3 3 3 2" xfId="9647"/>
    <cellStyle name="20% - Accent5 2 3 3 3 3 4" xfId="9648"/>
    <cellStyle name="20% - Accent5 2 3 3 3 4" xfId="9649"/>
    <cellStyle name="20% - Accent5 2 3 3 3 4 2" xfId="9650"/>
    <cellStyle name="20% - Accent5 2 3 3 3 4 2 2" xfId="9651"/>
    <cellStyle name="20% - Accent5 2 3 3 3 4 3" xfId="9652"/>
    <cellStyle name="20% - Accent5 2 3 3 3 5" xfId="9653"/>
    <cellStyle name="20% - Accent5 2 3 3 3 5 2" xfId="9654"/>
    <cellStyle name="20% - Accent5 2 3 3 3 6" xfId="9655"/>
    <cellStyle name="20% - Accent5 2 3 3 4" xfId="9656"/>
    <cellStyle name="20% - Accent5 2 3 3 4 2" xfId="9657"/>
    <cellStyle name="20% - Accent5 2 3 3 4 2 2" xfId="9658"/>
    <cellStyle name="20% - Accent5 2 3 3 4 2 2 2" xfId="9659"/>
    <cellStyle name="20% - Accent5 2 3 3 4 2 2 2 2" xfId="9660"/>
    <cellStyle name="20% - Accent5 2 3 3 4 2 2 3" xfId="9661"/>
    <cellStyle name="20% - Accent5 2 3 3 4 2 3" xfId="9662"/>
    <cellStyle name="20% - Accent5 2 3 3 4 2 3 2" xfId="9663"/>
    <cellStyle name="20% - Accent5 2 3 3 4 2 4" xfId="9664"/>
    <cellStyle name="20% - Accent5 2 3 3 4 3" xfId="9665"/>
    <cellStyle name="20% - Accent5 2 3 3 4 3 2" xfId="9666"/>
    <cellStyle name="20% - Accent5 2 3 3 4 3 2 2" xfId="9667"/>
    <cellStyle name="20% - Accent5 2 3 3 4 3 3" xfId="9668"/>
    <cellStyle name="20% - Accent5 2 3 3 4 4" xfId="9669"/>
    <cellStyle name="20% - Accent5 2 3 3 4 4 2" xfId="9670"/>
    <cellStyle name="20% - Accent5 2 3 3 4 5" xfId="9671"/>
    <cellStyle name="20% - Accent5 2 3 3 5" xfId="9672"/>
    <cellStyle name="20% - Accent5 2 3 3 5 2" xfId="9673"/>
    <cellStyle name="20% - Accent5 2 3 3 5 2 2" xfId="9674"/>
    <cellStyle name="20% - Accent5 2 3 3 5 2 2 2" xfId="9675"/>
    <cellStyle name="20% - Accent5 2 3 3 5 2 3" xfId="9676"/>
    <cellStyle name="20% - Accent5 2 3 3 5 3" xfId="9677"/>
    <cellStyle name="20% - Accent5 2 3 3 5 3 2" xfId="9678"/>
    <cellStyle name="20% - Accent5 2 3 3 5 4" xfId="9679"/>
    <cellStyle name="20% - Accent5 2 3 3 6" xfId="9680"/>
    <cellStyle name="20% - Accent5 2 3 3 6 2" xfId="9681"/>
    <cellStyle name="20% - Accent5 2 3 3 6 2 2" xfId="9682"/>
    <cellStyle name="20% - Accent5 2 3 3 6 3" xfId="9683"/>
    <cellStyle name="20% - Accent5 2 3 3 7" xfId="9684"/>
    <cellStyle name="20% - Accent5 2 3 3 7 2" xfId="9685"/>
    <cellStyle name="20% - Accent5 2 3 3 8" xfId="9686"/>
    <cellStyle name="20% - Accent5 2 3 4" xfId="9687"/>
    <cellStyle name="20% - Accent5 2 3 4 2" xfId="9688"/>
    <cellStyle name="20% - Accent5 2 3 4 2 2" xfId="9689"/>
    <cellStyle name="20% - Accent5 2 3 4 2 2 2" xfId="9690"/>
    <cellStyle name="20% - Accent5 2 3 4 2 2 2 2" xfId="9691"/>
    <cellStyle name="20% - Accent5 2 3 4 2 2 2 2 2" xfId="9692"/>
    <cellStyle name="20% - Accent5 2 3 4 2 2 2 2 2 2" xfId="9693"/>
    <cellStyle name="20% - Accent5 2 3 4 2 2 2 2 3" xfId="9694"/>
    <cellStyle name="20% - Accent5 2 3 4 2 2 2 3" xfId="9695"/>
    <cellStyle name="20% - Accent5 2 3 4 2 2 2 3 2" xfId="9696"/>
    <cellStyle name="20% - Accent5 2 3 4 2 2 2 4" xfId="9697"/>
    <cellStyle name="20% - Accent5 2 3 4 2 2 3" xfId="9698"/>
    <cellStyle name="20% - Accent5 2 3 4 2 2 3 2" xfId="9699"/>
    <cellStyle name="20% - Accent5 2 3 4 2 2 3 2 2" xfId="9700"/>
    <cellStyle name="20% - Accent5 2 3 4 2 2 3 3" xfId="9701"/>
    <cellStyle name="20% - Accent5 2 3 4 2 2 4" xfId="9702"/>
    <cellStyle name="20% - Accent5 2 3 4 2 2 4 2" xfId="9703"/>
    <cellStyle name="20% - Accent5 2 3 4 2 2 5" xfId="9704"/>
    <cellStyle name="20% - Accent5 2 3 4 2 3" xfId="9705"/>
    <cellStyle name="20% - Accent5 2 3 4 2 3 2" xfId="9706"/>
    <cellStyle name="20% - Accent5 2 3 4 2 3 2 2" xfId="9707"/>
    <cellStyle name="20% - Accent5 2 3 4 2 3 2 2 2" xfId="9708"/>
    <cellStyle name="20% - Accent5 2 3 4 2 3 2 3" xfId="9709"/>
    <cellStyle name="20% - Accent5 2 3 4 2 3 3" xfId="9710"/>
    <cellStyle name="20% - Accent5 2 3 4 2 3 3 2" xfId="9711"/>
    <cellStyle name="20% - Accent5 2 3 4 2 3 4" xfId="9712"/>
    <cellStyle name="20% - Accent5 2 3 4 2 4" xfId="9713"/>
    <cellStyle name="20% - Accent5 2 3 4 2 4 2" xfId="9714"/>
    <cellStyle name="20% - Accent5 2 3 4 2 4 2 2" xfId="9715"/>
    <cellStyle name="20% - Accent5 2 3 4 2 4 3" xfId="9716"/>
    <cellStyle name="20% - Accent5 2 3 4 2 5" xfId="9717"/>
    <cellStyle name="20% - Accent5 2 3 4 2 5 2" xfId="9718"/>
    <cellStyle name="20% - Accent5 2 3 4 2 6" xfId="9719"/>
    <cellStyle name="20% - Accent5 2 3 4 3" xfId="9720"/>
    <cellStyle name="20% - Accent5 2 3 4 3 2" xfId="9721"/>
    <cellStyle name="20% - Accent5 2 3 4 3 2 2" xfId="9722"/>
    <cellStyle name="20% - Accent5 2 3 4 3 2 2 2" xfId="9723"/>
    <cellStyle name="20% - Accent5 2 3 4 3 2 2 2 2" xfId="9724"/>
    <cellStyle name="20% - Accent5 2 3 4 3 2 2 3" xfId="9725"/>
    <cellStyle name="20% - Accent5 2 3 4 3 2 3" xfId="9726"/>
    <cellStyle name="20% - Accent5 2 3 4 3 2 3 2" xfId="9727"/>
    <cellStyle name="20% - Accent5 2 3 4 3 2 4" xfId="9728"/>
    <cellStyle name="20% - Accent5 2 3 4 3 3" xfId="9729"/>
    <cellStyle name="20% - Accent5 2 3 4 3 3 2" xfId="9730"/>
    <cellStyle name="20% - Accent5 2 3 4 3 3 2 2" xfId="9731"/>
    <cellStyle name="20% - Accent5 2 3 4 3 3 3" xfId="9732"/>
    <cellStyle name="20% - Accent5 2 3 4 3 4" xfId="9733"/>
    <cellStyle name="20% - Accent5 2 3 4 3 4 2" xfId="9734"/>
    <cellStyle name="20% - Accent5 2 3 4 3 5" xfId="9735"/>
    <cellStyle name="20% - Accent5 2 3 4 4" xfId="9736"/>
    <cellStyle name="20% - Accent5 2 3 4 4 2" xfId="9737"/>
    <cellStyle name="20% - Accent5 2 3 4 4 2 2" xfId="9738"/>
    <cellStyle name="20% - Accent5 2 3 4 4 2 2 2" xfId="9739"/>
    <cellStyle name="20% - Accent5 2 3 4 4 2 3" xfId="9740"/>
    <cellStyle name="20% - Accent5 2 3 4 4 3" xfId="9741"/>
    <cellStyle name="20% - Accent5 2 3 4 4 3 2" xfId="9742"/>
    <cellStyle name="20% - Accent5 2 3 4 4 4" xfId="9743"/>
    <cellStyle name="20% - Accent5 2 3 4 5" xfId="9744"/>
    <cellStyle name="20% - Accent5 2 3 4 5 2" xfId="9745"/>
    <cellStyle name="20% - Accent5 2 3 4 5 2 2" xfId="9746"/>
    <cellStyle name="20% - Accent5 2 3 4 5 3" xfId="9747"/>
    <cellStyle name="20% - Accent5 2 3 4 6" xfId="9748"/>
    <cellStyle name="20% - Accent5 2 3 4 6 2" xfId="9749"/>
    <cellStyle name="20% - Accent5 2 3 4 7" xfId="9750"/>
    <cellStyle name="20% - Accent5 2 3 5" xfId="9751"/>
    <cellStyle name="20% - Accent5 2 3 5 2" xfId="9752"/>
    <cellStyle name="20% - Accent5 2 3 5 2 2" xfId="9753"/>
    <cellStyle name="20% - Accent5 2 3 5 2 2 2" xfId="9754"/>
    <cellStyle name="20% - Accent5 2 3 5 2 2 2 2" xfId="9755"/>
    <cellStyle name="20% - Accent5 2 3 5 2 2 2 2 2" xfId="9756"/>
    <cellStyle name="20% - Accent5 2 3 5 2 2 2 3" xfId="9757"/>
    <cellStyle name="20% - Accent5 2 3 5 2 2 3" xfId="9758"/>
    <cellStyle name="20% - Accent5 2 3 5 2 2 3 2" xfId="9759"/>
    <cellStyle name="20% - Accent5 2 3 5 2 2 4" xfId="9760"/>
    <cellStyle name="20% - Accent5 2 3 5 2 3" xfId="9761"/>
    <cellStyle name="20% - Accent5 2 3 5 2 3 2" xfId="9762"/>
    <cellStyle name="20% - Accent5 2 3 5 2 3 2 2" xfId="9763"/>
    <cellStyle name="20% - Accent5 2 3 5 2 3 3" xfId="9764"/>
    <cellStyle name="20% - Accent5 2 3 5 2 4" xfId="9765"/>
    <cellStyle name="20% - Accent5 2 3 5 2 4 2" xfId="9766"/>
    <cellStyle name="20% - Accent5 2 3 5 2 5" xfId="9767"/>
    <cellStyle name="20% - Accent5 2 3 5 3" xfId="9768"/>
    <cellStyle name="20% - Accent5 2 3 5 3 2" xfId="9769"/>
    <cellStyle name="20% - Accent5 2 3 5 3 2 2" xfId="9770"/>
    <cellStyle name="20% - Accent5 2 3 5 3 2 2 2" xfId="9771"/>
    <cellStyle name="20% - Accent5 2 3 5 3 2 3" xfId="9772"/>
    <cellStyle name="20% - Accent5 2 3 5 3 3" xfId="9773"/>
    <cellStyle name="20% - Accent5 2 3 5 3 3 2" xfId="9774"/>
    <cellStyle name="20% - Accent5 2 3 5 3 4" xfId="9775"/>
    <cellStyle name="20% - Accent5 2 3 5 4" xfId="9776"/>
    <cellStyle name="20% - Accent5 2 3 5 4 2" xfId="9777"/>
    <cellStyle name="20% - Accent5 2 3 5 4 2 2" xfId="9778"/>
    <cellStyle name="20% - Accent5 2 3 5 4 3" xfId="9779"/>
    <cellStyle name="20% - Accent5 2 3 5 5" xfId="9780"/>
    <cellStyle name="20% - Accent5 2 3 5 5 2" xfId="9781"/>
    <cellStyle name="20% - Accent5 2 3 5 6" xfId="9782"/>
    <cellStyle name="20% - Accent5 2 3 6" xfId="9783"/>
    <cellStyle name="20% - Accent5 2 3 6 2" xfId="9784"/>
    <cellStyle name="20% - Accent5 2 3 6 2 2" xfId="9785"/>
    <cellStyle name="20% - Accent5 2 3 6 2 2 2" xfId="9786"/>
    <cellStyle name="20% - Accent5 2 3 6 2 2 2 2" xfId="9787"/>
    <cellStyle name="20% - Accent5 2 3 6 2 2 3" xfId="9788"/>
    <cellStyle name="20% - Accent5 2 3 6 2 3" xfId="9789"/>
    <cellStyle name="20% - Accent5 2 3 6 2 3 2" xfId="9790"/>
    <cellStyle name="20% - Accent5 2 3 6 2 4" xfId="9791"/>
    <cellStyle name="20% - Accent5 2 3 6 3" xfId="9792"/>
    <cellStyle name="20% - Accent5 2 3 6 3 2" xfId="9793"/>
    <cellStyle name="20% - Accent5 2 3 6 3 2 2" xfId="9794"/>
    <cellStyle name="20% - Accent5 2 3 6 3 3" xfId="9795"/>
    <cellStyle name="20% - Accent5 2 3 6 4" xfId="9796"/>
    <cellStyle name="20% - Accent5 2 3 6 4 2" xfId="9797"/>
    <cellStyle name="20% - Accent5 2 3 6 5" xfId="9798"/>
    <cellStyle name="20% - Accent5 2 3 7" xfId="9799"/>
    <cellStyle name="20% - Accent5 2 3 7 2" xfId="9800"/>
    <cellStyle name="20% - Accent5 2 3 7 2 2" xfId="9801"/>
    <cellStyle name="20% - Accent5 2 3 7 2 2 2" xfId="9802"/>
    <cellStyle name="20% - Accent5 2 3 7 2 3" xfId="9803"/>
    <cellStyle name="20% - Accent5 2 3 7 3" xfId="9804"/>
    <cellStyle name="20% - Accent5 2 3 7 3 2" xfId="9805"/>
    <cellStyle name="20% - Accent5 2 3 7 4" xfId="9806"/>
    <cellStyle name="20% - Accent5 2 3 8" xfId="9807"/>
    <cellStyle name="20% - Accent5 2 3 8 2" xfId="9808"/>
    <cellStyle name="20% - Accent5 2 3 8 2 2" xfId="9809"/>
    <cellStyle name="20% - Accent5 2 3 8 3" xfId="9810"/>
    <cellStyle name="20% - Accent5 2 3 9" xfId="9811"/>
    <cellStyle name="20% - Accent5 2 3 9 2" xfId="9812"/>
    <cellStyle name="20% - Accent5 2 4" xfId="9813"/>
    <cellStyle name="20% - Accent5 2 4 2" xfId="9814"/>
    <cellStyle name="20% - Accent5 2 4 2 2" xfId="9815"/>
    <cellStyle name="20% - Accent5 2 4 2 2 2" xfId="9816"/>
    <cellStyle name="20% - Accent5 2 4 2 2 2 2" xfId="9817"/>
    <cellStyle name="20% - Accent5 2 4 2 2 2 2 2" xfId="9818"/>
    <cellStyle name="20% - Accent5 2 4 2 2 2 2 2 2" xfId="9819"/>
    <cellStyle name="20% - Accent5 2 4 2 2 2 2 2 2 2" xfId="9820"/>
    <cellStyle name="20% - Accent5 2 4 2 2 2 2 2 2 2 2" xfId="9821"/>
    <cellStyle name="20% - Accent5 2 4 2 2 2 2 2 2 3" xfId="9822"/>
    <cellStyle name="20% - Accent5 2 4 2 2 2 2 2 3" xfId="9823"/>
    <cellStyle name="20% - Accent5 2 4 2 2 2 2 2 3 2" xfId="9824"/>
    <cellStyle name="20% - Accent5 2 4 2 2 2 2 2 4" xfId="9825"/>
    <cellStyle name="20% - Accent5 2 4 2 2 2 2 3" xfId="9826"/>
    <cellStyle name="20% - Accent5 2 4 2 2 2 2 3 2" xfId="9827"/>
    <cellStyle name="20% - Accent5 2 4 2 2 2 2 3 2 2" xfId="9828"/>
    <cellStyle name="20% - Accent5 2 4 2 2 2 2 3 3" xfId="9829"/>
    <cellStyle name="20% - Accent5 2 4 2 2 2 2 4" xfId="9830"/>
    <cellStyle name="20% - Accent5 2 4 2 2 2 2 4 2" xfId="9831"/>
    <cellStyle name="20% - Accent5 2 4 2 2 2 2 5" xfId="9832"/>
    <cellStyle name="20% - Accent5 2 4 2 2 2 3" xfId="9833"/>
    <cellStyle name="20% - Accent5 2 4 2 2 2 3 2" xfId="9834"/>
    <cellStyle name="20% - Accent5 2 4 2 2 2 3 2 2" xfId="9835"/>
    <cellStyle name="20% - Accent5 2 4 2 2 2 3 2 2 2" xfId="9836"/>
    <cellStyle name="20% - Accent5 2 4 2 2 2 3 2 3" xfId="9837"/>
    <cellStyle name="20% - Accent5 2 4 2 2 2 3 3" xfId="9838"/>
    <cellStyle name="20% - Accent5 2 4 2 2 2 3 3 2" xfId="9839"/>
    <cellStyle name="20% - Accent5 2 4 2 2 2 3 4" xfId="9840"/>
    <cellStyle name="20% - Accent5 2 4 2 2 2 4" xfId="9841"/>
    <cellStyle name="20% - Accent5 2 4 2 2 2 4 2" xfId="9842"/>
    <cellStyle name="20% - Accent5 2 4 2 2 2 4 2 2" xfId="9843"/>
    <cellStyle name="20% - Accent5 2 4 2 2 2 4 3" xfId="9844"/>
    <cellStyle name="20% - Accent5 2 4 2 2 2 5" xfId="9845"/>
    <cellStyle name="20% - Accent5 2 4 2 2 2 5 2" xfId="9846"/>
    <cellStyle name="20% - Accent5 2 4 2 2 2 6" xfId="9847"/>
    <cellStyle name="20% - Accent5 2 4 2 2 3" xfId="9848"/>
    <cellStyle name="20% - Accent5 2 4 2 2 3 2" xfId="9849"/>
    <cellStyle name="20% - Accent5 2 4 2 2 3 2 2" xfId="9850"/>
    <cellStyle name="20% - Accent5 2 4 2 2 3 2 2 2" xfId="9851"/>
    <cellStyle name="20% - Accent5 2 4 2 2 3 2 2 2 2" xfId="9852"/>
    <cellStyle name="20% - Accent5 2 4 2 2 3 2 2 3" xfId="9853"/>
    <cellStyle name="20% - Accent5 2 4 2 2 3 2 3" xfId="9854"/>
    <cellStyle name="20% - Accent5 2 4 2 2 3 2 3 2" xfId="9855"/>
    <cellStyle name="20% - Accent5 2 4 2 2 3 2 4" xfId="9856"/>
    <cellStyle name="20% - Accent5 2 4 2 2 3 3" xfId="9857"/>
    <cellStyle name="20% - Accent5 2 4 2 2 3 3 2" xfId="9858"/>
    <cellStyle name="20% - Accent5 2 4 2 2 3 3 2 2" xfId="9859"/>
    <cellStyle name="20% - Accent5 2 4 2 2 3 3 3" xfId="9860"/>
    <cellStyle name="20% - Accent5 2 4 2 2 3 4" xfId="9861"/>
    <cellStyle name="20% - Accent5 2 4 2 2 3 4 2" xfId="9862"/>
    <cellStyle name="20% - Accent5 2 4 2 2 3 5" xfId="9863"/>
    <cellStyle name="20% - Accent5 2 4 2 2 4" xfId="9864"/>
    <cellStyle name="20% - Accent5 2 4 2 2 4 2" xfId="9865"/>
    <cellStyle name="20% - Accent5 2 4 2 2 4 2 2" xfId="9866"/>
    <cellStyle name="20% - Accent5 2 4 2 2 4 2 2 2" xfId="9867"/>
    <cellStyle name="20% - Accent5 2 4 2 2 4 2 3" xfId="9868"/>
    <cellStyle name="20% - Accent5 2 4 2 2 4 3" xfId="9869"/>
    <cellStyle name="20% - Accent5 2 4 2 2 4 3 2" xfId="9870"/>
    <cellStyle name="20% - Accent5 2 4 2 2 4 4" xfId="9871"/>
    <cellStyle name="20% - Accent5 2 4 2 2 5" xfId="9872"/>
    <cellStyle name="20% - Accent5 2 4 2 2 5 2" xfId="9873"/>
    <cellStyle name="20% - Accent5 2 4 2 2 5 2 2" xfId="9874"/>
    <cellStyle name="20% - Accent5 2 4 2 2 5 3" xfId="9875"/>
    <cellStyle name="20% - Accent5 2 4 2 2 6" xfId="9876"/>
    <cellStyle name="20% - Accent5 2 4 2 2 6 2" xfId="9877"/>
    <cellStyle name="20% - Accent5 2 4 2 2 7" xfId="9878"/>
    <cellStyle name="20% - Accent5 2 4 2 3" xfId="9879"/>
    <cellStyle name="20% - Accent5 2 4 2 3 2" xfId="9880"/>
    <cellStyle name="20% - Accent5 2 4 2 3 2 2" xfId="9881"/>
    <cellStyle name="20% - Accent5 2 4 2 3 2 2 2" xfId="9882"/>
    <cellStyle name="20% - Accent5 2 4 2 3 2 2 2 2" xfId="9883"/>
    <cellStyle name="20% - Accent5 2 4 2 3 2 2 2 2 2" xfId="9884"/>
    <cellStyle name="20% - Accent5 2 4 2 3 2 2 2 3" xfId="9885"/>
    <cellStyle name="20% - Accent5 2 4 2 3 2 2 3" xfId="9886"/>
    <cellStyle name="20% - Accent5 2 4 2 3 2 2 3 2" xfId="9887"/>
    <cellStyle name="20% - Accent5 2 4 2 3 2 2 4" xfId="9888"/>
    <cellStyle name="20% - Accent5 2 4 2 3 2 3" xfId="9889"/>
    <cellStyle name="20% - Accent5 2 4 2 3 2 3 2" xfId="9890"/>
    <cellStyle name="20% - Accent5 2 4 2 3 2 3 2 2" xfId="9891"/>
    <cellStyle name="20% - Accent5 2 4 2 3 2 3 3" xfId="9892"/>
    <cellStyle name="20% - Accent5 2 4 2 3 2 4" xfId="9893"/>
    <cellStyle name="20% - Accent5 2 4 2 3 2 4 2" xfId="9894"/>
    <cellStyle name="20% - Accent5 2 4 2 3 2 5" xfId="9895"/>
    <cellStyle name="20% - Accent5 2 4 2 3 3" xfId="9896"/>
    <cellStyle name="20% - Accent5 2 4 2 3 3 2" xfId="9897"/>
    <cellStyle name="20% - Accent5 2 4 2 3 3 2 2" xfId="9898"/>
    <cellStyle name="20% - Accent5 2 4 2 3 3 2 2 2" xfId="9899"/>
    <cellStyle name="20% - Accent5 2 4 2 3 3 2 3" xfId="9900"/>
    <cellStyle name="20% - Accent5 2 4 2 3 3 3" xfId="9901"/>
    <cellStyle name="20% - Accent5 2 4 2 3 3 3 2" xfId="9902"/>
    <cellStyle name="20% - Accent5 2 4 2 3 3 4" xfId="9903"/>
    <cellStyle name="20% - Accent5 2 4 2 3 4" xfId="9904"/>
    <cellStyle name="20% - Accent5 2 4 2 3 4 2" xfId="9905"/>
    <cellStyle name="20% - Accent5 2 4 2 3 4 2 2" xfId="9906"/>
    <cellStyle name="20% - Accent5 2 4 2 3 4 3" xfId="9907"/>
    <cellStyle name="20% - Accent5 2 4 2 3 5" xfId="9908"/>
    <cellStyle name="20% - Accent5 2 4 2 3 5 2" xfId="9909"/>
    <cellStyle name="20% - Accent5 2 4 2 3 6" xfId="9910"/>
    <cellStyle name="20% - Accent5 2 4 2 4" xfId="9911"/>
    <cellStyle name="20% - Accent5 2 4 2 4 2" xfId="9912"/>
    <cellStyle name="20% - Accent5 2 4 2 4 2 2" xfId="9913"/>
    <cellStyle name="20% - Accent5 2 4 2 4 2 2 2" xfId="9914"/>
    <cellStyle name="20% - Accent5 2 4 2 4 2 2 2 2" xfId="9915"/>
    <cellStyle name="20% - Accent5 2 4 2 4 2 2 3" xfId="9916"/>
    <cellStyle name="20% - Accent5 2 4 2 4 2 3" xfId="9917"/>
    <cellStyle name="20% - Accent5 2 4 2 4 2 3 2" xfId="9918"/>
    <cellStyle name="20% - Accent5 2 4 2 4 2 4" xfId="9919"/>
    <cellStyle name="20% - Accent5 2 4 2 4 3" xfId="9920"/>
    <cellStyle name="20% - Accent5 2 4 2 4 3 2" xfId="9921"/>
    <cellStyle name="20% - Accent5 2 4 2 4 3 2 2" xfId="9922"/>
    <cellStyle name="20% - Accent5 2 4 2 4 3 3" xfId="9923"/>
    <cellStyle name="20% - Accent5 2 4 2 4 4" xfId="9924"/>
    <cellStyle name="20% - Accent5 2 4 2 4 4 2" xfId="9925"/>
    <cellStyle name="20% - Accent5 2 4 2 4 5" xfId="9926"/>
    <cellStyle name="20% - Accent5 2 4 2 5" xfId="9927"/>
    <cellStyle name="20% - Accent5 2 4 2 5 2" xfId="9928"/>
    <cellStyle name="20% - Accent5 2 4 2 5 2 2" xfId="9929"/>
    <cellStyle name="20% - Accent5 2 4 2 5 2 2 2" xfId="9930"/>
    <cellStyle name="20% - Accent5 2 4 2 5 2 3" xfId="9931"/>
    <cellStyle name="20% - Accent5 2 4 2 5 3" xfId="9932"/>
    <cellStyle name="20% - Accent5 2 4 2 5 3 2" xfId="9933"/>
    <cellStyle name="20% - Accent5 2 4 2 5 4" xfId="9934"/>
    <cellStyle name="20% - Accent5 2 4 2 6" xfId="9935"/>
    <cellStyle name="20% - Accent5 2 4 2 6 2" xfId="9936"/>
    <cellStyle name="20% - Accent5 2 4 2 6 2 2" xfId="9937"/>
    <cellStyle name="20% - Accent5 2 4 2 6 3" xfId="9938"/>
    <cellStyle name="20% - Accent5 2 4 2 7" xfId="9939"/>
    <cellStyle name="20% - Accent5 2 4 2 7 2" xfId="9940"/>
    <cellStyle name="20% - Accent5 2 4 2 8" xfId="9941"/>
    <cellStyle name="20% - Accent5 2 4 3" xfId="9942"/>
    <cellStyle name="20% - Accent5 2 4 3 2" xfId="9943"/>
    <cellStyle name="20% - Accent5 2 4 3 2 2" xfId="9944"/>
    <cellStyle name="20% - Accent5 2 4 3 2 2 2" xfId="9945"/>
    <cellStyle name="20% - Accent5 2 4 3 2 2 2 2" xfId="9946"/>
    <cellStyle name="20% - Accent5 2 4 3 2 2 2 2 2" xfId="9947"/>
    <cellStyle name="20% - Accent5 2 4 3 2 2 2 2 2 2" xfId="9948"/>
    <cellStyle name="20% - Accent5 2 4 3 2 2 2 2 3" xfId="9949"/>
    <cellStyle name="20% - Accent5 2 4 3 2 2 2 3" xfId="9950"/>
    <cellStyle name="20% - Accent5 2 4 3 2 2 2 3 2" xfId="9951"/>
    <cellStyle name="20% - Accent5 2 4 3 2 2 2 4" xfId="9952"/>
    <cellStyle name="20% - Accent5 2 4 3 2 2 3" xfId="9953"/>
    <cellStyle name="20% - Accent5 2 4 3 2 2 3 2" xfId="9954"/>
    <cellStyle name="20% - Accent5 2 4 3 2 2 3 2 2" xfId="9955"/>
    <cellStyle name="20% - Accent5 2 4 3 2 2 3 3" xfId="9956"/>
    <cellStyle name="20% - Accent5 2 4 3 2 2 4" xfId="9957"/>
    <cellStyle name="20% - Accent5 2 4 3 2 2 4 2" xfId="9958"/>
    <cellStyle name="20% - Accent5 2 4 3 2 2 5" xfId="9959"/>
    <cellStyle name="20% - Accent5 2 4 3 2 3" xfId="9960"/>
    <cellStyle name="20% - Accent5 2 4 3 2 3 2" xfId="9961"/>
    <cellStyle name="20% - Accent5 2 4 3 2 3 2 2" xfId="9962"/>
    <cellStyle name="20% - Accent5 2 4 3 2 3 2 2 2" xfId="9963"/>
    <cellStyle name="20% - Accent5 2 4 3 2 3 2 3" xfId="9964"/>
    <cellStyle name="20% - Accent5 2 4 3 2 3 3" xfId="9965"/>
    <cellStyle name="20% - Accent5 2 4 3 2 3 3 2" xfId="9966"/>
    <cellStyle name="20% - Accent5 2 4 3 2 3 4" xfId="9967"/>
    <cellStyle name="20% - Accent5 2 4 3 2 4" xfId="9968"/>
    <cellStyle name="20% - Accent5 2 4 3 2 4 2" xfId="9969"/>
    <cellStyle name="20% - Accent5 2 4 3 2 4 2 2" xfId="9970"/>
    <cellStyle name="20% - Accent5 2 4 3 2 4 3" xfId="9971"/>
    <cellStyle name="20% - Accent5 2 4 3 2 5" xfId="9972"/>
    <cellStyle name="20% - Accent5 2 4 3 2 5 2" xfId="9973"/>
    <cellStyle name="20% - Accent5 2 4 3 2 6" xfId="9974"/>
    <cellStyle name="20% - Accent5 2 4 3 3" xfId="9975"/>
    <cellStyle name="20% - Accent5 2 4 3 3 2" xfId="9976"/>
    <cellStyle name="20% - Accent5 2 4 3 3 2 2" xfId="9977"/>
    <cellStyle name="20% - Accent5 2 4 3 3 2 2 2" xfId="9978"/>
    <cellStyle name="20% - Accent5 2 4 3 3 2 2 2 2" xfId="9979"/>
    <cellStyle name="20% - Accent5 2 4 3 3 2 2 3" xfId="9980"/>
    <cellStyle name="20% - Accent5 2 4 3 3 2 3" xfId="9981"/>
    <cellStyle name="20% - Accent5 2 4 3 3 2 3 2" xfId="9982"/>
    <cellStyle name="20% - Accent5 2 4 3 3 2 4" xfId="9983"/>
    <cellStyle name="20% - Accent5 2 4 3 3 3" xfId="9984"/>
    <cellStyle name="20% - Accent5 2 4 3 3 3 2" xfId="9985"/>
    <cellStyle name="20% - Accent5 2 4 3 3 3 2 2" xfId="9986"/>
    <cellStyle name="20% - Accent5 2 4 3 3 3 3" xfId="9987"/>
    <cellStyle name="20% - Accent5 2 4 3 3 4" xfId="9988"/>
    <cellStyle name="20% - Accent5 2 4 3 3 4 2" xfId="9989"/>
    <cellStyle name="20% - Accent5 2 4 3 3 5" xfId="9990"/>
    <cellStyle name="20% - Accent5 2 4 3 4" xfId="9991"/>
    <cellStyle name="20% - Accent5 2 4 3 4 2" xfId="9992"/>
    <cellStyle name="20% - Accent5 2 4 3 4 2 2" xfId="9993"/>
    <cellStyle name="20% - Accent5 2 4 3 4 2 2 2" xfId="9994"/>
    <cellStyle name="20% - Accent5 2 4 3 4 2 3" xfId="9995"/>
    <cellStyle name="20% - Accent5 2 4 3 4 3" xfId="9996"/>
    <cellStyle name="20% - Accent5 2 4 3 4 3 2" xfId="9997"/>
    <cellStyle name="20% - Accent5 2 4 3 4 4" xfId="9998"/>
    <cellStyle name="20% - Accent5 2 4 3 5" xfId="9999"/>
    <cellStyle name="20% - Accent5 2 4 3 5 2" xfId="10000"/>
    <cellStyle name="20% - Accent5 2 4 3 5 2 2" xfId="10001"/>
    <cellStyle name="20% - Accent5 2 4 3 5 3" xfId="10002"/>
    <cellStyle name="20% - Accent5 2 4 3 6" xfId="10003"/>
    <cellStyle name="20% - Accent5 2 4 3 6 2" xfId="10004"/>
    <cellStyle name="20% - Accent5 2 4 3 7" xfId="10005"/>
    <cellStyle name="20% - Accent5 2 4 4" xfId="10006"/>
    <cellStyle name="20% - Accent5 2 4 4 2" xfId="10007"/>
    <cellStyle name="20% - Accent5 2 4 4 2 2" xfId="10008"/>
    <cellStyle name="20% - Accent5 2 4 4 2 2 2" xfId="10009"/>
    <cellStyle name="20% - Accent5 2 4 4 2 2 2 2" xfId="10010"/>
    <cellStyle name="20% - Accent5 2 4 4 2 2 2 2 2" xfId="10011"/>
    <cellStyle name="20% - Accent5 2 4 4 2 2 2 3" xfId="10012"/>
    <cellStyle name="20% - Accent5 2 4 4 2 2 3" xfId="10013"/>
    <cellStyle name="20% - Accent5 2 4 4 2 2 3 2" xfId="10014"/>
    <cellStyle name="20% - Accent5 2 4 4 2 2 4" xfId="10015"/>
    <cellStyle name="20% - Accent5 2 4 4 2 3" xfId="10016"/>
    <cellStyle name="20% - Accent5 2 4 4 2 3 2" xfId="10017"/>
    <cellStyle name="20% - Accent5 2 4 4 2 3 2 2" xfId="10018"/>
    <cellStyle name="20% - Accent5 2 4 4 2 3 3" xfId="10019"/>
    <cellStyle name="20% - Accent5 2 4 4 2 4" xfId="10020"/>
    <cellStyle name="20% - Accent5 2 4 4 2 4 2" xfId="10021"/>
    <cellStyle name="20% - Accent5 2 4 4 2 5" xfId="10022"/>
    <cellStyle name="20% - Accent5 2 4 4 3" xfId="10023"/>
    <cellStyle name="20% - Accent5 2 4 4 3 2" xfId="10024"/>
    <cellStyle name="20% - Accent5 2 4 4 3 2 2" xfId="10025"/>
    <cellStyle name="20% - Accent5 2 4 4 3 2 2 2" xfId="10026"/>
    <cellStyle name="20% - Accent5 2 4 4 3 2 3" xfId="10027"/>
    <cellStyle name="20% - Accent5 2 4 4 3 3" xfId="10028"/>
    <cellStyle name="20% - Accent5 2 4 4 3 3 2" xfId="10029"/>
    <cellStyle name="20% - Accent5 2 4 4 3 4" xfId="10030"/>
    <cellStyle name="20% - Accent5 2 4 4 4" xfId="10031"/>
    <cellStyle name="20% - Accent5 2 4 4 4 2" xfId="10032"/>
    <cellStyle name="20% - Accent5 2 4 4 4 2 2" xfId="10033"/>
    <cellStyle name="20% - Accent5 2 4 4 4 3" xfId="10034"/>
    <cellStyle name="20% - Accent5 2 4 4 5" xfId="10035"/>
    <cellStyle name="20% - Accent5 2 4 4 5 2" xfId="10036"/>
    <cellStyle name="20% - Accent5 2 4 4 6" xfId="10037"/>
    <cellStyle name="20% - Accent5 2 4 5" xfId="10038"/>
    <cellStyle name="20% - Accent5 2 4 5 2" xfId="10039"/>
    <cellStyle name="20% - Accent5 2 4 5 2 2" xfId="10040"/>
    <cellStyle name="20% - Accent5 2 4 5 2 2 2" xfId="10041"/>
    <cellStyle name="20% - Accent5 2 4 5 2 2 2 2" xfId="10042"/>
    <cellStyle name="20% - Accent5 2 4 5 2 2 3" xfId="10043"/>
    <cellStyle name="20% - Accent5 2 4 5 2 3" xfId="10044"/>
    <cellStyle name="20% - Accent5 2 4 5 2 3 2" xfId="10045"/>
    <cellStyle name="20% - Accent5 2 4 5 2 4" xfId="10046"/>
    <cellStyle name="20% - Accent5 2 4 5 3" xfId="10047"/>
    <cellStyle name="20% - Accent5 2 4 5 3 2" xfId="10048"/>
    <cellStyle name="20% - Accent5 2 4 5 3 2 2" xfId="10049"/>
    <cellStyle name="20% - Accent5 2 4 5 3 3" xfId="10050"/>
    <cellStyle name="20% - Accent5 2 4 5 4" xfId="10051"/>
    <cellStyle name="20% - Accent5 2 4 5 4 2" xfId="10052"/>
    <cellStyle name="20% - Accent5 2 4 5 5" xfId="10053"/>
    <cellStyle name="20% - Accent5 2 4 6" xfId="10054"/>
    <cellStyle name="20% - Accent5 2 4 6 2" xfId="10055"/>
    <cellStyle name="20% - Accent5 2 4 6 2 2" xfId="10056"/>
    <cellStyle name="20% - Accent5 2 4 6 2 2 2" xfId="10057"/>
    <cellStyle name="20% - Accent5 2 4 6 2 3" xfId="10058"/>
    <cellStyle name="20% - Accent5 2 4 6 3" xfId="10059"/>
    <cellStyle name="20% - Accent5 2 4 6 3 2" xfId="10060"/>
    <cellStyle name="20% - Accent5 2 4 6 4" xfId="10061"/>
    <cellStyle name="20% - Accent5 2 4 7" xfId="10062"/>
    <cellStyle name="20% - Accent5 2 4 7 2" xfId="10063"/>
    <cellStyle name="20% - Accent5 2 4 7 2 2" xfId="10064"/>
    <cellStyle name="20% - Accent5 2 4 7 3" xfId="10065"/>
    <cellStyle name="20% - Accent5 2 4 8" xfId="10066"/>
    <cellStyle name="20% - Accent5 2 4 8 2" xfId="10067"/>
    <cellStyle name="20% - Accent5 2 4 9" xfId="10068"/>
    <cellStyle name="20% - Accent5 2 5" xfId="10069"/>
    <cellStyle name="20% - Accent5 2 5 2" xfId="10070"/>
    <cellStyle name="20% - Accent5 2 5 2 2" xfId="10071"/>
    <cellStyle name="20% - Accent5 2 5 2 2 2" xfId="10072"/>
    <cellStyle name="20% - Accent5 2 5 2 2 2 2" xfId="10073"/>
    <cellStyle name="20% - Accent5 2 5 2 2 2 2 2" xfId="10074"/>
    <cellStyle name="20% - Accent5 2 5 2 2 2 2 2 2" xfId="10075"/>
    <cellStyle name="20% - Accent5 2 5 2 2 2 2 2 2 2" xfId="10076"/>
    <cellStyle name="20% - Accent5 2 5 2 2 2 2 2 3" xfId="10077"/>
    <cellStyle name="20% - Accent5 2 5 2 2 2 2 3" xfId="10078"/>
    <cellStyle name="20% - Accent5 2 5 2 2 2 2 3 2" xfId="10079"/>
    <cellStyle name="20% - Accent5 2 5 2 2 2 2 4" xfId="10080"/>
    <cellStyle name="20% - Accent5 2 5 2 2 2 3" xfId="10081"/>
    <cellStyle name="20% - Accent5 2 5 2 2 2 3 2" xfId="10082"/>
    <cellStyle name="20% - Accent5 2 5 2 2 2 3 2 2" xfId="10083"/>
    <cellStyle name="20% - Accent5 2 5 2 2 2 3 3" xfId="10084"/>
    <cellStyle name="20% - Accent5 2 5 2 2 2 4" xfId="10085"/>
    <cellStyle name="20% - Accent5 2 5 2 2 2 4 2" xfId="10086"/>
    <cellStyle name="20% - Accent5 2 5 2 2 2 5" xfId="10087"/>
    <cellStyle name="20% - Accent5 2 5 2 2 3" xfId="10088"/>
    <cellStyle name="20% - Accent5 2 5 2 2 3 2" xfId="10089"/>
    <cellStyle name="20% - Accent5 2 5 2 2 3 2 2" xfId="10090"/>
    <cellStyle name="20% - Accent5 2 5 2 2 3 2 2 2" xfId="10091"/>
    <cellStyle name="20% - Accent5 2 5 2 2 3 2 3" xfId="10092"/>
    <cellStyle name="20% - Accent5 2 5 2 2 3 3" xfId="10093"/>
    <cellStyle name="20% - Accent5 2 5 2 2 3 3 2" xfId="10094"/>
    <cellStyle name="20% - Accent5 2 5 2 2 3 4" xfId="10095"/>
    <cellStyle name="20% - Accent5 2 5 2 2 4" xfId="10096"/>
    <cellStyle name="20% - Accent5 2 5 2 2 4 2" xfId="10097"/>
    <cellStyle name="20% - Accent5 2 5 2 2 4 2 2" xfId="10098"/>
    <cellStyle name="20% - Accent5 2 5 2 2 4 3" xfId="10099"/>
    <cellStyle name="20% - Accent5 2 5 2 2 5" xfId="10100"/>
    <cellStyle name="20% - Accent5 2 5 2 2 5 2" xfId="10101"/>
    <cellStyle name="20% - Accent5 2 5 2 2 6" xfId="10102"/>
    <cellStyle name="20% - Accent5 2 5 2 3" xfId="10103"/>
    <cellStyle name="20% - Accent5 2 5 2 3 2" xfId="10104"/>
    <cellStyle name="20% - Accent5 2 5 2 3 2 2" xfId="10105"/>
    <cellStyle name="20% - Accent5 2 5 2 3 2 2 2" xfId="10106"/>
    <cellStyle name="20% - Accent5 2 5 2 3 2 2 2 2" xfId="10107"/>
    <cellStyle name="20% - Accent5 2 5 2 3 2 2 3" xfId="10108"/>
    <cellStyle name="20% - Accent5 2 5 2 3 2 3" xfId="10109"/>
    <cellStyle name="20% - Accent5 2 5 2 3 2 3 2" xfId="10110"/>
    <cellStyle name="20% - Accent5 2 5 2 3 2 4" xfId="10111"/>
    <cellStyle name="20% - Accent5 2 5 2 3 3" xfId="10112"/>
    <cellStyle name="20% - Accent5 2 5 2 3 3 2" xfId="10113"/>
    <cellStyle name="20% - Accent5 2 5 2 3 3 2 2" xfId="10114"/>
    <cellStyle name="20% - Accent5 2 5 2 3 3 3" xfId="10115"/>
    <cellStyle name="20% - Accent5 2 5 2 3 4" xfId="10116"/>
    <cellStyle name="20% - Accent5 2 5 2 3 4 2" xfId="10117"/>
    <cellStyle name="20% - Accent5 2 5 2 3 5" xfId="10118"/>
    <cellStyle name="20% - Accent5 2 5 2 4" xfId="10119"/>
    <cellStyle name="20% - Accent5 2 5 2 4 2" xfId="10120"/>
    <cellStyle name="20% - Accent5 2 5 2 4 2 2" xfId="10121"/>
    <cellStyle name="20% - Accent5 2 5 2 4 2 2 2" xfId="10122"/>
    <cellStyle name="20% - Accent5 2 5 2 4 2 3" xfId="10123"/>
    <cellStyle name="20% - Accent5 2 5 2 4 3" xfId="10124"/>
    <cellStyle name="20% - Accent5 2 5 2 4 3 2" xfId="10125"/>
    <cellStyle name="20% - Accent5 2 5 2 4 4" xfId="10126"/>
    <cellStyle name="20% - Accent5 2 5 2 5" xfId="10127"/>
    <cellStyle name="20% - Accent5 2 5 2 5 2" xfId="10128"/>
    <cellStyle name="20% - Accent5 2 5 2 5 2 2" xfId="10129"/>
    <cellStyle name="20% - Accent5 2 5 2 5 3" xfId="10130"/>
    <cellStyle name="20% - Accent5 2 5 2 6" xfId="10131"/>
    <cellStyle name="20% - Accent5 2 5 2 6 2" xfId="10132"/>
    <cellStyle name="20% - Accent5 2 5 2 7" xfId="10133"/>
    <cellStyle name="20% - Accent5 2 5 3" xfId="10134"/>
    <cellStyle name="20% - Accent5 2 5 3 2" xfId="10135"/>
    <cellStyle name="20% - Accent5 2 5 3 2 2" xfId="10136"/>
    <cellStyle name="20% - Accent5 2 5 3 2 2 2" xfId="10137"/>
    <cellStyle name="20% - Accent5 2 5 3 2 2 2 2" xfId="10138"/>
    <cellStyle name="20% - Accent5 2 5 3 2 2 2 2 2" xfId="10139"/>
    <cellStyle name="20% - Accent5 2 5 3 2 2 2 3" xfId="10140"/>
    <cellStyle name="20% - Accent5 2 5 3 2 2 3" xfId="10141"/>
    <cellStyle name="20% - Accent5 2 5 3 2 2 3 2" xfId="10142"/>
    <cellStyle name="20% - Accent5 2 5 3 2 2 4" xfId="10143"/>
    <cellStyle name="20% - Accent5 2 5 3 2 3" xfId="10144"/>
    <cellStyle name="20% - Accent5 2 5 3 2 3 2" xfId="10145"/>
    <cellStyle name="20% - Accent5 2 5 3 2 3 2 2" xfId="10146"/>
    <cellStyle name="20% - Accent5 2 5 3 2 3 3" xfId="10147"/>
    <cellStyle name="20% - Accent5 2 5 3 2 4" xfId="10148"/>
    <cellStyle name="20% - Accent5 2 5 3 2 4 2" xfId="10149"/>
    <cellStyle name="20% - Accent5 2 5 3 2 5" xfId="10150"/>
    <cellStyle name="20% - Accent5 2 5 3 3" xfId="10151"/>
    <cellStyle name="20% - Accent5 2 5 3 3 2" xfId="10152"/>
    <cellStyle name="20% - Accent5 2 5 3 3 2 2" xfId="10153"/>
    <cellStyle name="20% - Accent5 2 5 3 3 2 2 2" xfId="10154"/>
    <cellStyle name="20% - Accent5 2 5 3 3 2 3" xfId="10155"/>
    <cellStyle name="20% - Accent5 2 5 3 3 3" xfId="10156"/>
    <cellStyle name="20% - Accent5 2 5 3 3 3 2" xfId="10157"/>
    <cellStyle name="20% - Accent5 2 5 3 3 4" xfId="10158"/>
    <cellStyle name="20% - Accent5 2 5 3 4" xfId="10159"/>
    <cellStyle name="20% - Accent5 2 5 3 4 2" xfId="10160"/>
    <cellStyle name="20% - Accent5 2 5 3 4 2 2" xfId="10161"/>
    <cellStyle name="20% - Accent5 2 5 3 4 3" xfId="10162"/>
    <cellStyle name="20% - Accent5 2 5 3 5" xfId="10163"/>
    <cellStyle name="20% - Accent5 2 5 3 5 2" xfId="10164"/>
    <cellStyle name="20% - Accent5 2 5 3 6" xfId="10165"/>
    <cellStyle name="20% - Accent5 2 5 4" xfId="10166"/>
    <cellStyle name="20% - Accent5 2 5 4 2" xfId="10167"/>
    <cellStyle name="20% - Accent5 2 5 4 2 2" xfId="10168"/>
    <cellStyle name="20% - Accent5 2 5 4 2 2 2" xfId="10169"/>
    <cellStyle name="20% - Accent5 2 5 4 2 2 2 2" xfId="10170"/>
    <cellStyle name="20% - Accent5 2 5 4 2 2 3" xfId="10171"/>
    <cellStyle name="20% - Accent5 2 5 4 2 3" xfId="10172"/>
    <cellStyle name="20% - Accent5 2 5 4 2 3 2" xfId="10173"/>
    <cellStyle name="20% - Accent5 2 5 4 2 4" xfId="10174"/>
    <cellStyle name="20% - Accent5 2 5 4 3" xfId="10175"/>
    <cellStyle name="20% - Accent5 2 5 4 3 2" xfId="10176"/>
    <cellStyle name="20% - Accent5 2 5 4 3 2 2" xfId="10177"/>
    <cellStyle name="20% - Accent5 2 5 4 3 3" xfId="10178"/>
    <cellStyle name="20% - Accent5 2 5 4 4" xfId="10179"/>
    <cellStyle name="20% - Accent5 2 5 4 4 2" xfId="10180"/>
    <cellStyle name="20% - Accent5 2 5 4 5" xfId="10181"/>
    <cellStyle name="20% - Accent5 2 5 5" xfId="10182"/>
    <cellStyle name="20% - Accent5 2 5 5 2" xfId="10183"/>
    <cellStyle name="20% - Accent5 2 5 5 2 2" xfId="10184"/>
    <cellStyle name="20% - Accent5 2 5 5 2 2 2" xfId="10185"/>
    <cellStyle name="20% - Accent5 2 5 5 2 3" xfId="10186"/>
    <cellStyle name="20% - Accent5 2 5 5 3" xfId="10187"/>
    <cellStyle name="20% - Accent5 2 5 5 3 2" xfId="10188"/>
    <cellStyle name="20% - Accent5 2 5 5 4" xfId="10189"/>
    <cellStyle name="20% - Accent5 2 5 6" xfId="10190"/>
    <cellStyle name="20% - Accent5 2 5 6 2" xfId="10191"/>
    <cellStyle name="20% - Accent5 2 5 6 2 2" xfId="10192"/>
    <cellStyle name="20% - Accent5 2 5 6 3" xfId="10193"/>
    <cellStyle name="20% - Accent5 2 5 7" xfId="10194"/>
    <cellStyle name="20% - Accent5 2 5 7 2" xfId="10195"/>
    <cellStyle name="20% - Accent5 2 5 8" xfId="10196"/>
    <cellStyle name="20% - Accent5 2 6" xfId="10197"/>
    <cellStyle name="20% - Accent5 2 6 2" xfId="10198"/>
    <cellStyle name="20% - Accent5 2 6 2 2" xfId="10199"/>
    <cellStyle name="20% - Accent5 2 6 2 2 2" xfId="10200"/>
    <cellStyle name="20% - Accent5 2 6 2 2 2 2" xfId="10201"/>
    <cellStyle name="20% - Accent5 2 6 2 2 2 2 2" xfId="10202"/>
    <cellStyle name="20% - Accent5 2 6 2 2 2 2 2 2" xfId="10203"/>
    <cellStyle name="20% - Accent5 2 6 2 2 2 2 3" xfId="10204"/>
    <cellStyle name="20% - Accent5 2 6 2 2 2 3" xfId="10205"/>
    <cellStyle name="20% - Accent5 2 6 2 2 2 3 2" xfId="10206"/>
    <cellStyle name="20% - Accent5 2 6 2 2 2 4" xfId="10207"/>
    <cellStyle name="20% - Accent5 2 6 2 2 3" xfId="10208"/>
    <cellStyle name="20% - Accent5 2 6 2 2 3 2" xfId="10209"/>
    <cellStyle name="20% - Accent5 2 6 2 2 3 2 2" xfId="10210"/>
    <cellStyle name="20% - Accent5 2 6 2 2 3 3" xfId="10211"/>
    <cellStyle name="20% - Accent5 2 6 2 2 4" xfId="10212"/>
    <cellStyle name="20% - Accent5 2 6 2 2 4 2" xfId="10213"/>
    <cellStyle name="20% - Accent5 2 6 2 2 5" xfId="10214"/>
    <cellStyle name="20% - Accent5 2 6 2 3" xfId="10215"/>
    <cellStyle name="20% - Accent5 2 6 2 3 2" xfId="10216"/>
    <cellStyle name="20% - Accent5 2 6 2 3 2 2" xfId="10217"/>
    <cellStyle name="20% - Accent5 2 6 2 3 2 2 2" xfId="10218"/>
    <cellStyle name="20% - Accent5 2 6 2 3 2 3" xfId="10219"/>
    <cellStyle name="20% - Accent5 2 6 2 3 3" xfId="10220"/>
    <cellStyle name="20% - Accent5 2 6 2 3 3 2" xfId="10221"/>
    <cellStyle name="20% - Accent5 2 6 2 3 4" xfId="10222"/>
    <cellStyle name="20% - Accent5 2 6 2 4" xfId="10223"/>
    <cellStyle name="20% - Accent5 2 6 2 4 2" xfId="10224"/>
    <cellStyle name="20% - Accent5 2 6 2 4 2 2" xfId="10225"/>
    <cellStyle name="20% - Accent5 2 6 2 4 3" xfId="10226"/>
    <cellStyle name="20% - Accent5 2 6 2 5" xfId="10227"/>
    <cellStyle name="20% - Accent5 2 6 2 5 2" xfId="10228"/>
    <cellStyle name="20% - Accent5 2 6 2 6" xfId="10229"/>
    <cellStyle name="20% - Accent5 2 6 3" xfId="10230"/>
    <cellStyle name="20% - Accent5 2 6 3 2" xfId="10231"/>
    <cellStyle name="20% - Accent5 2 6 3 2 2" xfId="10232"/>
    <cellStyle name="20% - Accent5 2 6 3 2 2 2" xfId="10233"/>
    <cellStyle name="20% - Accent5 2 6 3 2 2 2 2" xfId="10234"/>
    <cellStyle name="20% - Accent5 2 6 3 2 2 3" xfId="10235"/>
    <cellStyle name="20% - Accent5 2 6 3 2 3" xfId="10236"/>
    <cellStyle name="20% - Accent5 2 6 3 2 3 2" xfId="10237"/>
    <cellStyle name="20% - Accent5 2 6 3 2 4" xfId="10238"/>
    <cellStyle name="20% - Accent5 2 6 3 3" xfId="10239"/>
    <cellStyle name="20% - Accent5 2 6 3 3 2" xfId="10240"/>
    <cellStyle name="20% - Accent5 2 6 3 3 2 2" xfId="10241"/>
    <cellStyle name="20% - Accent5 2 6 3 3 3" xfId="10242"/>
    <cellStyle name="20% - Accent5 2 6 3 4" xfId="10243"/>
    <cellStyle name="20% - Accent5 2 6 3 4 2" xfId="10244"/>
    <cellStyle name="20% - Accent5 2 6 3 5" xfId="10245"/>
    <cellStyle name="20% - Accent5 2 6 4" xfId="10246"/>
    <cellStyle name="20% - Accent5 2 6 4 2" xfId="10247"/>
    <cellStyle name="20% - Accent5 2 6 4 2 2" xfId="10248"/>
    <cellStyle name="20% - Accent5 2 6 4 2 2 2" xfId="10249"/>
    <cellStyle name="20% - Accent5 2 6 4 2 3" xfId="10250"/>
    <cellStyle name="20% - Accent5 2 6 4 3" xfId="10251"/>
    <cellStyle name="20% - Accent5 2 6 4 3 2" xfId="10252"/>
    <cellStyle name="20% - Accent5 2 6 4 4" xfId="10253"/>
    <cellStyle name="20% - Accent5 2 6 5" xfId="10254"/>
    <cellStyle name="20% - Accent5 2 6 5 2" xfId="10255"/>
    <cellStyle name="20% - Accent5 2 6 5 2 2" xfId="10256"/>
    <cellStyle name="20% - Accent5 2 6 5 3" xfId="10257"/>
    <cellStyle name="20% - Accent5 2 6 6" xfId="10258"/>
    <cellStyle name="20% - Accent5 2 6 6 2" xfId="10259"/>
    <cellStyle name="20% - Accent5 2 6 7" xfId="10260"/>
    <cellStyle name="20% - Accent5 2 7" xfId="10261"/>
    <cellStyle name="20% - Accent5 2 7 2" xfId="10262"/>
    <cellStyle name="20% - Accent5 2 7 2 2" xfId="10263"/>
    <cellStyle name="20% - Accent5 2 7 2 2 2" xfId="10264"/>
    <cellStyle name="20% - Accent5 2 7 2 2 2 2" xfId="10265"/>
    <cellStyle name="20% - Accent5 2 7 2 2 2 2 2" xfId="10266"/>
    <cellStyle name="20% - Accent5 2 7 2 2 2 3" xfId="10267"/>
    <cellStyle name="20% - Accent5 2 7 2 2 3" xfId="10268"/>
    <cellStyle name="20% - Accent5 2 7 2 2 3 2" xfId="10269"/>
    <cellStyle name="20% - Accent5 2 7 2 2 4" xfId="10270"/>
    <cellStyle name="20% - Accent5 2 7 2 3" xfId="10271"/>
    <cellStyle name="20% - Accent5 2 7 2 3 2" xfId="10272"/>
    <cellStyle name="20% - Accent5 2 7 2 3 2 2" xfId="10273"/>
    <cellStyle name="20% - Accent5 2 7 2 3 3" xfId="10274"/>
    <cellStyle name="20% - Accent5 2 7 2 4" xfId="10275"/>
    <cellStyle name="20% - Accent5 2 7 2 4 2" xfId="10276"/>
    <cellStyle name="20% - Accent5 2 7 2 5" xfId="10277"/>
    <cellStyle name="20% - Accent5 2 7 3" xfId="10278"/>
    <cellStyle name="20% - Accent5 2 7 3 2" xfId="10279"/>
    <cellStyle name="20% - Accent5 2 7 3 2 2" xfId="10280"/>
    <cellStyle name="20% - Accent5 2 7 3 2 2 2" xfId="10281"/>
    <cellStyle name="20% - Accent5 2 7 3 2 3" xfId="10282"/>
    <cellStyle name="20% - Accent5 2 7 3 3" xfId="10283"/>
    <cellStyle name="20% - Accent5 2 7 3 3 2" xfId="10284"/>
    <cellStyle name="20% - Accent5 2 7 3 4" xfId="10285"/>
    <cellStyle name="20% - Accent5 2 7 4" xfId="10286"/>
    <cellStyle name="20% - Accent5 2 7 4 2" xfId="10287"/>
    <cellStyle name="20% - Accent5 2 7 4 2 2" xfId="10288"/>
    <cellStyle name="20% - Accent5 2 7 4 3" xfId="10289"/>
    <cellStyle name="20% - Accent5 2 7 5" xfId="10290"/>
    <cellStyle name="20% - Accent5 2 7 5 2" xfId="10291"/>
    <cellStyle name="20% - Accent5 2 7 6" xfId="10292"/>
    <cellStyle name="20% - Accent5 2 8" xfId="10293"/>
    <cellStyle name="20% - Accent5 2 8 2" xfId="10294"/>
    <cellStyle name="20% - Accent5 2 8 2 2" xfId="10295"/>
    <cellStyle name="20% - Accent5 2 8 2 2 2" xfId="10296"/>
    <cellStyle name="20% - Accent5 2 8 2 2 2 2" xfId="10297"/>
    <cellStyle name="20% - Accent5 2 8 2 2 3" xfId="10298"/>
    <cellStyle name="20% - Accent5 2 8 2 3" xfId="10299"/>
    <cellStyle name="20% - Accent5 2 8 2 3 2" xfId="10300"/>
    <cellStyle name="20% - Accent5 2 8 2 4" xfId="10301"/>
    <cellStyle name="20% - Accent5 2 8 3" xfId="10302"/>
    <cellStyle name="20% - Accent5 2 8 3 2" xfId="10303"/>
    <cellStyle name="20% - Accent5 2 8 3 2 2" xfId="10304"/>
    <cellStyle name="20% - Accent5 2 8 3 3" xfId="10305"/>
    <cellStyle name="20% - Accent5 2 8 4" xfId="10306"/>
    <cellStyle name="20% - Accent5 2 8 4 2" xfId="10307"/>
    <cellStyle name="20% - Accent5 2 8 5" xfId="10308"/>
    <cellStyle name="20% - Accent5 2 9" xfId="10309"/>
    <cellStyle name="20% - Accent5 2 9 2" xfId="10310"/>
    <cellStyle name="20% - Accent5 2 9 2 2" xfId="10311"/>
    <cellStyle name="20% - Accent5 2 9 2 2 2" xfId="10312"/>
    <cellStyle name="20% - Accent5 2 9 2 3" xfId="10313"/>
    <cellStyle name="20% - Accent5 2 9 3" xfId="10314"/>
    <cellStyle name="20% - Accent5 2 9 3 2" xfId="10315"/>
    <cellStyle name="20% - Accent5 2 9 4" xfId="10316"/>
    <cellStyle name="20% - Accent6 2" xfId="10317"/>
    <cellStyle name="20% - Accent6 2 10" xfId="10318"/>
    <cellStyle name="20% - Accent6 2 10 2" xfId="10319"/>
    <cellStyle name="20% - Accent6 2 10 2 2" xfId="10320"/>
    <cellStyle name="20% - Accent6 2 10 3" xfId="10321"/>
    <cellStyle name="20% - Accent6 2 11" xfId="10322"/>
    <cellStyle name="20% - Accent6 2 11 2" xfId="10323"/>
    <cellStyle name="20% - Accent6 2 12" xfId="10324"/>
    <cellStyle name="20% - Accent6 2 2" xfId="10325"/>
    <cellStyle name="20% - Accent6 2 2 10" xfId="10326"/>
    <cellStyle name="20% - Accent6 2 2 10 2" xfId="10327"/>
    <cellStyle name="20% - Accent6 2 2 11" xfId="10328"/>
    <cellStyle name="20% - Accent6 2 2 2" xfId="10329"/>
    <cellStyle name="20% - Accent6 2 2 2 10" xfId="10330"/>
    <cellStyle name="20% - Accent6 2 2 2 2" xfId="10331"/>
    <cellStyle name="20% - Accent6 2 2 2 2 2" xfId="10332"/>
    <cellStyle name="20% - Accent6 2 2 2 2 2 2" xfId="10333"/>
    <cellStyle name="20% - Accent6 2 2 2 2 2 2 2" xfId="10334"/>
    <cellStyle name="20% - Accent6 2 2 2 2 2 2 2 2" xfId="10335"/>
    <cellStyle name="20% - Accent6 2 2 2 2 2 2 2 2 2" xfId="10336"/>
    <cellStyle name="20% - Accent6 2 2 2 2 2 2 2 2 2 2" xfId="10337"/>
    <cellStyle name="20% - Accent6 2 2 2 2 2 2 2 2 2 2 2" xfId="10338"/>
    <cellStyle name="20% - Accent6 2 2 2 2 2 2 2 2 2 2 2 2" xfId="10339"/>
    <cellStyle name="20% - Accent6 2 2 2 2 2 2 2 2 2 2 3" xfId="10340"/>
    <cellStyle name="20% - Accent6 2 2 2 2 2 2 2 2 2 3" xfId="10341"/>
    <cellStyle name="20% - Accent6 2 2 2 2 2 2 2 2 2 3 2" xfId="10342"/>
    <cellStyle name="20% - Accent6 2 2 2 2 2 2 2 2 2 4" xfId="10343"/>
    <cellStyle name="20% - Accent6 2 2 2 2 2 2 2 2 3" xfId="10344"/>
    <cellStyle name="20% - Accent6 2 2 2 2 2 2 2 2 3 2" xfId="10345"/>
    <cellStyle name="20% - Accent6 2 2 2 2 2 2 2 2 3 2 2" xfId="10346"/>
    <cellStyle name="20% - Accent6 2 2 2 2 2 2 2 2 3 3" xfId="10347"/>
    <cellStyle name="20% - Accent6 2 2 2 2 2 2 2 2 4" xfId="10348"/>
    <cellStyle name="20% - Accent6 2 2 2 2 2 2 2 2 4 2" xfId="10349"/>
    <cellStyle name="20% - Accent6 2 2 2 2 2 2 2 2 5" xfId="10350"/>
    <cellStyle name="20% - Accent6 2 2 2 2 2 2 2 3" xfId="10351"/>
    <cellStyle name="20% - Accent6 2 2 2 2 2 2 2 3 2" xfId="10352"/>
    <cellStyle name="20% - Accent6 2 2 2 2 2 2 2 3 2 2" xfId="10353"/>
    <cellStyle name="20% - Accent6 2 2 2 2 2 2 2 3 2 2 2" xfId="10354"/>
    <cellStyle name="20% - Accent6 2 2 2 2 2 2 2 3 2 3" xfId="10355"/>
    <cellStyle name="20% - Accent6 2 2 2 2 2 2 2 3 3" xfId="10356"/>
    <cellStyle name="20% - Accent6 2 2 2 2 2 2 2 3 3 2" xfId="10357"/>
    <cellStyle name="20% - Accent6 2 2 2 2 2 2 2 3 4" xfId="10358"/>
    <cellStyle name="20% - Accent6 2 2 2 2 2 2 2 4" xfId="10359"/>
    <cellStyle name="20% - Accent6 2 2 2 2 2 2 2 4 2" xfId="10360"/>
    <cellStyle name="20% - Accent6 2 2 2 2 2 2 2 4 2 2" xfId="10361"/>
    <cellStyle name="20% - Accent6 2 2 2 2 2 2 2 4 3" xfId="10362"/>
    <cellStyle name="20% - Accent6 2 2 2 2 2 2 2 5" xfId="10363"/>
    <cellStyle name="20% - Accent6 2 2 2 2 2 2 2 5 2" xfId="10364"/>
    <cellStyle name="20% - Accent6 2 2 2 2 2 2 2 6" xfId="10365"/>
    <cellStyle name="20% - Accent6 2 2 2 2 2 2 3" xfId="10366"/>
    <cellStyle name="20% - Accent6 2 2 2 2 2 2 3 2" xfId="10367"/>
    <cellStyle name="20% - Accent6 2 2 2 2 2 2 3 2 2" xfId="10368"/>
    <cellStyle name="20% - Accent6 2 2 2 2 2 2 3 2 2 2" xfId="10369"/>
    <cellStyle name="20% - Accent6 2 2 2 2 2 2 3 2 2 2 2" xfId="10370"/>
    <cellStyle name="20% - Accent6 2 2 2 2 2 2 3 2 2 3" xfId="10371"/>
    <cellStyle name="20% - Accent6 2 2 2 2 2 2 3 2 3" xfId="10372"/>
    <cellStyle name="20% - Accent6 2 2 2 2 2 2 3 2 3 2" xfId="10373"/>
    <cellStyle name="20% - Accent6 2 2 2 2 2 2 3 2 4" xfId="10374"/>
    <cellStyle name="20% - Accent6 2 2 2 2 2 2 3 3" xfId="10375"/>
    <cellStyle name="20% - Accent6 2 2 2 2 2 2 3 3 2" xfId="10376"/>
    <cellStyle name="20% - Accent6 2 2 2 2 2 2 3 3 2 2" xfId="10377"/>
    <cellStyle name="20% - Accent6 2 2 2 2 2 2 3 3 3" xfId="10378"/>
    <cellStyle name="20% - Accent6 2 2 2 2 2 2 3 4" xfId="10379"/>
    <cellStyle name="20% - Accent6 2 2 2 2 2 2 3 4 2" xfId="10380"/>
    <cellStyle name="20% - Accent6 2 2 2 2 2 2 3 5" xfId="10381"/>
    <cellStyle name="20% - Accent6 2 2 2 2 2 2 4" xfId="10382"/>
    <cellStyle name="20% - Accent6 2 2 2 2 2 2 4 2" xfId="10383"/>
    <cellStyle name="20% - Accent6 2 2 2 2 2 2 4 2 2" xfId="10384"/>
    <cellStyle name="20% - Accent6 2 2 2 2 2 2 4 2 2 2" xfId="10385"/>
    <cellStyle name="20% - Accent6 2 2 2 2 2 2 4 2 3" xfId="10386"/>
    <cellStyle name="20% - Accent6 2 2 2 2 2 2 4 3" xfId="10387"/>
    <cellStyle name="20% - Accent6 2 2 2 2 2 2 4 3 2" xfId="10388"/>
    <cellStyle name="20% - Accent6 2 2 2 2 2 2 4 4" xfId="10389"/>
    <cellStyle name="20% - Accent6 2 2 2 2 2 2 5" xfId="10390"/>
    <cellStyle name="20% - Accent6 2 2 2 2 2 2 5 2" xfId="10391"/>
    <cellStyle name="20% - Accent6 2 2 2 2 2 2 5 2 2" xfId="10392"/>
    <cellStyle name="20% - Accent6 2 2 2 2 2 2 5 3" xfId="10393"/>
    <cellStyle name="20% - Accent6 2 2 2 2 2 2 6" xfId="10394"/>
    <cellStyle name="20% - Accent6 2 2 2 2 2 2 6 2" xfId="10395"/>
    <cellStyle name="20% - Accent6 2 2 2 2 2 2 7" xfId="10396"/>
    <cellStyle name="20% - Accent6 2 2 2 2 2 3" xfId="10397"/>
    <cellStyle name="20% - Accent6 2 2 2 2 2 3 2" xfId="10398"/>
    <cellStyle name="20% - Accent6 2 2 2 2 2 3 2 2" xfId="10399"/>
    <cellStyle name="20% - Accent6 2 2 2 2 2 3 2 2 2" xfId="10400"/>
    <cellStyle name="20% - Accent6 2 2 2 2 2 3 2 2 2 2" xfId="10401"/>
    <cellStyle name="20% - Accent6 2 2 2 2 2 3 2 2 2 2 2" xfId="10402"/>
    <cellStyle name="20% - Accent6 2 2 2 2 2 3 2 2 2 3" xfId="10403"/>
    <cellStyle name="20% - Accent6 2 2 2 2 2 3 2 2 3" xfId="10404"/>
    <cellStyle name="20% - Accent6 2 2 2 2 2 3 2 2 3 2" xfId="10405"/>
    <cellStyle name="20% - Accent6 2 2 2 2 2 3 2 2 4" xfId="10406"/>
    <cellStyle name="20% - Accent6 2 2 2 2 2 3 2 3" xfId="10407"/>
    <cellStyle name="20% - Accent6 2 2 2 2 2 3 2 3 2" xfId="10408"/>
    <cellStyle name="20% - Accent6 2 2 2 2 2 3 2 3 2 2" xfId="10409"/>
    <cellStyle name="20% - Accent6 2 2 2 2 2 3 2 3 3" xfId="10410"/>
    <cellStyle name="20% - Accent6 2 2 2 2 2 3 2 4" xfId="10411"/>
    <cellStyle name="20% - Accent6 2 2 2 2 2 3 2 4 2" xfId="10412"/>
    <cellStyle name="20% - Accent6 2 2 2 2 2 3 2 5" xfId="10413"/>
    <cellStyle name="20% - Accent6 2 2 2 2 2 3 3" xfId="10414"/>
    <cellStyle name="20% - Accent6 2 2 2 2 2 3 3 2" xfId="10415"/>
    <cellStyle name="20% - Accent6 2 2 2 2 2 3 3 2 2" xfId="10416"/>
    <cellStyle name="20% - Accent6 2 2 2 2 2 3 3 2 2 2" xfId="10417"/>
    <cellStyle name="20% - Accent6 2 2 2 2 2 3 3 2 3" xfId="10418"/>
    <cellStyle name="20% - Accent6 2 2 2 2 2 3 3 3" xfId="10419"/>
    <cellStyle name="20% - Accent6 2 2 2 2 2 3 3 3 2" xfId="10420"/>
    <cellStyle name="20% - Accent6 2 2 2 2 2 3 3 4" xfId="10421"/>
    <cellStyle name="20% - Accent6 2 2 2 2 2 3 4" xfId="10422"/>
    <cellStyle name="20% - Accent6 2 2 2 2 2 3 4 2" xfId="10423"/>
    <cellStyle name="20% - Accent6 2 2 2 2 2 3 4 2 2" xfId="10424"/>
    <cellStyle name="20% - Accent6 2 2 2 2 2 3 4 3" xfId="10425"/>
    <cellStyle name="20% - Accent6 2 2 2 2 2 3 5" xfId="10426"/>
    <cellStyle name="20% - Accent6 2 2 2 2 2 3 5 2" xfId="10427"/>
    <cellStyle name="20% - Accent6 2 2 2 2 2 3 6" xfId="10428"/>
    <cellStyle name="20% - Accent6 2 2 2 2 2 4" xfId="10429"/>
    <cellStyle name="20% - Accent6 2 2 2 2 2 4 2" xfId="10430"/>
    <cellStyle name="20% - Accent6 2 2 2 2 2 4 2 2" xfId="10431"/>
    <cellStyle name="20% - Accent6 2 2 2 2 2 4 2 2 2" xfId="10432"/>
    <cellStyle name="20% - Accent6 2 2 2 2 2 4 2 2 2 2" xfId="10433"/>
    <cellStyle name="20% - Accent6 2 2 2 2 2 4 2 2 3" xfId="10434"/>
    <cellStyle name="20% - Accent6 2 2 2 2 2 4 2 3" xfId="10435"/>
    <cellStyle name="20% - Accent6 2 2 2 2 2 4 2 3 2" xfId="10436"/>
    <cellStyle name="20% - Accent6 2 2 2 2 2 4 2 4" xfId="10437"/>
    <cellStyle name="20% - Accent6 2 2 2 2 2 4 3" xfId="10438"/>
    <cellStyle name="20% - Accent6 2 2 2 2 2 4 3 2" xfId="10439"/>
    <cellStyle name="20% - Accent6 2 2 2 2 2 4 3 2 2" xfId="10440"/>
    <cellStyle name="20% - Accent6 2 2 2 2 2 4 3 3" xfId="10441"/>
    <cellStyle name="20% - Accent6 2 2 2 2 2 4 4" xfId="10442"/>
    <cellStyle name="20% - Accent6 2 2 2 2 2 4 4 2" xfId="10443"/>
    <cellStyle name="20% - Accent6 2 2 2 2 2 4 5" xfId="10444"/>
    <cellStyle name="20% - Accent6 2 2 2 2 2 5" xfId="10445"/>
    <cellStyle name="20% - Accent6 2 2 2 2 2 5 2" xfId="10446"/>
    <cellStyle name="20% - Accent6 2 2 2 2 2 5 2 2" xfId="10447"/>
    <cellStyle name="20% - Accent6 2 2 2 2 2 5 2 2 2" xfId="10448"/>
    <cellStyle name="20% - Accent6 2 2 2 2 2 5 2 3" xfId="10449"/>
    <cellStyle name="20% - Accent6 2 2 2 2 2 5 3" xfId="10450"/>
    <cellStyle name="20% - Accent6 2 2 2 2 2 5 3 2" xfId="10451"/>
    <cellStyle name="20% - Accent6 2 2 2 2 2 5 4" xfId="10452"/>
    <cellStyle name="20% - Accent6 2 2 2 2 2 6" xfId="10453"/>
    <cellStyle name="20% - Accent6 2 2 2 2 2 6 2" xfId="10454"/>
    <cellStyle name="20% - Accent6 2 2 2 2 2 6 2 2" xfId="10455"/>
    <cellStyle name="20% - Accent6 2 2 2 2 2 6 3" xfId="10456"/>
    <cellStyle name="20% - Accent6 2 2 2 2 2 7" xfId="10457"/>
    <cellStyle name="20% - Accent6 2 2 2 2 2 7 2" xfId="10458"/>
    <cellStyle name="20% - Accent6 2 2 2 2 2 8" xfId="10459"/>
    <cellStyle name="20% - Accent6 2 2 2 2 3" xfId="10460"/>
    <cellStyle name="20% - Accent6 2 2 2 2 3 2" xfId="10461"/>
    <cellStyle name="20% - Accent6 2 2 2 2 3 2 2" xfId="10462"/>
    <cellStyle name="20% - Accent6 2 2 2 2 3 2 2 2" xfId="10463"/>
    <cellStyle name="20% - Accent6 2 2 2 2 3 2 2 2 2" xfId="10464"/>
    <cellStyle name="20% - Accent6 2 2 2 2 3 2 2 2 2 2" xfId="10465"/>
    <cellStyle name="20% - Accent6 2 2 2 2 3 2 2 2 2 2 2" xfId="10466"/>
    <cellStyle name="20% - Accent6 2 2 2 2 3 2 2 2 2 3" xfId="10467"/>
    <cellStyle name="20% - Accent6 2 2 2 2 3 2 2 2 3" xfId="10468"/>
    <cellStyle name="20% - Accent6 2 2 2 2 3 2 2 2 3 2" xfId="10469"/>
    <cellStyle name="20% - Accent6 2 2 2 2 3 2 2 2 4" xfId="10470"/>
    <cellStyle name="20% - Accent6 2 2 2 2 3 2 2 3" xfId="10471"/>
    <cellStyle name="20% - Accent6 2 2 2 2 3 2 2 3 2" xfId="10472"/>
    <cellStyle name="20% - Accent6 2 2 2 2 3 2 2 3 2 2" xfId="10473"/>
    <cellStyle name="20% - Accent6 2 2 2 2 3 2 2 3 3" xfId="10474"/>
    <cellStyle name="20% - Accent6 2 2 2 2 3 2 2 4" xfId="10475"/>
    <cellStyle name="20% - Accent6 2 2 2 2 3 2 2 4 2" xfId="10476"/>
    <cellStyle name="20% - Accent6 2 2 2 2 3 2 2 5" xfId="10477"/>
    <cellStyle name="20% - Accent6 2 2 2 2 3 2 3" xfId="10478"/>
    <cellStyle name="20% - Accent6 2 2 2 2 3 2 3 2" xfId="10479"/>
    <cellStyle name="20% - Accent6 2 2 2 2 3 2 3 2 2" xfId="10480"/>
    <cellStyle name="20% - Accent6 2 2 2 2 3 2 3 2 2 2" xfId="10481"/>
    <cellStyle name="20% - Accent6 2 2 2 2 3 2 3 2 3" xfId="10482"/>
    <cellStyle name="20% - Accent6 2 2 2 2 3 2 3 3" xfId="10483"/>
    <cellStyle name="20% - Accent6 2 2 2 2 3 2 3 3 2" xfId="10484"/>
    <cellStyle name="20% - Accent6 2 2 2 2 3 2 3 4" xfId="10485"/>
    <cellStyle name="20% - Accent6 2 2 2 2 3 2 4" xfId="10486"/>
    <cellStyle name="20% - Accent6 2 2 2 2 3 2 4 2" xfId="10487"/>
    <cellStyle name="20% - Accent6 2 2 2 2 3 2 4 2 2" xfId="10488"/>
    <cellStyle name="20% - Accent6 2 2 2 2 3 2 4 3" xfId="10489"/>
    <cellStyle name="20% - Accent6 2 2 2 2 3 2 5" xfId="10490"/>
    <cellStyle name="20% - Accent6 2 2 2 2 3 2 5 2" xfId="10491"/>
    <cellStyle name="20% - Accent6 2 2 2 2 3 2 6" xfId="10492"/>
    <cellStyle name="20% - Accent6 2 2 2 2 3 3" xfId="10493"/>
    <cellStyle name="20% - Accent6 2 2 2 2 3 3 2" xfId="10494"/>
    <cellStyle name="20% - Accent6 2 2 2 2 3 3 2 2" xfId="10495"/>
    <cellStyle name="20% - Accent6 2 2 2 2 3 3 2 2 2" xfId="10496"/>
    <cellStyle name="20% - Accent6 2 2 2 2 3 3 2 2 2 2" xfId="10497"/>
    <cellStyle name="20% - Accent6 2 2 2 2 3 3 2 2 3" xfId="10498"/>
    <cellStyle name="20% - Accent6 2 2 2 2 3 3 2 3" xfId="10499"/>
    <cellStyle name="20% - Accent6 2 2 2 2 3 3 2 3 2" xfId="10500"/>
    <cellStyle name="20% - Accent6 2 2 2 2 3 3 2 4" xfId="10501"/>
    <cellStyle name="20% - Accent6 2 2 2 2 3 3 3" xfId="10502"/>
    <cellStyle name="20% - Accent6 2 2 2 2 3 3 3 2" xfId="10503"/>
    <cellStyle name="20% - Accent6 2 2 2 2 3 3 3 2 2" xfId="10504"/>
    <cellStyle name="20% - Accent6 2 2 2 2 3 3 3 3" xfId="10505"/>
    <cellStyle name="20% - Accent6 2 2 2 2 3 3 4" xfId="10506"/>
    <cellStyle name="20% - Accent6 2 2 2 2 3 3 4 2" xfId="10507"/>
    <cellStyle name="20% - Accent6 2 2 2 2 3 3 5" xfId="10508"/>
    <cellStyle name="20% - Accent6 2 2 2 2 3 4" xfId="10509"/>
    <cellStyle name="20% - Accent6 2 2 2 2 3 4 2" xfId="10510"/>
    <cellStyle name="20% - Accent6 2 2 2 2 3 4 2 2" xfId="10511"/>
    <cellStyle name="20% - Accent6 2 2 2 2 3 4 2 2 2" xfId="10512"/>
    <cellStyle name="20% - Accent6 2 2 2 2 3 4 2 3" xfId="10513"/>
    <cellStyle name="20% - Accent6 2 2 2 2 3 4 3" xfId="10514"/>
    <cellStyle name="20% - Accent6 2 2 2 2 3 4 3 2" xfId="10515"/>
    <cellStyle name="20% - Accent6 2 2 2 2 3 4 4" xfId="10516"/>
    <cellStyle name="20% - Accent6 2 2 2 2 3 5" xfId="10517"/>
    <cellStyle name="20% - Accent6 2 2 2 2 3 5 2" xfId="10518"/>
    <cellStyle name="20% - Accent6 2 2 2 2 3 5 2 2" xfId="10519"/>
    <cellStyle name="20% - Accent6 2 2 2 2 3 5 3" xfId="10520"/>
    <cellStyle name="20% - Accent6 2 2 2 2 3 6" xfId="10521"/>
    <cellStyle name="20% - Accent6 2 2 2 2 3 6 2" xfId="10522"/>
    <cellStyle name="20% - Accent6 2 2 2 2 3 7" xfId="10523"/>
    <cellStyle name="20% - Accent6 2 2 2 2 4" xfId="10524"/>
    <cellStyle name="20% - Accent6 2 2 2 2 4 2" xfId="10525"/>
    <cellStyle name="20% - Accent6 2 2 2 2 4 2 2" xfId="10526"/>
    <cellStyle name="20% - Accent6 2 2 2 2 4 2 2 2" xfId="10527"/>
    <cellStyle name="20% - Accent6 2 2 2 2 4 2 2 2 2" xfId="10528"/>
    <cellStyle name="20% - Accent6 2 2 2 2 4 2 2 2 2 2" xfId="10529"/>
    <cellStyle name="20% - Accent6 2 2 2 2 4 2 2 2 3" xfId="10530"/>
    <cellStyle name="20% - Accent6 2 2 2 2 4 2 2 3" xfId="10531"/>
    <cellStyle name="20% - Accent6 2 2 2 2 4 2 2 3 2" xfId="10532"/>
    <cellStyle name="20% - Accent6 2 2 2 2 4 2 2 4" xfId="10533"/>
    <cellStyle name="20% - Accent6 2 2 2 2 4 2 3" xfId="10534"/>
    <cellStyle name="20% - Accent6 2 2 2 2 4 2 3 2" xfId="10535"/>
    <cellStyle name="20% - Accent6 2 2 2 2 4 2 3 2 2" xfId="10536"/>
    <cellStyle name="20% - Accent6 2 2 2 2 4 2 3 3" xfId="10537"/>
    <cellStyle name="20% - Accent6 2 2 2 2 4 2 4" xfId="10538"/>
    <cellStyle name="20% - Accent6 2 2 2 2 4 2 4 2" xfId="10539"/>
    <cellStyle name="20% - Accent6 2 2 2 2 4 2 5" xfId="10540"/>
    <cellStyle name="20% - Accent6 2 2 2 2 4 3" xfId="10541"/>
    <cellStyle name="20% - Accent6 2 2 2 2 4 3 2" xfId="10542"/>
    <cellStyle name="20% - Accent6 2 2 2 2 4 3 2 2" xfId="10543"/>
    <cellStyle name="20% - Accent6 2 2 2 2 4 3 2 2 2" xfId="10544"/>
    <cellStyle name="20% - Accent6 2 2 2 2 4 3 2 3" xfId="10545"/>
    <cellStyle name="20% - Accent6 2 2 2 2 4 3 3" xfId="10546"/>
    <cellStyle name="20% - Accent6 2 2 2 2 4 3 3 2" xfId="10547"/>
    <cellStyle name="20% - Accent6 2 2 2 2 4 3 4" xfId="10548"/>
    <cellStyle name="20% - Accent6 2 2 2 2 4 4" xfId="10549"/>
    <cellStyle name="20% - Accent6 2 2 2 2 4 4 2" xfId="10550"/>
    <cellStyle name="20% - Accent6 2 2 2 2 4 4 2 2" xfId="10551"/>
    <cellStyle name="20% - Accent6 2 2 2 2 4 4 3" xfId="10552"/>
    <cellStyle name="20% - Accent6 2 2 2 2 4 5" xfId="10553"/>
    <cellStyle name="20% - Accent6 2 2 2 2 4 5 2" xfId="10554"/>
    <cellStyle name="20% - Accent6 2 2 2 2 4 6" xfId="10555"/>
    <cellStyle name="20% - Accent6 2 2 2 2 5" xfId="10556"/>
    <cellStyle name="20% - Accent6 2 2 2 2 5 2" xfId="10557"/>
    <cellStyle name="20% - Accent6 2 2 2 2 5 2 2" xfId="10558"/>
    <cellStyle name="20% - Accent6 2 2 2 2 5 2 2 2" xfId="10559"/>
    <cellStyle name="20% - Accent6 2 2 2 2 5 2 2 2 2" xfId="10560"/>
    <cellStyle name="20% - Accent6 2 2 2 2 5 2 2 3" xfId="10561"/>
    <cellStyle name="20% - Accent6 2 2 2 2 5 2 3" xfId="10562"/>
    <cellStyle name="20% - Accent6 2 2 2 2 5 2 3 2" xfId="10563"/>
    <cellStyle name="20% - Accent6 2 2 2 2 5 2 4" xfId="10564"/>
    <cellStyle name="20% - Accent6 2 2 2 2 5 3" xfId="10565"/>
    <cellStyle name="20% - Accent6 2 2 2 2 5 3 2" xfId="10566"/>
    <cellStyle name="20% - Accent6 2 2 2 2 5 3 2 2" xfId="10567"/>
    <cellStyle name="20% - Accent6 2 2 2 2 5 3 3" xfId="10568"/>
    <cellStyle name="20% - Accent6 2 2 2 2 5 4" xfId="10569"/>
    <cellStyle name="20% - Accent6 2 2 2 2 5 4 2" xfId="10570"/>
    <cellStyle name="20% - Accent6 2 2 2 2 5 5" xfId="10571"/>
    <cellStyle name="20% - Accent6 2 2 2 2 6" xfId="10572"/>
    <cellStyle name="20% - Accent6 2 2 2 2 6 2" xfId="10573"/>
    <cellStyle name="20% - Accent6 2 2 2 2 6 2 2" xfId="10574"/>
    <cellStyle name="20% - Accent6 2 2 2 2 6 2 2 2" xfId="10575"/>
    <cellStyle name="20% - Accent6 2 2 2 2 6 2 3" xfId="10576"/>
    <cellStyle name="20% - Accent6 2 2 2 2 6 3" xfId="10577"/>
    <cellStyle name="20% - Accent6 2 2 2 2 6 3 2" xfId="10578"/>
    <cellStyle name="20% - Accent6 2 2 2 2 6 4" xfId="10579"/>
    <cellStyle name="20% - Accent6 2 2 2 2 7" xfId="10580"/>
    <cellStyle name="20% - Accent6 2 2 2 2 7 2" xfId="10581"/>
    <cellStyle name="20% - Accent6 2 2 2 2 7 2 2" xfId="10582"/>
    <cellStyle name="20% - Accent6 2 2 2 2 7 3" xfId="10583"/>
    <cellStyle name="20% - Accent6 2 2 2 2 8" xfId="10584"/>
    <cellStyle name="20% - Accent6 2 2 2 2 8 2" xfId="10585"/>
    <cellStyle name="20% - Accent6 2 2 2 2 9" xfId="10586"/>
    <cellStyle name="20% - Accent6 2 2 2 3" xfId="10587"/>
    <cellStyle name="20% - Accent6 2 2 2 3 2" xfId="10588"/>
    <cellStyle name="20% - Accent6 2 2 2 3 2 2" xfId="10589"/>
    <cellStyle name="20% - Accent6 2 2 2 3 2 2 2" xfId="10590"/>
    <cellStyle name="20% - Accent6 2 2 2 3 2 2 2 2" xfId="10591"/>
    <cellStyle name="20% - Accent6 2 2 2 3 2 2 2 2 2" xfId="10592"/>
    <cellStyle name="20% - Accent6 2 2 2 3 2 2 2 2 2 2" xfId="10593"/>
    <cellStyle name="20% - Accent6 2 2 2 3 2 2 2 2 2 2 2" xfId="10594"/>
    <cellStyle name="20% - Accent6 2 2 2 3 2 2 2 2 2 3" xfId="10595"/>
    <cellStyle name="20% - Accent6 2 2 2 3 2 2 2 2 3" xfId="10596"/>
    <cellStyle name="20% - Accent6 2 2 2 3 2 2 2 2 3 2" xfId="10597"/>
    <cellStyle name="20% - Accent6 2 2 2 3 2 2 2 2 4" xfId="10598"/>
    <cellStyle name="20% - Accent6 2 2 2 3 2 2 2 3" xfId="10599"/>
    <cellStyle name="20% - Accent6 2 2 2 3 2 2 2 3 2" xfId="10600"/>
    <cellStyle name="20% - Accent6 2 2 2 3 2 2 2 3 2 2" xfId="10601"/>
    <cellStyle name="20% - Accent6 2 2 2 3 2 2 2 3 3" xfId="10602"/>
    <cellStyle name="20% - Accent6 2 2 2 3 2 2 2 4" xfId="10603"/>
    <cellStyle name="20% - Accent6 2 2 2 3 2 2 2 4 2" xfId="10604"/>
    <cellStyle name="20% - Accent6 2 2 2 3 2 2 2 5" xfId="10605"/>
    <cellStyle name="20% - Accent6 2 2 2 3 2 2 3" xfId="10606"/>
    <cellStyle name="20% - Accent6 2 2 2 3 2 2 3 2" xfId="10607"/>
    <cellStyle name="20% - Accent6 2 2 2 3 2 2 3 2 2" xfId="10608"/>
    <cellStyle name="20% - Accent6 2 2 2 3 2 2 3 2 2 2" xfId="10609"/>
    <cellStyle name="20% - Accent6 2 2 2 3 2 2 3 2 3" xfId="10610"/>
    <cellStyle name="20% - Accent6 2 2 2 3 2 2 3 3" xfId="10611"/>
    <cellStyle name="20% - Accent6 2 2 2 3 2 2 3 3 2" xfId="10612"/>
    <cellStyle name="20% - Accent6 2 2 2 3 2 2 3 4" xfId="10613"/>
    <cellStyle name="20% - Accent6 2 2 2 3 2 2 4" xfId="10614"/>
    <cellStyle name="20% - Accent6 2 2 2 3 2 2 4 2" xfId="10615"/>
    <cellStyle name="20% - Accent6 2 2 2 3 2 2 4 2 2" xfId="10616"/>
    <cellStyle name="20% - Accent6 2 2 2 3 2 2 4 3" xfId="10617"/>
    <cellStyle name="20% - Accent6 2 2 2 3 2 2 5" xfId="10618"/>
    <cellStyle name="20% - Accent6 2 2 2 3 2 2 5 2" xfId="10619"/>
    <cellStyle name="20% - Accent6 2 2 2 3 2 2 6" xfId="10620"/>
    <cellStyle name="20% - Accent6 2 2 2 3 2 3" xfId="10621"/>
    <cellStyle name="20% - Accent6 2 2 2 3 2 3 2" xfId="10622"/>
    <cellStyle name="20% - Accent6 2 2 2 3 2 3 2 2" xfId="10623"/>
    <cellStyle name="20% - Accent6 2 2 2 3 2 3 2 2 2" xfId="10624"/>
    <cellStyle name="20% - Accent6 2 2 2 3 2 3 2 2 2 2" xfId="10625"/>
    <cellStyle name="20% - Accent6 2 2 2 3 2 3 2 2 3" xfId="10626"/>
    <cellStyle name="20% - Accent6 2 2 2 3 2 3 2 3" xfId="10627"/>
    <cellStyle name="20% - Accent6 2 2 2 3 2 3 2 3 2" xfId="10628"/>
    <cellStyle name="20% - Accent6 2 2 2 3 2 3 2 4" xfId="10629"/>
    <cellStyle name="20% - Accent6 2 2 2 3 2 3 3" xfId="10630"/>
    <cellStyle name="20% - Accent6 2 2 2 3 2 3 3 2" xfId="10631"/>
    <cellStyle name="20% - Accent6 2 2 2 3 2 3 3 2 2" xfId="10632"/>
    <cellStyle name="20% - Accent6 2 2 2 3 2 3 3 3" xfId="10633"/>
    <cellStyle name="20% - Accent6 2 2 2 3 2 3 4" xfId="10634"/>
    <cellStyle name="20% - Accent6 2 2 2 3 2 3 4 2" xfId="10635"/>
    <cellStyle name="20% - Accent6 2 2 2 3 2 3 5" xfId="10636"/>
    <cellStyle name="20% - Accent6 2 2 2 3 2 4" xfId="10637"/>
    <cellStyle name="20% - Accent6 2 2 2 3 2 4 2" xfId="10638"/>
    <cellStyle name="20% - Accent6 2 2 2 3 2 4 2 2" xfId="10639"/>
    <cellStyle name="20% - Accent6 2 2 2 3 2 4 2 2 2" xfId="10640"/>
    <cellStyle name="20% - Accent6 2 2 2 3 2 4 2 3" xfId="10641"/>
    <cellStyle name="20% - Accent6 2 2 2 3 2 4 3" xfId="10642"/>
    <cellStyle name="20% - Accent6 2 2 2 3 2 4 3 2" xfId="10643"/>
    <cellStyle name="20% - Accent6 2 2 2 3 2 4 4" xfId="10644"/>
    <cellStyle name="20% - Accent6 2 2 2 3 2 5" xfId="10645"/>
    <cellStyle name="20% - Accent6 2 2 2 3 2 5 2" xfId="10646"/>
    <cellStyle name="20% - Accent6 2 2 2 3 2 5 2 2" xfId="10647"/>
    <cellStyle name="20% - Accent6 2 2 2 3 2 5 3" xfId="10648"/>
    <cellStyle name="20% - Accent6 2 2 2 3 2 6" xfId="10649"/>
    <cellStyle name="20% - Accent6 2 2 2 3 2 6 2" xfId="10650"/>
    <cellStyle name="20% - Accent6 2 2 2 3 2 7" xfId="10651"/>
    <cellStyle name="20% - Accent6 2 2 2 3 3" xfId="10652"/>
    <cellStyle name="20% - Accent6 2 2 2 3 3 2" xfId="10653"/>
    <cellStyle name="20% - Accent6 2 2 2 3 3 2 2" xfId="10654"/>
    <cellStyle name="20% - Accent6 2 2 2 3 3 2 2 2" xfId="10655"/>
    <cellStyle name="20% - Accent6 2 2 2 3 3 2 2 2 2" xfId="10656"/>
    <cellStyle name="20% - Accent6 2 2 2 3 3 2 2 2 2 2" xfId="10657"/>
    <cellStyle name="20% - Accent6 2 2 2 3 3 2 2 2 3" xfId="10658"/>
    <cellStyle name="20% - Accent6 2 2 2 3 3 2 2 3" xfId="10659"/>
    <cellStyle name="20% - Accent6 2 2 2 3 3 2 2 3 2" xfId="10660"/>
    <cellStyle name="20% - Accent6 2 2 2 3 3 2 2 4" xfId="10661"/>
    <cellStyle name="20% - Accent6 2 2 2 3 3 2 3" xfId="10662"/>
    <cellStyle name="20% - Accent6 2 2 2 3 3 2 3 2" xfId="10663"/>
    <cellStyle name="20% - Accent6 2 2 2 3 3 2 3 2 2" xfId="10664"/>
    <cellStyle name="20% - Accent6 2 2 2 3 3 2 3 3" xfId="10665"/>
    <cellStyle name="20% - Accent6 2 2 2 3 3 2 4" xfId="10666"/>
    <cellStyle name="20% - Accent6 2 2 2 3 3 2 4 2" xfId="10667"/>
    <cellStyle name="20% - Accent6 2 2 2 3 3 2 5" xfId="10668"/>
    <cellStyle name="20% - Accent6 2 2 2 3 3 3" xfId="10669"/>
    <cellStyle name="20% - Accent6 2 2 2 3 3 3 2" xfId="10670"/>
    <cellStyle name="20% - Accent6 2 2 2 3 3 3 2 2" xfId="10671"/>
    <cellStyle name="20% - Accent6 2 2 2 3 3 3 2 2 2" xfId="10672"/>
    <cellStyle name="20% - Accent6 2 2 2 3 3 3 2 3" xfId="10673"/>
    <cellStyle name="20% - Accent6 2 2 2 3 3 3 3" xfId="10674"/>
    <cellStyle name="20% - Accent6 2 2 2 3 3 3 3 2" xfId="10675"/>
    <cellStyle name="20% - Accent6 2 2 2 3 3 3 4" xfId="10676"/>
    <cellStyle name="20% - Accent6 2 2 2 3 3 4" xfId="10677"/>
    <cellStyle name="20% - Accent6 2 2 2 3 3 4 2" xfId="10678"/>
    <cellStyle name="20% - Accent6 2 2 2 3 3 4 2 2" xfId="10679"/>
    <cellStyle name="20% - Accent6 2 2 2 3 3 4 3" xfId="10680"/>
    <cellStyle name="20% - Accent6 2 2 2 3 3 5" xfId="10681"/>
    <cellStyle name="20% - Accent6 2 2 2 3 3 5 2" xfId="10682"/>
    <cellStyle name="20% - Accent6 2 2 2 3 3 6" xfId="10683"/>
    <cellStyle name="20% - Accent6 2 2 2 3 4" xfId="10684"/>
    <cellStyle name="20% - Accent6 2 2 2 3 4 2" xfId="10685"/>
    <cellStyle name="20% - Accent6 2 2 2 3 4 2 2" xfId="10686"/>
    <cellStyle name="20% - Accent6 2 2 2 3 4 2 2 2" xfId="10687"/>
    <cellStyle name="20% - Accent6 2 2 2 3 4 2 2 2 2" xfId="10688"/>
    <cellStyle name="20% - Accent6 2 2 2 3 4 2 2 3" xfId="10689"/>
    <cellStyle name="20% - Accent6 2 2 2 3 4 2 3" xfId="10690"/>
    <cellStyle name="20% - Accent6 2 2 2 3 4 2 3 2" xfId="10691"/>
    <cellStyle name="20% - Accent6 2 2 2 3 4 2 4" xfId="10692"/>
    <cellStyle name="20% - Accent6 2 2 2 3 4 3" xfId="10693"/>
    <cellStyle name="20% - Accent6 2 2 2 3 4 3 2" xfId="10694"/>
    <cellStyle name="20% - Accent6 2 2 2 3 4 3 2 2" xfId="10695"/>
    <cellStyle name="20% - Accent6 2 2 2 3 4 3 3" xfId="10696"/>
    <cellStyle name="20% - Accent6 2 2 2 3 4 4" xfId="10697"/>
    <cellStyle name="20% - Accent6 2 2 2 3 4 4 2" xfId="10698"/>
    <cellStyle name="20% - Accent6 2 2 2 3 4 5" xfId="10699"/>
    <cellStyle name="20% - Accent6 2 2 2 3 5" xfId="10700"/>
    <cellStyle name="20% - Accent6 2 2 2 3 5 2" xfId="10701"/>
    <cellStyle name="20% - Accent6 2 2 2 3 5 2 2" xfId="10702"/>
    <cellStyle name="20% - Accent6 2 2 2 3 5 2 2 2" xfId="10703"/>
    <cellStyle name="20% - Accent6 2 2 2 3 5 2 3" xfId="10704"/>
    <cellStyle name="20% - Accent6 2 2 2 3 5 3" xfId="10705"/>
    <cellStyle name="20% - Accent6 2 2 2 3 5 3 2" xfId="10706"/>
    <cellStyle name="20% - Accent6 2 2 2 3 5 4" xfId="10707"/>
    <cellStyle name="20% - Accent6 2 2 2 3 6" xfId="10708"/>
    <cellStyle name="20% - Accent6 2 2 2 3 6 2" xfId="10709"/>
    <cellStyle name="20% - Accent6 2 2 2 3 6 2 2" xfId="10710"/>
    <cellStyle name="20% - Accent6 2 2 2 3 6 3" xfId="10711"/>
    <cellStyle name="20% - Accent6 2 2 2 3 7" xfId="10712"/>
    <cellStyle name="20% - Accent6 2 2 2 3 7 2" xfId="10713"/>
    <cellStyle name="20% - Accent6 2 2 2 3 8" xfId="10714"/>
    <cellStyle name="20% - Accent6 2 2 2 4" xfId="10715"/>
    <cellStyle name="20% - Accent6 2 2 2 4 2" xfId="10716"/>
    <cellStyle name="20% - Accent6 2 2 2 4 2 2" xfId="10717"/>
    <cellStyle name="20% - Accent6 2 2 2 4 2 2 2" xfId="10718"/>
    <cellStyle name="20% - Accent6 2 2 2 4 2 2 2 2" xfId="10719"/>
    <cellStyle name="20% - Accent6 2 2 2 4 2 2 2 2 2" xfId="10720"/>
    <cellStyle name="20% - Accent6 2 2 2 4 2 2 2 2 2 2" xfId="10721"/>
    <cellStyle name="20% - Accent6 2 2 2 4 2 2 2 2 3" xfId="10722"/>
    <cellStyle name="20% - Accent6 2 2 2 4 2 2 2 3" xfId="10723"/>
    <cellStyle name="20% - Accent6 2 2 2 4 2 2 2 3 2" xfId="10724"/>
    <cellStyle name="20% - Accent6 2 2 2 4 2 2 2 4" xfId="10725"/>
    <cellStyle name="20% - Accent6 2 2 2 4 2 2 3" xfId="10726"/>
    <cellStyle name="20% - Accent6 2 2 2 4 2 2 3 2" xfId="10727"/>
    <cellStyle name="20% - Accent6 2 2 2 4 2 2 3 2 2" xfId="10728"/>
    <cellStyle name="20% - Accent6 2 2 2 4 2 2 3 3" xfId="10729"/>
    <cellStyle name="20% - Accent6 2 2 2 4 2 2 4" xfId="10730"/>
    <cellStyle name="20% - Accent6 2 2 2 4 2 2 4 2" xfId="10731"/>
    <cellStyle name="20% - Accent6 2 2 2 4 2 2 5" xfId="10732"/>
    <cellStyle name="20% - Accent6 2 2 2 4 2 3" xfId="10733"/>
    <cellStyle name="20% - Accent6 2 2 2 4 2 3 2" xfId="10734"/>
    <cellStyle name="20% - Accent6 2 2 2 4 2 3 2 2" xfId="10735"/>
    <cellStyle name="20% - Accent6 2 2 2 4 2 3 2 2 2" xfId="10736"/>
    <cellStyle name="20% - Accent6 2 2 2 4 2 3 2 3" xfId="10737"/>
    <cellStyle name="20% - Accent6 2 2 2 4 2 3 3" xfId="10738"/>
    <cellStyle name="20% - Accent6 2 2 2 4 2 3 3 2" xfId="10739"/>
    <cellStyle name="20% - Accent6 2 2 2 4 2 3 4" xfId="10740"/>
    <cellStyle name="20% - Accent6 2 2 2 4 2 4" xfId="10741"/>
    <cellStyle name="20% - Accent6 2 2 2 4 2 4 2" xfId="10742"/>
    <cellStyle name="20% - Accent6 2 2 2 4 2 4 2 2" xfId="10743"/>
    <cellStyle name="20% - Accent6 2 2 2 4 2 4 3" xfId="10744"/>
    <cellStyle name="20% - Accent6 2 2 2 4 2 5" xfId="10745"/>
    <cellStyle name="20% - Accent6 2 2 2 4 2 5 2" xfId="10746"/>
    <cellStyle name="20% - Accent6 2 2 2 4 2 6" xfId="10747"/>
    <cellStyle name="20% - Accent6 2 2 2 4 3" xfId="10748"/>
    <cellStyle name="20% - Accent6 2 2 2 4 3 2" xfId="10749"/>
    <cellStyle name="20% - Accent6 2 2 2 4 3 2 2" xfId="10750"/>
    <cellStyle name="20% - Accent6 2 2 2 4 3 2 2 2" xfId="10751"/>
    <cellStyle name="20% - Accent6 2 2 2 4 3 2 2 2 2" xfId="10752"/>
    <cellStyle name="20% - Accent6 2 2 2 4 3 2 2 3" xfId="10753"/>
    <cellStyle name="20% - Accent6 2 2 2 4 3 2 3" xfId="10754"/>
    <cellStyle name="20% - Accent6 2 2 2 4 3 2 3 2" xfId="10755"/>
    <cellStyle name="20% - Accent6 2 2 2 4 3 2 4" xfId="10756"/>
    <cellStyle name="20% - Accent6 2 2 2 4 3 3" xfId="10757"/>
    <cellStyle name="20% - Accent6 2 2 2 4 3 3 2" xfId="10758"/>
    <cellStyle name="20% - Accent6 2 2 2 4 3 3 2 2" xfId="10759"/>
    <cellStyle name="20% - Accent6 2 2 2 4 3 3 3" xfId="10760"/>
    <cellStyle name="20% - Accent6 2 2 2 4 3 4" xfId="10761"/>
    <cellStyle name="20% - Accent6 2 2 2 4 3 4 2" xfId="10762"/>
    <cellStyle name="20% - Accent6 2 2 2 4 3 5" xfId="10763"/>
    <cellStyle name="20% - Accent6 2 2 2 4 4" xfId="10764"/>
    <cellStyle name="20% - Accent6 2 2 2 4 4 2" xfId="10765"/>
    <cellStyle name="20% - Accent6 2 2 2 4 4 2 2" xfId="10766"/>
    <cellStyle name="20% - Accent6 2 2 2 4 4 2 2 2" xfId="10767"/>
    <cellStyle name="20% - Accent6 2 2 2 4 4 2 3" xfId="10768"/>
    <cellStyle name="20% - Accent6 2 2 2 4 4 3" xfId="10769"/>
    <cellStyle name="20% - Accent6 2 2 2 4 4 3 2" xfId="10770"/>
    <cellStyle name="20% - Accent6 2 2 2 4 4 4" xfId="10771"/>
    <cellStyle name="20% - Accent6 2 2 2 4 5" xfId="10772"/>
    <cellStyle name="20% - Accent6 2 2 2 4 5 2" xfId="10773"/>
    <cellStyle name="20% - Accent6 2 2 2 4 5 2 2" xfId="10774"/>
    <cellStyle name="20% - Accent6 2 2 2 4 5 3" xfId="10775"/>
    <cellStyle name="20% - Accent6 2 2 2 4 6" xfId="10776"/>
    <cellStyle name="20% - Accent6 2 2 2 4 6 2" xfId="10777"/>
    <cellStyle name="20% - Accent6 2 2 2 4 7" xfId="10778"/>
    <cellStyle name="20% - Accent6 2 2 2 5" xfId="10779"/>
    <cellStyle name="20% - Accent6 2 2 2 5 2" xfId="10780"/>
    <cellStyle name="20% - Accent6 2 2 2 5 2 2" xfId="10781"/>
    <cellStyle name="20% - Accent6 2 2 2 5 2 2 2" xfId="10782"/>
    <cellStyle name="20% - Accent6 2 2 2 5 2 2 2 2" xfId="10783"/>
    <cellStyle name="20% - Accent6 2 2 2 5 2 2 2 2 2" xfId="10784"/>
    <cellStyle name="20% - Accent6 2 2 2 5 2 2 2 3" xfId="10785"/>
    <cellStyle name="20% - Accent6 2 2 2 5 2 2 3" xfId="10786"/>
    <cellStyle name="20% - Accent6 2 2 2 5 2 2 3 2" xfId="10787"/>
    <cellStyle name="20% - Accent6 2 2 2 5 2 2 4" xfId="10788"/>
    <cellStyle name="20% - Accent6 2 2 2 5 2 3" xfId="10789"/>
    <cellStyle name="20% - Accent6 2 2 2 5 2 3 2" xfId="10790"/>
    <cellStyle name="20% - Accent6 2 2 2 5 2 3 2 2" xfId="10791"/>
    <cellStyle name="20% - Accent6 2 2 2 5 2 3 3" xfId="10792"/>
    <cellStyle name="20% - Accent6 2 2 2 5 2 4" xfId="10793"/>
    <cellStyle name="20% - Accent6 2 2 2 5 2 4 2" xfId="10794"/>
    <cellStyle name="20% - Accent6 2 2 2 5 2 5" xfId="10795"/>
    <cellStyle name="20% - Accent6 2 2 2 5 3" xfId="10796"/>
    <cellStyle name="20% - Accent6 2 2 2 5 3 2" xfId="10797"/>
    <cellStyle name="20% - Accent6 2 2 2 5 3 2 2" xfId="10798"/>
    <cellStyle name="20% - Accent6 2 2 2 5 3 2 2 2" xfId="10799"/>
    <cellStyle name="20% - Accent6 2 2 2 5 3 2 3" xfId="10800"/>
    <cellStyle name="20% - Accent6 2 2 2 5 3 3" xfId="10801"/>
    <cellStyle name="20% - Accent6 2 2 2 5 3 3 2" xfId="10802"/>
    <cellStyle name="20% - Accent6 2 2 2 5 3 4" xfId="10803"/>
    <cellStyle name="20% - Accent6 2 2 2 5 4" xfId="10804"/>
    <cellStyle name="20% - Accent6 2 2 2 5 4 2" xfId="10805"/>
    <cellStyle name="20% - Accent6 2 2 2 5 4 2 2" xfId="10806"/>
    <cellStyle name="20% - Accent6 2 2 2 5 4 3" xfId="10807"/>
    <cellStyle name="20% - Accent6 2 2 2 5 5" xfId="10808"/>
    <cellStyle name="20% - Accent6 2 2 2 5 5 2" xfId="10809"/>
    <cellStyle name="20% - Accent6 2 2 2 5 6" xfId="10810"/>
    <cellStyle name="20% - Accent6 2 2 2 6" xfId="10811"/>
    <cellStyle name="20% - Accent6 2 2 2 6 2" xfId="10812"/>
    <cellStyle name="20% - Accent6 2 2 2 6 2 2" xfId="10813"/>
    <cellStyle name="20% - Accent6 2 2 2 6 2 2 2" xfId="10814"/>
    <cellStyle name="20% - Accent6 2 2 2 6 2 2 2 2" xfId="10815"/>
    <cellStyle name="20% - Accent6 2 2 2 6 2 2 3" xfId="10816"/>
    <cellStyle name="20% - Accent6 2 2 2 6 2 3" xfId="10817"/>
    <cellStyle name="20% - Accent6 2 2 2 6 2 3 2" xfId="10818"/>
    <cellStyle name="20% - Accent6 2 2 2 6 2 4" xfId="10819"/>
    <cellStyle name="20% - Accent6 2 2 2 6 3" xfId="10820"/>
    <cellStyle name="20% - Accent6 2 2 2 6 3 2" xfId="10821"/>
    <cellStyle name="20% - Accent6 2 2 2 6 3 2 2" xfId="10822"/>
    <cellStyle name="20% - Accent6 2 2 2 6 3 3" xfId="10823"/>
    <cellStyle name="20% - Accent6 2 2 2 6 4" xfId="10824"/>
    <cellStyle name="20% - Accent6 2 2 2 6 4 2" xfId="10825"/>
    <cellStyle name="20% - Accent6 2 2 2 6 5" xfId="10826"/>
    <cellStyle name="20% - Accent6 2 2 2 7" xfId="10827"/>
    <cellStyle name="20% - Accent6 2 2 2 7 2" xfId="10828"/>
    <cellStyle name="20% - Accent6 2 2 2 7 2 2" xfId="10829"/>
    <cellStyle name="20% - Accent6 2 2 2 7 2 2 2" xfId="10830"/>
    <cellStyle name="20% - Accent6 2 2 2 7 2 3" xfId="10831"/>
    <cellStyle name="20% - Accent6 2 2 2 7 3" xfId="10832"/>
    <cellStyle name="20% - Accent6 2 2 2 7 3 2" xfId="10833"/>
    <cellStyle name="20% - Accent6 2 2 2 7 4" xfId="10834"/>
    <cellStyle name="20% - Accent6 2 2 2 8" xfId="10835"/>
    <cellStyle name="20% - Accent6 2 2 2 8 2" xfId="10836"/>
    <cellStyle name="20% - Accent6 2 2 2 8 2 2" xfId="10837"/>
    <cellStyle name="20% - Accent6 2 2 2 8 3" xfId="10838"/>
    <cellStyle name="20% - Accent6 2 2 2 9" xfId="10839"/>
    <cellStyle name="20% - Accent6 2 2 2 9 2" xfId="10840"/>
    <cellStyle name="20% - Accent6 2 2 3" xfId="10841"/>
    <cellStyle name="20% - Accent6 2 2 3 2" xfId="10842"/>
    <cellStyle name="20% - Accent6 2 2 3 2 2" xfId="10843"/>
    <cellStyle name="20% - Accent6 2 2 3 2 2 2" xfId="10844"/>
    <cellStyle name="20% - Accent6 2 2 3 2 2 2 2" xfId="10845"/>
    <cellStyle name="20% - Accent6 2 2 3 2 2 2 2 2" xfId="10846"/>
    <cellStyle name="20% - Accent6 2 2 3 2 2 2 2 2 2" xfId="10847"/>
    <cellStyle name="20% - Accent6 2 2 3 2 2 2 2 2 2 2" xfId="10848"/>
    <cellStyle name="20% - Accent6 2 2 3 2 2 2 2 2 2 2 2" xfId="10849"/>
    <cellStyle name="20% - Accent6 2 2 3 2 2 2 2 2 2 3" xfId="10850"/>
    <cellStyle name="20% - Accent6 2 2 3 2 2 2 2 2 3" xfId="10851"/>
    <cellStyle name="20% - Accent6 2 2 3 2 2 2 2 2 3 2" xfId="10852"/>
    <cellStyle name="20% - Accent6 2 2 3 2 2 2 2 2 4" xfId="10853"/>
    <cellStyle name="20% - Accent6 2 2 3 2 2 2 2 3" xfId="10854"/>
    <cellStyle name="20% - Accent6 2 2 3 2 2 2 2 3 2" xfId="10855"/>
    <cellStyle name="20% - Accent6 2 2 3 2 2 2 2 3 2 2" xfId="10856"/>
    <cellStyle name="20% - Accent6 2 2 3 2 2 2 2 3 3" xfId="10857"/>
    <cellStyle name="20% - Accent6 2 2 3 2 2 2 2 4" xfId="10858"/>
    <cellStyle name="20% - Accent6 2 2 3 2 2 2 2 4 2" xfId="10859"/>
    <cellStyle name="20% - Accent6 2 2 3 2 2 2 2 5" xfId="10860"/>
    <cellStyle name="20% - Accent6 2 2 3 2 2 2 3" xfId="10861"/>
    <cellStyle name="20% - Accent6 2 2 3 2 2 2 3 2" xfId="10862"/>
    <cellStyle name="20% - Accent6 2 2 3 2 2 2 3 2 2" xfId="10863"/>
    <cellStyle name="20% - Accent6 2 2 3 2 2 2 3 2 2 2" xfId="10864"/>
    <cellStyle name="20% - Accent6 2 2 3 2 2 2 3 2 3" xfId="10865"/>
    <cellStyle name="20% - Accent6 2 2 3 2 2 2 3 3" xfId="10866"/>
    <cellStyle name="20% - Accent6 2 2 3 2 2 2 3 3 2" xfId="10867"/>
    <cellStyle name="20% - Accent6 2 2 3 2 2 2 3 4" xfId="10868"/>
    <cellStyle name="20% - Accent6 2 2 3 2 2 2 4" xfId="10869"/>
    <cellStyle name="20% - Accent6 2 2 3 2 2 2 4 2" xfId="10870"/>
    <cellStyle name="20% - Accent6 2 2 3 2 2 2 4 2 2" xfId="10871"/>
    <cellStyle name="20% - Accent6 2 2 3 2 2 2 4 3" xfId="10872"/>
    <cellStyle name="20% - Accent6 2 2 3 2 2 2 5" xfId="10873"/>
    <cellStyle name="20% - Accent6 2 2 3 2 2 2 5 2" xfId="10874"/>
    <cellStyle name="20% - Accent6 2 2 3 2 2 2 6" xfId="10875"/>
    <cellStyle name="20% - Accent6 2 2 3 2 2 3" xfId="10876"/>
    <cellStyle name="20% - Accent6 2 2 3 2 2 3 2" xfId="10877"/>
    <cellStyle name="20% - Accent6 2 2 3 2 2 3 2 2" xfId="10878"/>
    <cellStyle name="20% - Accent6 2 2 3 2 2 3 2 2 2" xfId="10879"/>
    <cellStyle name="20% - Accent6 2 2 3 2 2 3 2 2 2 2" xfId="10880"/>
    <cellStyle name="20% - Accent6 2 2 3 2 2 3 2 2 3" xfId="10881"/>
    <cellStyle name="20% - Accent6 2 2 3 2 2 3 2 3" xfId="10882"/>
    <cellStyle name="20% - Accent6 2 2 3 2 2 3 2 3 2" xfId="10883"/>
    <cellStyle name="20% - Accent6 2 2 3 2 2 3 2 4" xfId="10884"/>
    <cellStyle name="20% - Accent6 2 2 3 2 2 3 3" xfId="10885"/>
    <cellStyle name="20% - Accent6 2 2 3 2 2 3 3 2" xfId="10886"/>
    <cellStyle name="20% - Accent6 2 2 3 2 2 3 3 2 2" xfId="10887"/>
    <cellStyle name="20% - Accent6 2 2 3 2 2 3 3 3" xfId="10888"/>
    <cellStyle name="20% - Accent6 2 2 3 2 2 3 4" xfId="10889"/>
    <cellStyle name="20% - Accent6 2 2 3 2 2 3 4 2" xfId="10890"/>
    <cellStyle name="20% - Accent6 2 2 3 2 2 3 5" xfId="10891"/>
    <cellStyle name="20% - Accent6 2 2 3 2 2 4" xfId="10892"/>
    <cellStyle name="20% - Accent6 2 2 3 2 2 4 2" xfId="10893"/>
    <cellStyle name="20% - Accent6 2 2 3 2 2 4 2 2" xfId="10894"/>
    <cellStyle name="20% - Accent6 2 2 3 2 2 4 2 2 2" xfId="10895"/>
    <cellStyle name="20% - Accent6 2 2 3 2 2 4 2 3" xfId="10896"/>
    <cellStyle name="20% - Accent6 2 2 3 2 2 4 3" xfId="10897"/>
    <cellStyle name="20% - Accent6 2 2 3 2 2 4 3 2" xfId="10898"/>
    <cellStyle name="20% - Accent6 2 2 3 2 2 4 4" xfId="10899"/>
    <cellStyle name="20% - Accent6 2 2 3 2 2 5" xfId="10900"/>
    <cellStyle name="20% - Accent6 2 2 3 2 2 5 2" xfId="10901"/>
    <cellStyle name="20% - Accent6 2 2 3 2 2 5 2 2" xfId="10902"/>
    <cellStyle name="20% - Accent6 2 2 3 2 2 5 3" xfId="10903"/>
    <cellStyle name="20% - Accent6 2 2 3 2 2 6" xfId="10904"/>
    <cellStyle name="20% - Accent6 2 2 3 2 2 6 2" xfId="10905"/>
    <cellStyle name="20% - Accent6 2 2 3 2 2 7" xfId="10906"/>
    <cellStyle name="20% - Accent6 2 2 3 2 3" xfId="10907"/>
    <cellStyle name="20% - Accent6 2 2 3 2 3 2" xfId="10908"/>
    <cellStyle name="20% - Accent6 2 2 3 2 3 2 2" xfId="10909"/>
    <cellStyle name="20% - Accent6 2 2 3 2 3 2 2 2" xfId="10910"/>
    <cellStyle name="20% - Accent6 2 2 3 2 3 2 2 2 2" xfId="10911"/>
    <cellStyle name="20% - Accent6 2 2 3 2 3 2 2 2 2 2" xfId="10912"/>
    <cellStyle name="20% - Accent6 2 2 3 2 3 2 2 2 3" xfId="10913"/>
    <cellStyle name="20% - Accent6 2 2 3 2 3 2 2 3" xfId="10914"/>
    <cellStyle name="20% - Accent6 2 2 3 2 3 2 2 3 2" xfId="10915"/>
    <cellStyle name="20% - Accent6 2 2 3 2 3 2 2 4" xfId="10916"/>
    <cellStyle name="20% - Accent6 2 2 3 2 3 2 3" xfId="10917"/>
    <cellStyle name="20% - Accent6 2 2 3 2 3 2 3 2" xfId="10918"/>
    <cellStyle name="20% - Accent6 2 2 3 2 3 2 3 2 2" xfId="10919"/>
    <cellStyle name="20% - Accent6 2 2 3 2 3 2 3 3" xfId="10920"/>
    <cellStyle name="20% - Accent6 2 2 3 2 3 2 4" xfId="10921"/>
    <cellStyle name="20% - Accent6 2 2 3 2 3 2 4 2" xfId="10922"/>
    <cellStyle name="20% - Accent6 2 2 3 2 3 2 5" xfId="10923"/>
    <cellStyle name="20% - Accent6 2 2 3 2 3 3" xfId="10924"/>
    <cellStyle name="20% - Accent6 2 2 3 2 3 3 2" xfId="10925"/>
    <cellStyle name="20% - Accent6 2 2 3 2 3 3 2 2" xfId="10926"/>
    <cellStyle name="20% - Accent6 2 2 3 2 3 3 2 2 2" xfId="10927"/>
    <cellStyle name="20% - Accent6 2 2 3 2 3 3 2 3" xfId="10928"/>
    <cellStyle name="20% - Accent6 2 2 3 2 3 3 3" xfId="10929"/>
    <cellStyle name="20% - Accent6 2 2 3 2 3 3 3 2" xfId="10930"/>
    <cellStyle name="20% - Accent6 2 2 3 2 3 3 4" xfId="10931"/>
    <cellStyle name="20% - Accent6 2 2 3 2 3 4" xfId="10932"/>
    <cellStyle name="20% - Accent6 2 2 3 2 3 4 2" xfId="10933"/>
    <cellStyle name="20% - Accent6 2 2 3 2 3 4 2 2" xfId="10934"/>
    <cellStyle name="20% - Accent6 2 2 3 2 3 4 3" xfId="10935"/>
    <cellStyle name="20% - Accent6 2 2 3 2 3 5" xfId="10936"/>
    <cellStyle name="20% - Accent6 2 2 3 2 3 5 2" xfId="10937"/>
    <cellStyle name="20% - Accent6 2 2 3 2 3 6" xfId="10938"/>
    <cellStyle name="20% - Accent6 2 2 3 2 4" xfId="10939"/>
    <cellStyle name="20% - Accent6 2 2 3 2 4 2" xfId="10940"/>
    <cellStyle name="20% - Accent6 2 2 3 2 4 2 2" xfId="10941"/>
    <cellStyle name="20% - Accent6 2 2 3 2 4 2 2 2" xfId="10942"/>
    <cellStyle name="20% - Accent6 2 2 3 2 4 2 2 2 2" xfId="10943"/>
    <cellStyle name="20% - Accent6 2 2 3 2 4 2 2 3" xfId="10944"/>
    <cellStyle name="20% - Accent6 2 2 3 2 4 2 3" xfId="10945"/>
    <cellStyle name="20% - Accent6 2 2 3 2 4 2 3 2" xfId="10946"/>
    <cellStyle name="20% - Accent6 2 2 3 2 4 2 4" xfId="10947"/>
    <cellStyle name="20% - Accent6 2 2 3 2 4 3" xfId="10948"/>
    <cellStyle name="20% - Accent6 2 2 3 2 4 3 2" xfId="10949"/>
    <cellStyle name="20% - Accent6 2 2 3 2 4 3 2 2" xfId="10950"/>
    <cellStyle name="20% - Accent6 2 2 3 2 4 3 3" xfId="10951"/>
    <cellStyle name="20% - Accent6 2 2 3 2 4 4" xfId="10952"/>
    <cellStyle name="20% - Accent6 2 2 3 2 4 4 2" xfId="10953"/>
    <cellStyle name="20% - Accent6 2 2 3 2 4 5" xfId="10954"/>
    <cellStyle name="20% - Accent6 2 2 3 2 5" xfId="10955"/>
    <cellStyle name="20% - Accent6 2 2 3 2 5 2" xfId="10956"/>
    <cellStyle name="20% - Accent6 2 2 3 2 5 2 2" xfId="10957"/>
    <cellStyle name="20% - Accent6 2 2 3 2 5 2 2 2" xfId="10958"/>
    <cellStyle name="20% - Accent6 2 2 3 2 5 2 3" xfId="10959"/>
    <cellStyle name="20% - Accent6 2 2 3 2 5 3" xfId="10960"/>
    <cellStyle name="20% - Accent6 2 2 3 2 5 3 2" xfId="10961"/>
    <cellStyle name="20% - Accent6 2 2 3 2 5 4" xfId="10962"/>
    <cellStyle name="20% - Accent6 2 2 3 2 6" xfId="10963"/>
    <cellStyle name="20% - Accent6 2 2 3 2 6 2" xfId="10964"/>
    <cellStyle name="20% - Accent6 2 2 3 2 6 2 2" xfId="10965"/>
    <cellStyle name="20% - Accent6 2 2 3 2 6 3" xfId="10966"/>
    <cellStyle name="20% - Accent6 2 2 3 2 7" xfId="10967"/>
    <cellStyle name="20% - Accent6 2 2 3 2 7 2" xfId="10968"/>
    <cellStyle name="20% - Accent6 2 2 3 2 8" xfId="10969"/>
    <cellStyle name="20% - Accent6 2 2 3 3" xfId="10970"/>
    <cellStyle name="20% - Accent6 2 2 3 3 2" xfId="10971"/>
    <cellStyle name="20% - Accent6 2 2 3 3 2 2" xfId="10972"/>
    <cellStyle name="20% - Accent6 2 2 3 3 2 2 2" xfId="10973"/>
    <cellStyle name="20% - Accent6 2 2 3 3 2 2 2 2" xfId="10974"/>
    <cellStyle name="20% - Accent6 2 2 3 3 2 2 2 2 2" xfId="10975"/>
    <cellStyle name="20% - Accent6 2 2 3 3 2 2 2 2 2 2" xfId="10976"/>
    <cellStyle name="20% - Accent6 2 2 3 3 2 2 2 2 3" xfId="10977"/>
    <cellStyle name="20% - Accent6 2 2 3 3 2 2 2 3" xfId="10978"/>
    <cellStyle name="20% - Accent6 2 2 3 3 2 2 2 3 2" xfId="10979"/>
    <cellStyle name="20% - Accent6 2 2 3 3 2 2 2 4" xfId="10980"/>
    <cellStyle name="20% - Accent6 2 2 3 3 2 2 3" xfId="10981"/>
    <cellStyle name="20% - Accent6 2 2 3 3 2 2 3 2" xfId="10982"/>
    <cellStyle name="20% - Accent6 2 2 3 3 2 2 3 2 2" xfId="10983"/>
    <cellStyle name="20% - Accent6 2 2 3 3 2 2 3 3" xfId="10984"/>
    <cellStyle name="20% - Accent6 2 2 3 3 2 2 4" xfId="10985"/>
    <cellStyle name="20% - Accent6 2 2 3 3 2 2 4 2" xfId="10986"/>
    <cellStyle name="20% - Accent6 2 2 3 3 2 2 5" xfId="10987"/>
    <cellStyle name="20% - Accent6 2 2 3 3 2 3" xfId="10988"/>
    <cellStyle name="20% - Accent6 2 2 3 3 2 3 2" xfId="10989"/>
    <cellStyle name="20% - Accent6 2 2 3 3 2 3 2 2" xfId="10990"/>
    <cellStyle name="20% - Accent6 2 2 3 3 2 3 2 2 2" xfId="10991"/>
    <cellStyle name="20% - Accent6 2 2 3 3 2 3 2 3" xfId="10992"/>
    <cellStyle name="20% - Accent6 2 2 3 3 2 3 3" xfId="10993"/>
    <cellStyle name="20% - Accent6 2 2 3 3 2 3 3 2" xfId="10994"/>
    <cellStyle name="20% - Accent6 2 2 3 3 2 3 4" xfId="10995"/>
    <cellStyle name="20% - Accent6 2 2 3 3 2 4" xfId="10996"/>
    <cellStyle name="20% - Accent6 2 2 3 3 2 4 2" xfId="10997"/>
    <cellStyle name="20% - Accent6 2 2 3 3 2 4 2 2" xfId="10998"/>
    <cellStyle name="20% - Accent6 2 2 3 3 2 4 3" xfId="10999"/>
    <cellStyle name="20% - Accent6 2 2 3 3 2 5" xfId="11000"/>
    <cellStyle name="20% - Accent6 2 2 3 3 2 5 2" xfId="11001"/>
    <cellStyle name="20% - Accent6 2 2 3 3 2 6" xfId="11002"/>
    <cellStyle name="20% - Accent6 2 2 3 3 3" xfId="11003"/>
    <cellStyle name="20% - Accent6 2 2 3 3 3 2" xfId="11004"/>
    <cellStyle name="20% - Accent6 2 2 3 3 3 2 2" xfId="11005"/>
    <cellStyle name="20% - Accent6 2 2 3 3 3 2 2 2" xfId="11006"/>
    <cellStyle name="20% - Accent6 2 2 3 3 3 2 2 2 2" xfId="11007"/>
    <cellStyle name="20% - Accent6 2 2 3 3 3 2 2 3" xfId="11008"/>
    <cellStyle name="20% - Accent6 2 2 3 3 3 2 3" xfId="11009"/>
    <cellStyle name="20% - Accent6 2 2 3 3 3 2 3 2" xfId="11010"/>
    <cellStyle name="20% - Accent6 2 2 3 3 3 2 4" xfId="11011"/>
    <cellStyle name="20% - Accent6 2 2 3 3 3 3" xfId="11012"/>
    <cellStyle name="20% - Accent6 2 2 3 3 3 3 2" xfId="11013"/>
    <cellStyle name="20% - Accent6 2 2 3 3 3 3 2 2" xfId="11014"/>
    <cellStyle name="20% - Accent6 2 2 3 3 3 3 3" xfId="11015"/>
    <cellStyle name="20% - Accent6 2 2 3 3 3 4" xfId="11016"/>
    <cellStyle name="20% - Accent6 2 2 3 3 3 4 2" xfId="11017"/>
    <cellStyle name="20% - Accent6 2 2 3 3 3 5" xfId="11018"/>
    <cellStyle name="20% - Accent6 2 2 3 3 4" xfId="11019"/>
    <cellStyle name="20% - Accent6 2 2 3 3 4 2" xfId="11020"/>
    <cellStyle name="20% - Accent6 2 2 3 3 4 2 2" xfId="11021"/>
    <cellStyle name="20% - Accent6 2 2 3 3 4 2 2 2" xfId="11022"/>
    <cellStyle name="20% - Accent6 2 2 3 3 4 2 3" xfId="11023"/>
    <cellStyle name="20% - Accent6 2 2 3 3 4 3" xfId="11024"/>
    <cellStyle name="20% - Accent6 2 2 3 3 4 3 2" xfId="11025"/>
    <cellStyle name="20% - Accent6 2 2 3 3 4 4" xfId="11026"/>
    <cellStyle name="20% - Accent6 2 2 3 3 5" xfId="11027"/>
    <cellStyle name="20% - Accent6 2 2 3 3 5 2" xfId="11028"/>
    <cellStyle name="20% - Accent6 2 2 3 3 5 2 2" xfId="11029"/>
    <cellStyle name="20% - Accent6 2 2 3 3 5 3" xfId="11030"/>
    <cellStyle name="20% - Accent6 2 2 3 3 6" xfId="11031"/>
    <cellStyle name="20% - Accent6 2 2 3 3 6 2" xfId="11032"/>
    <cellStyle name="20% - Accent6 2 2 3 3 7" xfId="11033"/>
    <cellStyle name="20% - Accent6 2 2 3 4" xfId="11034"/>
    <cellStyle name="20% - Accent6 2 2 3 4 2" xfId="11035"/>
    <cellStyle name="20% - Accent6 2 2 3 4 2 2" xfId="11036"/>
    <cellStyle name="20% - Accent6 2 2 3 4 2 2 2" xfId="11037"/>
    <cellStyle name="20% - Accent6 2 2 3 4 2 2 2 2" xfId="11038"/>
    <cellStyle name="20% - Accent6 2 2 3 4 2 2 2 2 2" xfId="11039"/>
    <cellStyle name="20% - Accent6 2 2 3 4 2 2 2 3" xfId="11040"/>
    <cellStyle name="20% - Accent6 2 2 3 4 2 2 3" xfId="11041"/>
    <cellStyle name="20% - Accent6 2 2 3 4 2 2 3 2" xfId="11042"/>
    <cellStyle name="20% - Accent6 2 2 3 4 2 2 4" xfId="11043"/>
    <cellStyle name="20% - Accent6 2 2 3 4 2 3" xfId="11044"/>
    <cellStyle name="20% - Accent6 2 2 3 4 2 3 2" xfId="11045"/>
    <cellStyle name="20% - Accent6 2 2 3 4 2 3 2 2" xfId="11046"/>
    <cellStyle name="20% - Accent6 2 2 3 4 2 3 3" xfId="11047"/>
    <cellStyle name="20% - Accent6 2 2 3 4 2 4" xfId="11048"/>
    <cellStyle name="20% - Accent6 2 2 3 4 2 4 2" xfId="11049"/>
    <cellStyle name="20% - Accent6 2 2 3 4 2 5" xfId="11050"/>
    <cellStyle name="20% - Accent6 2 2 3 4 3" xfId="11051"/>
    <cellStyle name="20% - Accent6 2 2 3 4 3 2" xfId="11052"/>
    <cellStyle name="20% - Accent6 2 2 3 4 3 2 2" xfId="11053"/>
    <cellStyle name="20% - Accent6 2 2 3 4 3 2 2 2" xfId="11054"/>
    <cellStyle name="20% - Accent6 2 2 3 4 3 2 3" xfId="11055"/>
    <cellStyle name="20% - Accent6 2 2 3 4 3 3" xfId="11056"/>
    <cellStyle name="20% - Accent6 2 2 3 4 3 3 2" xfId="11057"/>
    <cellStyle name="20% - Accent6 2 2 3 4 3 4" xfId="11058"/>
    <cellStyle name="20% - Accent6 2 2 3 4 4" xfId="11059"/>
    <cellStyle name="20% - Accent6 2 2 3 4 4 2" xfId="11060"/>
    <cellStyle name="20% - Accent6 2 2 3 4 4 2 2" xfId="11061"/>
    <cellStyle name="20% - Accent6 2 2 3 4 4 3" xfId="11062"/>
    <cellStyle name="20% - Accent6 2 2 3 4 5" xfId="11063"/>
    <cellStyle name="20% - Accent6 2 2 3 4 5 2" xfId="11064"/>
    <cellStyle name="20% - Accent6 2 2 3 4 6" xfId="11065"/>
    <cellStyle name="20% - Accent6 2 2 3 5" xfId="11066"/>
    <cellStyle name="20% - Accent6 2 2 3 5 2" xfId="11067"/>
    <cellStyle name="20% - Accent6 2 2 3 5 2 2" xfId="11068"/>
    <cellStyle name="20% - Accent6 2 2 3 5 2 2 2" xfId="11069"/>
    <cellStyle name="20% - Accent6 2 2 3 5 2 2 2 2" xfId="11070"/>
    <cellStyle name="20% - Accent6 2 2 3 5 2 2 3" xfId="11071"/>
    <cellStyle name="20% - Accent6 2 2 3 5 2 3" xfId="11072"/>
    <cellStyle name="20% - Accent6 2 2 3 5 2 3 2" xfId="11073"/>
    <cellStyle name="20% - Accent6 2 2 3 5 2 4" xfId="11074"/>
    <cellStyle name="20% - Accent6 2 2 3 5 3" xfId="11075"/>
    <cellStyle name="20% - Accent6 2 2 3 5 3 2" xfId="11076"/>
    <cellStyle name="20% - Accent6 2 2 3 5 3 2 2" xfId="11077"/>
    <cellStyle name="20% - Accent6 2 2 3 5 3 3" xfId="11078"/>
    <cellStyle name="20% - Accent6 2 2 3 5 4" xfId="11079"/>
    <cellStyle name="20% - Accent6 2 2 3 5 4 2" xfId="11080"/>
    <cellStyle name="20% - Accent6 2 2 3 5 5" xfId="11081"/>
    <cellStyle name="20% - Accent6 2 2 3 6" xfId="11082"/>
    <cellStyle name="20% - Accent6 2 2 3 6 2" xfId="11083"/>
    <cellStyle name="20% - Accent6 2 2 3 6 2 2" xfId="11084"/>
    <cellStyle name="20% - Accent6 2 2 3 6 2 2 2" xfId="11085"/>
    <cellStyle name="20% - Accent6 2 2 3 6 2 3" xfId="11086"/>
    <cellStyle name="20% - Accent6 2 2 3 6 3" xfId="11087"/>
    <cellStyle name="20% - Accent6 2 2 3 6 3 2" xfId="11088"/>
    <cellStyle name="20% - Accent6 2 2 3 6 4" xfId="11089"/>
    <cellStyle name="20% - Accent6 2 2 3 7" xfId="11090"/>
    <cellStyle name="20% - Accent6 2 2 3 7 2" xfId="11091"/>
    <cellStyle name="20% - Accent6 2 2 3 7 2 2" xfId="11092"/>
    <cellStyle name="20% - Accent6 2 2 3 7 3" xfId="11093"/>
    <cellStyle name="20% - Accent6 2 2 3 8" xfId="11094"/>
    <cellStyle name="20% - Accent6 2 2 3 8 2" xfId="11095"/>
    <cellStyle name="20% - Accent6 2 2 3 9" xfId="11096"/>
    <cellStyle name="20% - Accent6 2 2 4" xfId="11097"/>
    <cellStyle name="20% - Accent6 2 2 4 2" xfId="11098"/>
    <cellStyle name="20% - Accent6 2 2 4 2 2" xfId="11099"/>
    <cellStyle name="20% - Accent6 2 2 4 2 2 2" xfId="11100"/>
    <cellStyle name="20% - Accent6 2 2 4 2 2 2 2" xfId="11101"/>
    <cellStyle name="20% - Accent6 2 2 4 2 2 2 2 2" xfId="11102"/>
    <cellStyle name="20% - Accent6 2 2 4 2 2 2 2 2 2" xfId="11103"/>
    <cellStyle name="20% - Accent6 2 2 4 2 2 2 2 2 2 2" xfId="11104"/>
    <cellStyle name="20% - Accent6 2 2 4 2 2 2 2 2 3" xfId="11105"/>
    <cellStyle name="20% - Accent6 2 2 4 2 2 2 2 3" xfId="11106"/>
    <cellStyle name="20% - Accent6 2 2 4 2 2 2 2 3 2" xfId="11107"/>
    <cellStyle name="20% - Accent6 2 2 4 2 2 2 2 4" xfId="11108"/>
    <cellStyle name="20% - Accent6 2 2 4 2 2 2 3" xfId="11109"/>
    <cellStyle name="20% - Accent6 2 2 4 2 2 2 3 2" xfId="11110"/>
    <cellStyle name="20% - Accent6 2 2 4 2 2 2 3 2 2" xfId="11111"/>
    <cellStyle name="20% - Accent6 2 2 4 2 2 2 3 3" xfId="11112"/>
    <cellStyle name="20% - Accent6 2 2 4 2 2 2 4" xfId="11113"/>
    <cellStyle name="20% - Accent6 2 2 4 2 2 2 4 2" xfId="11114"/>
    <cellStyle name="20% - Accent6 2 2 4 2 2 2 5" xfId="11115"/>
    <cellStyle name="20% - Accent6 2 2 4 2 2 3" xfId="11116"/>
    <cellStyle name="20% - Accent6 2 2 4 2 2 3 2" xfId="11117"/>
    <cellStyle name="20% - Accent6 2 2 4 2 2 3 2 2" xfId="11118"/>
    <cellStyle name="20% - Accent6 2 2 4 2 2 3 2 2 2" xfId="11119"/>
    <cellStyle name="20% - Accent6 2 2 4 2 2 3 2 3" xfId="11120"/>
    <cellStyle name="20% - Accent6 2 2 4 2 2 3 3" xfId="11121"/>
    <cellStyle name="20% - Accent6 2 2 4 2 2 3 3 2" xfId="11122"/>
    <cellStyle name="20% - Accent6 2 2 4 2 2 3 4" xfId="11123"/>
    <cellStyle name="20% - Accent6 2 2 4 2 2 4" xfId="11124"/>
    <cellStyle name="20% - Accent6 2 2 4 2 2 4 2" xfId="11125"/>
    <cellStyle name="20% - Accent6 2 2 4 2 2 4 2 2" xfId="11126"/>
    <cellStyle name="20% - Accent6 2 2 4 2 2 4 3" xfId="11127"/>
    <cellStyle name="20% - Accent6 2 2 4 2 2 5" xfId="11128"/>
    <cellStyle name="20% - Accent6 2 2 4 2 2 5 2" xfId="11129"/>
    <cellStyle name="20% - Accent6 2 2 4 2 2 6" xfId="11130"/>
    <cellStyle name="20% - Accent6 2 2 4 2 3" xfId="11131"/>
    <cellStyle name="20% - Accent6 2 2 4 2 3 2" xfId="11132"/>
    <cellStyle name="20% - Accent6 2 2 4 2 3 2 2" xfId="11133"/>
    <cellStyle name="20% - Accent6 2 2 4 2 3 2 2 2" xfId="11134"/>
    <cellStyle name="20% - Accent6 2 2 4 2 3 2 2 2 2" xfId="11135"/>
    <cellStyle name="20% - Accent6 2 2 4 2 3 2 2 3" xfId="11136"/>
    <cellStyle name="20% - Accent6 2 2 4 2 3 2 3" xfId="11137"/>
    <cellStyle name="20% - Accent6 2 2 4 2 3 2 3 2" xfId="11138"/>
    <cellStyle name="20% - Accent6 2 2 4 2 3 2 4" xfId="11139"/>
    <cellStyle name="20% - Accent6 2 2 4 2 3 3" xfId="11140"/>
    <cellStyle name="20% - Accent6 2 2 4 2 3 3 2" xfId="11141"/>
    <cellStyle name="20% - Accent6 2 2 4 2 3 3 2 2" xfId="11142"/>
    <cellStyle name="20% - Accent6 2 2 4 2 3 3 3" xfId="11143"/>
    <cellStyle name="20% - Accent6 2 2 4 2 3 4" xfId="11144"/>
    <cellStyle name="20% - Accent6 2 2 4 2 3 4 2" xfId="11145"/>
    <cellStyle name="20% - Accent6 2 2 4 2 3 5" xfId="11146"/>
    <cellStyle name="20% - Accent6 2 2 4 2 4" xfId="11147"/>
    <cellStyle name="20% - Accent6 2 2 4 2 4 2" xfId="11148"/>
    <cellStyle name="20% - Accent6 2 2 4 2 4 2 2" xfId="11149"/>
    <cellStyle name="20% - Accent6 2 2 4 2 4 2 2 2" xfId="11150"/>
    <cellStyle name="20% - Accent6 2 2 4 2 4 2 3" xfId="11151"/>
    <cellStyle name="20% - Accent6 2 2 4 2 4 3" xfId="11152"/>
    <cellStyle name="20% - Accent6 2 2 4 2 4 3 2" xfId="11153"/>
    <cellStyle name="20% - Accent6 2 2 4 2 4 4" xfId="11154"/>
    <cellStyle name="20% - Accent6 2 2 4 2 5" xfId="11155"/>
    <cellStyle name="20% - Accent6 2 2 4 2 5 2" xfId="11156"/>
    <cellStyle name="20% - Accent6 2 2 4 2 5 2 2" xfId="11157"/>
    <cellStyle name="20% - Accent6 2 2 4 2 5 3" xfId="11158"/>
    <cellStyle name="20% - Accent6 2 2 4 2 6" xfId="11159"/>
    <cellStyle name="20% - Accent6 2 2 4 2 6 2" xfId="11160"/>
    <cellStyle name="20% - Accent6 2 2 4 2 7" xfId="11161"/>
    <cellStyle name="20% - Accent6 2 2 4 3" xfId="11162"/>
    <cellStyle name="20% - Accent6 2 2 4 3 2" xfId="11163"/>
    <cellStyle name="20% - Accent6 2 2 4 3 2 2" xfId="11164"/>
    <cellStyle name="20% - Accent6 2 2 4 3 2 2 2" xfId="11165"/>
    <cellStyle name="20% - Accent6 2 2 4 3 2 2 2 2" xfId="11166"/>
    <cellStyle name="20% - Accent6 2 2 4 3 2 2 2 2 2" xfId="11167"/>
    <cellStyle name="20% - Accent6 2 2 4 3 2 2 2 3" xfId="11168"/>
    <cellStyle name="20% - Accent6 2 2 4 3 2 2 3" xfId="11169"/>
    <cellStyle name="20% - Accent6 2 2 4 3 2 2 3 2" xfId="11170"/>
    <cellStyle name="20% - Accent6 2 2 4 3 2 2 4" xfId="11171"/>
    <cellStyle name="20% - Accent6 2 2 4 3 2 3" xfId="11172"/>
    <cellStyle name="20% - Accent6 2 2 4 3 2 3 2" xfId="11173"/>
    <cellStyle name="20% - Accent6 2 2 4 3 2 3 2 2" xfId="11174"/>
    <cellStyle name="20% - Accent6 2 2 4 3 2 3 3" xfId="11175"/>
    <cellStyle name="20% - Accent6 2 2 4 3 2 4" xfId="11176"/>
    <cellStyle name="20% - Accent6 2 2 4 3 2 4 2" xfId="11177"/>
    <cellStyle name="20% - Accent6 2 2 4 3 2 5" xfId="11178"/>
    <cellStyle name="20% - Accent6 2 2 4 3 3" xfId="11179"/>
    <cellStyle name="20% - Accent6 2 2 4 3 3 2" xfId="11180"/>
    <cellStyle name="20% - Accent6 2 2 4 3 3 2 2" xfId="11181"/>
    <cellStyle name="20% - Accent6 2 2 4 3 3 2 2 2" xfId="11182"/>
    <cellStyle name="20% - Accent6 2 2 4 3 3 2 3" xfId="11183"/>
    <cellStyle name="20% - Accent6 2 2 4 3 3 3" xfId="11184"/>
    <cellStyle name="20% - Accent6 2 2 4 3 3 3 2" xfId="11185"/>
    <cellStyle name="20% - Accent6 2 2 4 3 3 4" xfId="11186"/>
    <cellStyle name="20% - Accent6 2 2 4 3 4" xfId="11187"/>
    <cellStyle name="20% - Accent6 2 2 4 3 4 2" xfId="11188"/>
    <cellStyle name="20% - Accent6 2 2 4 3 4 2 2" xfId="11189"/>
    <cellStyle name="20% - Accent6 2 2 4 3 4 3" xfId="11190"/>
    <cellStyle name="20% - Accent6 2 2 4 3 5" xfId="11191"/>
    <cellStyle name="20% - Accent6 2 2 4 3 5 2" xfId="11192"/>
    <cellStyle name="20% - Accent6 2 2 4 3 6" xfId="11193"/>
    <cellStyle name="20% - Accent6 2 2 4 4" xfId="11194"/>
    <cellStyle name="20% - Accent6 2 2 4 4 2" xfId="11195"/>
    <cellStyle name="20% - Accent6 2 2 4 4 2 2" xfId="11196"/>
    <cellStyle name="20% - Accent6 2 2 4 4 2 2 2" xfId="11197"/>
    <cellStyle name="20% - Accent6 2 2 4 4 2 2 2 2" xfId="11198"/>
    <cellStyle name="20% - Accent6 2 2 4 4 2 2 3" xfId="11199"/>
    <cellStyle name="20% - Accent6 2 2 4 4 2 3" xfId="11200"/>
    <cellStyle name="20% - Accent6 2 2 4 4 2 3 2" xfId="11201"/>
    <cellStyle name="20% - Accent6 2 2 4 4 2 4" xfId="11202"/>
    <cellStyle name="20% - Accent6 2 2 4 4 3" xfId="11203"/>
    <cellStyle name="20% - Accent6 2 2 4 4 3 2" xfId="11204"/>
    <cellStyle name="20% - Accent6 2 2 4 4 3 2 2" xfId="11205"/>
    <cellStyle name="20% - Accent6 2 2 4 4 3 3" xfId="11206"/>
    <cellStyle name="20% - Accent6 2 2 4 4 4" xfId="11207"/>
    <cellStyle name="20% - Accent6 2 2 4 4 4 2" xfId="11208"/>
    <cellStyle name="20% - Accent6 2 2 4 4 5" xfId="11209"/>
    <cellStyle name="20% - Accent6 2 2 4 5" xfId="11210"/>
    <cellStyle name="20% - Accent6 2 2 4 5 2" xfId="11211"/>
    <cellStyle name="20% - Accent6 2 2 4 5 2 2" xfId="11212"/>
    <cellStyle name="20% - Accent6 2 2 4 5 2 2 2" xfId="11213"/>
    <cellStyle name="20% - Accent6 2 2 4 5 2 3" xfId="11214"/>
    <cellStyle name="20% - Accent6 2 2 4 5 3" xfId="11215"/>
    <cellStyle name="20% - Accent6 2 2 4 5 3 2" xfId="11216"/>
    <cellStyle name="20% - Accent6 2 2 4 5 4" xfId="11217"/>
    <cellStyle name="20% - Accent6 2 2 4 6" xfId="11218"/>
    <cellStyle name="20% - Accent6 2 2 4 6 2" xfId="11219"/>
    <cellStyle name="20% - Accent6 2 2 4 6 2 2" xfId="11220"/>
    <cellStyle name="20% - Accent6 2 2 4 6 3" xfId="11221"/>
    <cellStyle name="20% - Accent6 2 2 4 7" xfId="11222"/>
    <cellStyle name="20% - Accent6 2 2 4 7 2" xfId="11223"/>
    <cellStyle name="20% - Accent6 2 2 4 8" xfId="11224"/>
    <cellStyle name="20% - Accent6 2 2 5" xfId="11225"/>
    <cellStyle name="20% - Accent6 2 2 5 2" xfId="11226"/>
    <cellStyle name="20% - Accent6 2 2 5 2 2" xfId="11227"/>
    <cellStyle name="20% - Accent6 2 2 5 2 2 2" xfId="11228"/>
    <cellStyle name="20% - Accent6 2 2 5 2 2 2 2" xfId="11229"/>
    <cellStyle name="20% - Accent6 2 2 5 2 2 2 2 2" xfId="11230"/>
    <cellStyle name="20% - Accent6 2 2 5 2 2 2 2 2 2" xfId="11231"/>
    <cellStyle name="20% - Accent6 2 2 5 2 2 2 2 3" xfId="11232"/>
    <cellStyle name="20% - Accent6 2 2 5 2 2 2 3" xfId="11233"/>
    <cellStyle name="20% - Accent6 2 2 5 2 2 2 3 2" xfId="11234"/>
    <cellStyle name="20% - Accent6 2 2 5 2 2 2 4" xfId="11235"/>
    <cellStyle name="20% - Accent6 2 2 5 2 2 3" xfId="11236"/>
    <cellStyle name="20% - Accent6 2 2 5 2 2 3 2" xfId="11237"/>
    <cellStyle name="20% - Accent6 2 2 5 2 2 3 2 2" xfId="11238"/>
    <cellStyle name="20% - Accent6 2 2 5 2 2 3 3" xfId="11239"/>
    <cellStyle name="20% - Accent6 2 2 5 2 2 4" xfId="11240"/>
    <cellStyle name="20% - Accent6 2 2 5 2 2 4 2" xfId="11241"/>
    <cellStyle name="20% - Accent6 2 2 5 2 2 5" xfId="11242"/>
    <cellStyle name="20% - Accent6 2 2 5 2 3" xfId="11243"/>
    <cellStyle name="20% - Accent6 2 2 5 2 3 2" xfId="11244"/>
    <cellStyle name="20% - Accent6 2 2 5 2 3 2 2" xfId="11245"/>
    <cellStyle name="20% - Accent6 2 2 5 2 3 2 2 2" xfId="11246"/>
    <cellStyle name="20% - Accent6 2 2 5 2 3 2 3" xfId="11247"/>
    <cellStyle name="20% - Accent6 2 2 5 2 3 3" xfId="11248"/>
    <cellStyle name="20% - Accent6 2 2 5 2 3 3 2" xfId="11249"/>
    <cellStyle name="20% - Accent6 2 2 5 2 3 4" xfId="11250"/>
    <cellStyle name="20% - Accent6 2 2 5 2 4" xfId="11251"/>
    <cellStyle name="20% - Accent6 2 2 5 2 4 2" xfId="11252"/>
    <cellStyle name="20% - Accent6 2 2 5 2 4 2 2" xfId="11253"/>
    <cellStyle name="20% - Accent6 2 2 5 2 4 3" xfId="11254"/>
    <cellStyle name="20% - Accent6 2 2 5 2 5" xfId="11255"/>
    <cellStyle name="20% - Accent6 2 2 5 2 5 2" xfId="11256"/>
    <cellStyle name="20% - Accent6 2 2 5 2 6" xfId="11257"/>
    <cellStyle name="20% - Accent6 2 2 5 3" xfId="11258"/>
    <cellStyle name="20% - Accent6 2 2 5 3 2" xfId="11259"/>
    <cellStyle name="20% - Accent6 2 2 5 3 2 2" xfId="11260"/>
    <cellStyle name="20% - Accent6 2 2 5 3 2 2 2" xfId="11261"/>
    <cellStyle name="20% - Accent6 2 2 5 3 2 2 2 2" xfId="11262"/>
    <cellStyle name="20% - Accent6 2 2 5 3 2 2 3" xfId="11263"/>
    <cellStyle name="20% - Accent6 2 2 5 3 2 3" xfId="11264"/>
    <cellStyle name="20% - Accent6 2 2 5 3 2 3 2" xfId="11265"/>
    <cellStyle name="20% - Accent6 2 2 5 3 2 4" xfId="11266"/>
    <cellStyle name="20% - Accent6 2 2 5 3 3" xfId="11267"/>
    <cellStyle name="20% - Accent6 2 2 5 3 3 2" xfId="11268"/>
    <cellStyle name="20% - Accent6 2 2 5 3 3 2 2" xfId="11269"/>
    <cellStyle name="20% - Accent6 2 2 5 3 3 3" xfId="11270"/>
    <cellStyle name="20% - Accent6 2 2 5 3 4" xfId="11271"/>
    <cellStyle name="20% - Accent6 2 2 5 3 4 2" xfId="11272"/>
    <cellStyle name="20% - Accent6 2 2 5 3 5" xfId="11273"/>
    <cellStyle name="20% - Accent6 2 2 5 4" xfId="11274"/>
    <cellStyle name="20% - Accent6 2 2 5 4 2" xfId="11275"/>
    <cellStyle name="20% - Accent6 2 2 5 4 2 2" xfId="11276"/>
    <cellStyle name="20% - Accent6 2 2 5 4 2 2 2" xfId="11277"/>
    <cellStyle name="20% - Accent6 2 2 5 4 2 3" xfId="11278"/>
    <cellStyle name="20% - Accent6 2 2 5 4 3" xfId="11279"/>
    <cellStyle name="20% - Accent6 2 2 5 4 3 2" xfId="11280"/>
    <cellStyle name="20% - Accent6 2 2 5 4 4" xfId="11281"/>
    <cellStyle name="20% - Accent6 2 2 5 5" xfId="11282"/>
    <cellStyle name="20% - Accent6 2 2 5 5 2" xfId="11283"/>
    <cellStyle name="20% - Accent6 2 2 5 5 2 2" xfId="11284"/>
    <cellStyle name="20% - Accent6 2 2 5 5 3" xfId="11285"/>
    <cellStyle name="20% - Accent6 2 2 5 6" xfId="11286"/>
    <cellStyle name="20% - Accent6 2 2 5 6 2" xfId="11287"/>
    <cellStyle name="20% - Accent6 2 2 5 7" xfId="11288"/>
    <cellStyle name="20% - Accent6 2 2 6" xfId="11289"/>
    <cellStyle name="20% - Accent6 2 2 6 2" xfId="11290"/>
    <cellStyle name="20% - Accent6 2 2 6 2 2" xfId="11291"/>
    <cellStyle name="20% - Accent6 2 2 6 2 2 2" xfId="11292"/>
    <cellStyle name="20% - Accent6 2 2 6 2 2 2 2" xfId="11293"/>
    <cellStyle name="20% - Accent6 2 2 6 2 2 2 2 2" xfId="11294"/>
    <cellStyle name="20% - Accent6 2 2 6 2 2 2 3" xfId="11295"/>
    <cellStyle name="20% - Accent6 2 2 6 2 2 3" xfId="11296"/>
    <cellStyle name="20% - Accent6 2 2 6 2 2 3 2" xfId="11297"/>
    <cellStyle name="20% - Accent6 2 2 6 2 2 4" xfId="11298"/>
    <cellStyle name="20% - Accent6 2 2 6 2 3" xfId="11299"/>
    <cellStyle name="20% - Accent6 2 2 6 2 3 2" xfId="11300"/>
    <cellStyle name="20% - Accent6 2 2 6 2 3 2 2" xfId="11301"/>
    <cellStyle name="20% - Accent6 2 2 6 2 3 3" xfId="11302"/>
    <cellStyle name="20% - Accent6 2 2 6 2 4" xfId="11303"/>
    <cellStyle name="20% - Accent6 2 2 6 2 4 2" xfId="11304"/>
    <cellStyle name="20% - Accent6 2 2 6 2 5" xfId="11305"/>
    <cellStyle name="20% - Accent6 2 2 6 3" xfId="11306"/>
    <cellStyle name="20% - Accent6 2 2 6 3 2" xfId="11307"/>
    <cellStyle name="20% - Accent6 2 2 6 3 2 2" xfId="11308"/>
    <cellStyle name="20% - Accent6 2 2 6 3 2 2 2" xfId="11309"/>
    <cellStyle name="20% - Accent6 2 2 6 3 2 3" xfId="11310"/>
    <cellStyle name="20% - Accent6 2 2 6 3 3" xfId="11311"/>
    <cellStyle name="20% - Accent6 2 2 6 3 3 2" xfId="11312"/>
    <cellStyle name="20% - Accent6 2 2 6 3 4" xfId="11313"/>
    <cellStyle name="20% - Accent6 2 2 6 4" xfId="11314"/>
    <cellStyle name="20% - Accent6 2 2 6 4 2" xfId="11315"/>
    <cellStyle name="20% - Accent6 2 2 6 4 2 2" xfId="11316"/>
    <cellStyle name="20% - Accent6 2 2 6 4 3" xfId="11317"/>
    <cellStyle name="20% - Accent6 2 2 6 5" xfId="11318"/>
    <cellStyle name="20% - Accent6 2 2 6 5 2" xfId="11319"/>
    <cellStyle name="20% - Accent6 2 2 6 6" xfId="11320"/>
    <cellStyle name="20% - Accent6 2 2 7" xfId="11321"/>
    <cellStyle name="20% - Accent6 2 2 7 2" xfId="11322"/>
    <cellStyle name="20% - Accent6 2 2 7 2 2" xfId="11323"/>
    <cellStyle name="20% - Accent6 2 2 7 2 2 2" xfId="11324"/>
    <cellStyle name="20% - Accent6 2 2 7 2 2 2 2" xfId="11325"/>
    <cellStyle name="20% - Accent6 2 2 7 2 2 3" xfId="11326"/>
    <cellStyle name="20% - Accent6 2 2 7 2 3" xfId="11327"/>
    <cellStyle name="20% - Accent6 2 2 7 2 3 2" xfId="11328"/>
    <cellStyle name="20% - Accent6 2 2 7 2 4" xfId="11329"/>
    <cellStyle name="20% - Accent6 2 2 7 3" xfId="11330"/>
    <cellStyle name="20% - Accent6 2 2 7 3 2" xfId="11331"/>
    <cellStyle name="20% - Accent6 2 2 7 3 2 2" xfId="11332"/>
    <cellStyle name="20% - Accent6 2 2 7 3 3" xfId="11333"/>
    <cellStyle name="20% - Accent6 2 2 7 4" xfId="11334"/>
    <cellStyle name="20% - Accent6 2 2 7 4 2" xfId="11335"/>
    <cellStyle name="20% - Accent6 2 2 7 5" xfId="11336"/>
    <cellStyle name="20% - Accent6 2 2 8" xfId="11337"/>
    <cellStyle name="20% - Accent6 2 2 8 2" xfId="11338"/>
    <cellStyle name="20% - Accent6 2 2 8 2 2" xfId="11339"/>
    <cellStyle name="20% - Accent6 2 2 8 2 2 2" xfId="11340"/>
    <cellStyle name="20% - Accent6 2 2 8 2 3" xfId="11341"/>
    <cellStyle name="20% - Accent6 2 2 8 3" xfId="11342"/>
    <cellStyle name="20% - Accent6 2 2 8 3 2" xfId="11343"/>
    <cellStyle name="20% - Accent6 2 2 8 4" xfId="11344"/>
    <cellStyle name="20% - Accent6 2 2 9" xfId="11345"/>
    <cellStyle name="20% - Accent6 2 2 9 2" xfId="11346"/>
    <cellStyle name="20% - Accent6 2 2 9 2 2" xfId="11347"/>
    <cellStyle name="20% - Accent6 2 2 9 3" xfId="11348"/>
    <cellStyle name="20% - Accent6 2 3" xfId="11349"/>
    <cellStyle name="20% - Accent6 2 3 10" xfId="11350"/>
    <cellStyle name="20% - Accent6 2 3 2" xfId="11351"/>
    <cellStyle name="20% - Accent6 2 3 2 2" xfId="11352"/>
    <cellStyle name="20% - Accent6 2 3 2 2 2" xfId="11353"/>
    <cellStyle name="20% - Accent6 2 3 2 2 2 2" xfId="11354"/>
    <cellStyle name="20% - Accent6 2 3 2 2 2 2 2" xfId="11355"/>
    <cellStyle name="20% - Accent6 2 3 2 2 2 2 2 2" xfId="11356"/>
    <cellStyle name="20% - Accent6 2 3 2 2 2 2 2 2 2" xfId="11357"/>
    <cellStyle name="20% - Accent6 2 3 2 2 2 2 2 2 2 2" xfId="11358"/>
    <cellStyle name="20% - Accent6 2 3 2 2 2 2 2 2 2 2 2" xfId="11359"/>
    <cellStyle name="20% - Accent6 2 3 2 2 2 2 2 2 2 3" xfId="11360"/>
    <cellStyle name="20% - Accent6 2 3 2 2 2 2 2 2 3" xfId="11361"/>
    <cellStyle name="20% - Accent6 2 3 2 2 2 2 2 2 3 2" xfId="11362"/>
    <cellStyle name="20% - Accent6 2 3 2 2 2 2 2 2 4" xfId="11363"/>
    <cellStyle name="20% - Accent6 2 3 2 2 2 2 2 3" xfId="11364"/>
    <cellStyle name="20% - Accent6 2 3 2 2 2 2 2 3 2" xfId="11365"/>
    <cellStyle name="20% - Accent6 2 3 2 2 2 2 2 3 2 2" xfId="11366"/>
    <cellStyle name="20% - Accent6 2 3 2 2 2 2 2 3 3" xfId="11367"/>
    <cellStyle name="20% - Accent6 2 3 2 2 2 2 2 4" xfId="11368"/>
    <cellStyle name="20% - Accent6 2 3 2 2 2 2 2 4 2" xfId="11369"/>
    <cellStyle name="20% - Accent6 2 3 2 2 2 2 2 5" xfId="11370"/>
    <cellStyle name="20% - Accent6 2 3 2 2 2 2 3" xfId="11371"/>
    <cellStyle name="20% - Accent6 2 3 2 2 2 2 3 2" xfId="11372"/>
    <cellStyle name="20% - Accent6 2 3 2 2 2 2 3 2 2" xfId="11373"/>
    <cellStyle name="20% - Accent6 2 3 2 2 2 2 3 2 2 2" xfId="11374"/>
    <cellStyle name="20% - Accent6 2 3 2 2 2 2 3 2 3" xfId="11375"/>
    <cellStyle name="20% - Accent6 2 3 2 2 2 2 3 3" xfId="11376"/>
    <cellStyle name="20% - Accent6 2 3 2 2 2 2 3 3 2" xfId="11377"/>
    <cellStyle name="20% - Accent6 2 3 2 2 2 2 3 4" xfId="11378"/>
    <cellStyle name="20% - Accent6 2 3 2 2 2 2 4" xfId="11379"/>
    <cellStyle name="20% - Accent6 2 3 2 2 2 2 4 2" xfId="11380"/>
    <cellStyle name="20% - Accent6 2 3 2 2 2 2 4 2 2" xfId="11381"/>
    <cellStyle name="20% - Accent6 2 3 2 2 2 2 4 3" xfId="11382"/>
    <cellStyle name="20% - Accent6 2 3 2 2 2 2 5" xfId="11383"/>
    <cellStyle name="20% - Accent6 2 3 2 2 2 2 5 2" xfId="11384"/>
    <cellStyle name="20% - Accent6 2 3 2 2 2 2 6" xfId="11385"/>
    <cellStyle name="20% - Accent6 2 3 2 2 2 3" xfId="11386"/>
    <cellStyle name="20% - Accent6 2 3 2 2 2 3 2" xfId="11387"/>
    <cellStyle name="20% - Accent6 2 3 2 2 2 3 2 2" xfId="11388"/>
    <cellStyle name="20% - Accent6 2 3 2 2 2 3 2 2 2" xfId="11389"/>
    <cellStyle name="20% - Accent6 2 3 2 2 2 3 2 2 2 2" xfId="11390"/>
    <cellStyle name="20% - Accent6 2 3 2 2 2 3 2 2 3" xfId="11391"/>
    <cellStyle name="20% - Accent6 2 3 2 2 2 3 2 3" xfId="11392"/>
    <cellStyle name="20% - Accent6 2 3 2 2 2 3 2 3 2" xfId="11393"/>
    <cellStyle name="20% - Accent6 2 3 2 2 2 3 2 4" xfId="11394"/>
    <cellStyle name="20% - Accent6 2 3 2 2 2 3 3" xfId="11395"/>
    <cellStyle name="20% - Accent6 2 3 2 2 2 3 3 2" xfId="11396"/>
    <cellStyle name="20% - Accent6 2 3 2 2 2 3 3 2 2" xfId="11397"/>
    <cellStyle name="20% - Accent6 2 3 2 2 2 3 3 3" xfId="11398"/>
    <cellStyle name="20% - Accent6 2 3 2 2 2 3 4" xfId="11399"/>
    <cellStyle name="20% - Accent6 2 3 2 2 2 3 4 2" xfId="11400"/>
    <cellStyle name="20% - Accent6 2 3 2 2 2 3 5" xfId="11401"/>
    <cellStyle name="20% - Accent6 2 3 2 2 2 4" xfId="11402"/>
    <cellStyle name="20% - Accent6 2 3 2 2 2 4 2" xfId="11403"/>
    <cellStyle name="20% - Accent6 2 3 2 2 2 4 2 2" xfId="11404"/>
    <cellStyle name="20% - Accent6 2 3 2 2 2 4 2 2 2" xfId="11405"/>
    <cellStyle name="20% - Accent6 2 3 2 2 2 4 2 3" xfId="11406"/>
    <cellStyle name="20% - Accent6 2 3 2 2 2 4 3" xfId="11407"/>
    <cellStyle name="20% - Accent6 2 3 2 2 2 4 3 2" xfId="11408"/>
    <cellStyle name="20% - Accent6 2 3 2 2 2 4 4" xfId="11409"/>
    <cellStyle name="20% - Accent6 2 3 2 2 2 5" xfId="11410"/>
    <cellStyle name="20% - Accent6 2 3 2 2 2 5 2" xfId="11411"/>
    <cellStyle name="20% - Accent6 2 3 2 2 2 5 2 2" xfId="11412"/>
    <cellStyle name="20% - Accent6 2 3 2 2 2 5 3" xfId="11413"/>
    <cellStyle name="20% - Accent6 2 3 2 2 2 6" xfId="11414"/>
    <cellStyle name="20% - Accent6 2 3 2 2 2 6 2" xfId="11415"/>
    <cellStyle name="20% - Accent6 2 3 2 2 2 7" xfId="11416"/>
    <cellStyle name="20% - Accent6 2 3 2 2 3" xfId="11417"/>
    <cellStyle name="20% - Accent6 2 3 2 2 3 2" xfId="11418"/>
    <cellStyle name="20% - Accent6 2 3 2 2 3 2 2" xfId="11419"/>
    <cellStyle name="20% - Accent6 2 3 2 2 3 2 2 2" xfId="11420"/>
    <cellStyle name="20% - Accent6 2 3 2 2 3 2 2 2 2" xfId="11421"/>
    <cellStyle name="20% - Accent6 2 3 2 2 3 2 2 2 2 2" xfId="11422"/>
    <cellStyle name="20% - Accent6 2 3 2 2 3 2 2 2 3" xfId="11423"/>
    <cellStyle name="20% - Accent6 2 3 2 2 3 2 2 3" xfId="11424"/>
    <cellStyle name="20% - Accent6 2 3 2 2 3 2 2 3 2" xfId="11425"/>
    <cellStyle name="20% - Accent6 2 3 2 2 3 2 2 4" xfId="11426"/>
    <cellStyle name="20% - Accent6 2 3 2 2 3 2 3" xfId="11427"/>
    <cellStyle name="20% - Accent6 2 3 2 2 3 2 3 2" xfId="11428"/>
    <cellStyle name="20% - Accent6 2 3 2 2 3 2 3 2 2" xfId="11429"/>
    <cellStyle name="20% - Accent6 2 3 2 2 3 2 3 3" xfId="11430"/>
    <cellStyle name="20% - Accent6 2 3 2 2 3 2 4" xfId="11431"/>
    <cellStyle name="20% - Accent6 2 3 2 2 3 2 4 2" xfId="11432"/>
    <cellStyle name="20% - Accent6 2 3 2 2 3 2 5" xfId="11433"/>
    <cellStyle name="20% - Accent6 2 3 2 2 3 3" xfId="11434"/>
    <cellStyle name="20% - Accent6 2 3 2 2 3 3 2" xfId="11435"/>
    <cellStyle name="20% - Accent6 2 3 2 2 3 3 2 2" xfId="11436"/>
    <cellStyle name="20% - Accent6 2 3 2 2 3 3 2 2 2" xfId="11437"/>
    <cellStyle name="20% - Accent6 2 3 2 2 3 3 2 3" xfId="11438"/>
    <cellStyle name="20% - Accent6 2 3 2 2 3 3 3" xfId="11439"/>
    <cellStyle name="20% - Accent6 2 3 2 2 3 3 3 2" xfId="11440"/>
    <cellStyle name="20% - Accent6 2 3 2 2 3 3 4" xfId="11441"/>
    <cellStyle name="20% - Accent6 2 3 2 2 3 4" xfId="11442"/>
    <cellStyle name="20% - Accent6 2 3 2 2 3 4 2" xfId="11443"/>
    <cellStyle name="20% - Accent6 2 3 2 2 3 4 2 2" xfId="11444"/>
    <cellStyle name="20% - Accent6 2 3 2 2 3 4 3" xfId="11445"/>
    <cellStyle name="20% - Accent6 2 3 2 2 3 5" xfId="11446"/>
    <cellStyle name="20% - Accent6 2 3 2 2 3 5 2" xfId="11447"/>
    <cellStyle name="20% - Accent6 2 3 2 2 3 6" xfId="11448"/>
    <cellStyle name="20% - Accent6 2 3 2 2 4" xfId="11449"/>
    <cellStyle name="20% - Accent6 2 3 2 2 4 2" xfId="11450"/>
    <cellStyle name="20% - Accent6 2 3 2 2 4 2 2" xfId="11451"/>
    <cellStyle name="20% - Accent6 2 3 2 2 4 2 2 2" xfId="11452"/>
    <cellStyle name="20% - Accent6 2 3 2 2 4 2 2 2 2" xfId="11453"/>
    <cellStyle name="20% - Accent6 2 3 2 2 4 2 2 3" xfId="11454"/>
    <cellStyle name="20% - Accent6 2 3 2 2 4 2 3" xfId="11455"/>
    <cellStyle name="20% - Accent6 2 3 2 2 4 2 3 2" xfId="11456"/>
    <cellStyle name="20% - Accent6 2 3 2 2 4 2 4" xfId="11457"/>
    <cellStyle name="20% - Accent6 2 3 2 2 4 3" xfId="11458"/>
    <cellStyle name="20% - Accent6 2 3 2 2 4 3 2" xfId="11459"/>
    <cellStyle name="20% - Accent6 2 3 2 2 4 3 2 2" xfId="11460"/>
    <cellStyle name="20% - Accent6 2 3 2 2 4 3 3" xfId="11461"/>
    <cellStyle name="20% - Accent6 2 3 2 2 4 4" xfId="11462"/>
    <cellStyle name="20% - Accent6 2 3 2 2 4 4 2" xfId="11463"/>
    <cellStyle name="20% - Accent6 2 3 2 2 4 5" xfId="11464"/>
    <cellStyle name="20% - Accent6 2 3 2 2 5" xfId="11465"/>
    <cellStyle name="20% - Accent6 2 3 2 2 5 2" xfId="11466"/>
    <cellStyle name="20% - Accent6 2 3 2 2 5 2 2" xfId="11467"/>
    <cellStyle name="20% - Accent6 2 3 2 2 5 2 2 2" xfId="11468"/>
    <cellStyle name="20% - Accent6 2 3 2 2 5 2 3" xfId="11469"/>
    <cellStyle name="20% - Accent6 2 3 2 2 5 3" xfId="11470"/>
    <cellStyle name="20% - Accent6 2 3 2 2 5 3 2" xfId="11471"/>
    <cellStyle name="20% - Accent6 2 3 2 2 5 4" xfId="11472"/>
    <cellStyle name="20% - Accent6 2 3 2 2 6" xfId="11473"/>
    <cellStyle name="20% - Accent6 2 3 2 2 6 2" xfId="11474"/>
    <cellStyle name="20% - Accent6 2 3 2 2 6 2 2" xfId="11475"/>
    <cellStyle name="20% - Accent6 2 3 2 2 6 3" xfId="11476"/>
    <cellStyle name="20% - Accent6 2 3 2 2 7" xfId="11477"/>
    <cellStyle name="20% - Accent6 2 3 2 2 7 2" xfId="11478"/>
    <cellStyle name="20% - Accent6 2 3 2 2 8" xfId="11479"/>
    <cellStyle name="20% - Accent6 2 3 2 3" xfId="11480"/>
    <cellStyle name="20% - Accent6 2 3 2 3 2" xfId="11481"/>
    <cellStyle name="20% - Accent6 2 3 2 3 2 2" xfId="11482"/>
    <cellStyle name="20% - Accent6 2 3 2 3 2 2 2" xfId="11483"/>
    <cellStyle name="20% - Accent6 2 3 2 3 2 2 2 2" xfId="11484"/>
    <cellStyle name="20% - Accent6 2 3 2 3 2 2 2 2 2" xfId="11485"/>
    <cellStyle name="20% - Accent6 2 3 2 3 2 2 2 2 2 2" xfId="11486"/>
    <cellStyle name="20% - Accent6 2 3 2 3 2 2 2 2 3" xfId="11487"/>
    <cellStyle name="20% - Accent6 2 3 2 3 2 2 2 3" xfId="11488"/>
    <cellStyle name="20% - Accent6 2 3 2 3 2 2 2 3 2" xfId="11489"/>
    <cellStyle name="20% - Accent6 2 3 2 3 2 2 2 4" xfId="11490"/>
    <cellStyle name="20% - Accent6 2 3 2 3 2 2 3" xfId="11491"/>
    <cellStyle name="20% - Accent6 2 3 2 3 2 2 3 2" xfId="11492"/>
    <cellStyle name="20% - Accent6 2 3 2 3 2 2 3 2 2" xfId="11493"/>
    <cellStyle name="20% - Accent6 2 3 2 3 2 2 3 3" xfId="11494"/>
    <cellStyle name="20% - Accent6 2 3 2 3 2 2 4" xfId="11495"/>
    <cellStyle name="20% - Accent6 2 3 2 3 2 2 4 2" xfId="11496"/>
    <cellStyle name="20% - Accent6 2 3 2 3 2 2 5" xfId="11497"/>
    <cellStyle name="20% - Accent6 2 3 2 3 2 3" xfId="11498"/>
    <cellStyle name="20% - Accent6 2 3 2 3 2 3 2" xfId="11499"/>
    <cellStyle name="20% - Accent6 2 3 2 3 2 3 2 2" xfId="11500"/>
    <cellStyle name="20% - Accent6 2 3 2 3 2 3 2 2 2" xfId="11501"/>
    <cellStyle name="20% - Accent6 2 3 2 3 2 3 2 3" xfId="11502"/>
    <cellStyle name="20% - Accent6 2 3 2 3 2 3 3" xfId="11503"/>
    <cellStyle name="20% - Accent6 2 3 2 3 2 3 3 2" xfId="11504"/>
    <cellStyle name="20% - Accent6 2 3 2 3 2 3 4" xfId="11505"/>
    <cellStyle name="20% - Accent6 2 3 2 3 2 4" xfId="11506"/>
    <cellStyle name="20% - Accent6 2 3 2 3 2 4 2" xfId="11507"/>
    <cellStyle name="20% - Accent6 2 3 2 3 2 4 2 2" xfId="11508"/>
    <cellStyle name="20% - Accent6 2 3 2 3 2 4 3" xfId="11509"/>
    <cellStyle name="20% - Accent6 2 3 2 3 2 5" xfId="11510"/>
    <cellStyle name="20% - Accent6 2 3 2 3 2 5 2" xfId="11511"/>
    <cellStyle name="20% - Accent6 2 3 2 3 2 6" xfId="11512"/>
    <cellStyle name="20% - Accent6 2 3 2 3 3" xfId="11513"/>
    <cellStyle name="20% - Accent6 2 3 2 3 3 2" xfId="11514"/>
    <cellStyle name="20% - Accent6 2 3 2 3 3 2 2" xfId="11515"/>
    <cellStyle name="20% - Accent6 2 3 2 3 3 2 2 2" xfId="11516"/>
    <cellStyle name="20% - Accent6 2 3 2 3 3 2 2 2 2" xfId="11517"/>
    <cellStyle name="20% - Accent6 2 3 2 3 3 2 2 3" xfId="11518"/>
    <cellStyle name="20% - Accent6 2 3 2 3 3 2 3" xfId="11519"/>
    <cellStyle name="20% - Accent6 2 3 2 3 3 2 3 2" xfId="11520"/>
    <cellStyle name="20% - Accent6 2 3 2 3 3 2 4" xfId="11521"/>
    <cellStyle name="20% - Accent6 2 3 2 3 3 3" xfId="11522"/>
    <cellStyle name="20% - Accent6 2 3 2 3 3 3 2" xfId="11523"/>
    <cellStyle name="20% - Accent6 2 3 2 3 3 3 2 2" xfId="11524"/>
    <cellStyle name="20% - Accent6 2 3 2 3 3 3 3" xfId="11525"/>
    <cellStyle name="20% - Accent6 2 3 2 3 3 4" xfId="11526"/>
    <cellStyle name="20% - Accent6 2 3 2 3 3 4 2" xfId="11527"/>
    <cellStyle name="20% - Accent6 2 3 2 3 3 5" xfId="11528"/>
    <cellStyle name="20% - Accent6 2 3 2 3 4" xfId="11529"/>
    <cellStyle name="20% - Accent6 2 3 2 3 4 2" xfId="11530"/>
    <cellStyle name="20% - Accent6 2 3 2 3 4 2 2" xfId="11531"/>
    <cellStyle name="20% - Accent6 2 3 2 3 4 2 2 2" xfId="11532"/>
    <cellStyle name="20% - Accent6 2 3 2 3 4 2 3" xfId="11533"/>
    <cellStyle name="20% - Accent6 2 3 2 3 4 3" xfId="11534"/>
    <cellStyle name="20% - Accent6 2 3 2 3 4 3 2" xfId="11535"/>
    <cellStyle name="20% - Accent6 2 3 2 3 4 4" xfId="11536"/>
    <cellStyle name="20% - Accent6 2 3 2 3 5" xfId="11537"/>
    <cellStyle name="20% - Accent6 2 3 2 3 5 2" xfId="11538"/>
    <cellStyle name="20% - Accent6 2 3 2 3 5 2 2" xfId="11539"/>
    <cellStyle name="20% - Accent6 2 3 2 3 5 3" xfId="11540"/>
    <cellStyle name="20% - Accent6 2 3 2 3 6" xfId="11541"/>
    <cellStyle name="20% - Accent6 2 3 2 3 6 2" xfId="11542"/>
    <cellStyle name="20% - Accent6 2 3 2 3 7" xfId="11543"/>
    <cellStyle name="20% - Accent6 2 3 2 4" xfId="11544"/>
    <cellStyle name="20% - Accent6 2 3 2 4 2" xfId="11545"/>
    <cellStyle name="20% - Accent6 2 3 2 4 2 2" xfId="11546"/>
    <cellStyle name="20% - Accent6 2 3 2 4 2 2 2" xfId="11547"/>
    <cellStyle name="20% - Accent6 2 3 2 4 2 2 2 2" xfId="11548"/>
    <cellStyle name="20% - Accent6 2 3 2 4 2 2 2 2 2" xfId="11549"/>
    <cellStyle name="20% - Accent6 2 3 2 4 2 2 2 3" xfId="11550"/>
    <cellStyle name="20% - Accent6 2 3 2 4 2 2 3" xfId="11551"/>
    <cellStyle name="20% - Accent6 2 3 2 4 2 2 3 2" xfId="11552"/>
    <cellStyle name="20% - Accent6 2 3 2 4 2 2 4" xfId="11553"/>
    <cellStyle name="20% - Accent6 2 3 2 4 2 3" xfId="11554"/>
    <cellStyle name="20% - Accent6 2 3 2 4 2 3 2" xfId="11555"/>
    <cellStyle name="20% - Accent6 2 3 2 4 2 3 2 2" xfId="11556"/>
    <cellStyle name="20% - Accent6 2 3 2 4 2 3 3" xfId="11557"/>
    <cellStyle name="20% - Accent6 2 3 2 4 2 4" xfId="11558"/>
    <cellStyle name="20% - Accent6 2 3 2 4 2 4 2" xfId="11559"/>
    <cellStyle name="20% - Accent6 2 3 2 4 2 5" xfId="11560"/>
    <cellStyle name="20% - Accent6 2 3 2 4 3" xfId="11561"/>
    <cellStyle name="20% - Accent6 2 3 2 4 3 2" xfId="11562"/>
    <cellStyle name="20% - Accent6 2 3 2 4 3 2 2" xfId="11563"/>
    <cellStyle name="20% - Accent6 2 3 2 4 3 2 2 2" xfId="11564"/>
    <cellStyle name="20% - Accent6 2 3 2 4 3 2 3" xfId="11565"/>
    <cellStyle name="20% - Accent6 2 3 2 4 3 3" xfId="11566"/>
    <cellStyle name="20% - Accent6 2 3 2 4 3 3 2" xfId="11567"/>
    <cellStyle name="20% - Accent6 2 3 2 4 3 4" xfId="11568"/>
    <cellStyle name="20% - Accent6 2 3 2 4 4" xfId="11569"/>
    <cellStyle name="20% - Accent6 2 3 2 4 4 2" xfId="11570"/>
    <cellStyle name="20% - Accent6 2 3 2 4 4 2 2" xfId="11571"/>
    <cellStyle name="20% - Accent6 2 3 2 4 4 3" xfId="11572"/>
    <cellStyle name="20% - Accent6 2 3 2 4 5" xfId="11573"/>
    <cellStyle name="20% - Accent6 2 3 2 4 5 2" xfId="11574"/>
    <cellStyle name="20% - Accent6 2 3 2 4 6" xfId="11575"/>
    <cellStyle name="20% - Accent6 2 3 2 5" xfId="11576"/>
    <cellStyle name="20% - Accent6 2 3 2 5 2" xfId="11577"/>
    <cellStyle name="20% - Accent6 2 3 2 5 2 2" xfId="11578"/>
    <cellStyle name="20% - Accent6 2 3 2 5 2 2 2" xfId="11579"/>
    <cellStyle name="20% - Accent6 2 3 2 5 2 2 2 2" xfId="11580"/>
    <cellStyle name="20% - Accent6 2 3 2 5 2 2 3" xfId="11581"/>
    <cellStyle name="20% - Accent6 2 3 2 5 2 3" xfId="11582"/>
    <cellStyle name="20% - Accent6 2 3 2 5 2 3 2" xfId="11583"/>
    <cellStyle name="20% - Accent6 2 3 2 5 2 4" xfId="11584"/>
    <cellStyle name="20% - Accent6 2 3 2 5 3" xfId="11585"/>
    <cellStyle name="20% - Accent6 2 3 2 5 3 2" xfId="11586"/>
    <cellStyle name="20% - Accent6 2 3 2 5 3 2 2" xfId="11587"/>
    <cellStyle name="20% - Accent6 2 3 2 5 3 3" xfId="11588"/>
    <cellStyle name="20% - Accent6 2 3 2 5 4" xfId="11589"/>
    <cellStyle name="20% - Accent6 2 3 2 5 4 2" xfId="11590"/>
    <cellStyle name="20% - Accent6 2 3 2 5 5" xfId="11591"/>
    <cellStyle name="20% - Accent6 2 3 2 6" xfId="11592"/>
    <cellStyle name="20% - Accent6 2 3 2 6 2" xfId="11593"/>
    <cellStyle name="20% - Accent6 2 3 2 6 2 2" xfId="11594"/>
    <cellStyle name="20% - Accent6 2 3 2 6 2 2 2" xfId="11595"/>
    <cellStyle name="20% - Accent6 2 3 2 6 2 3" xfId="11596"/>
    <cellStyle name="20% - Accent6 2 3 2 6 3" xfId="11597"/>
    <cellStyle name="20% - Accent6 2 3 2 6 3 2" xfId="11598"/>
    <cellStyle name="20% - Accent6 2 3 2 6 4" xfId="11599"/>
    <cellStyle name="20% - Accent6 2 3 2 7" xfId="11600"/>
    <cellStyle name="20% - Accent6 2 3 2 7 2" xfId="11601"/>
    <cellStyle name="20% - Accent6 2 3 2 7 2 2" xfId="11602"/>
    <cellStyle name="20% - Accent6 2 3 2 7 3" xfId="11603"/>
    <cellStyle name="20% - Accent6 2 3 2 8" xfId="11604"/>
    <cellStyle name="20% - Accent6 2 3 2 8 2" xfId="11605"/>
    <cellStyle name="20% - Accent6 2 3 2 9" xfId="11606"/>
    <cellStyle name="20% - Accent6 2 3 3" xfId="11607"/>
    <cellStyle name="20% - Accent6 2 3 3 2" xfId="11608"/>
    <cellStyle name="20% - Accent6 2 3 3 2 2" xfId="11609"/>
    <cellStyle name="20% - Accent6 2 3 3 2 2 2" xfId="11610"/>
    <cellStyle name="20% - Accent6 2 3 3 2 2 2 2" xfId="11611"/>
    <cellStyle name="20% - Accent6 2 3 3 2 2 2 2 2" xfId="11612"/>
    <cellStyle name="20% - Accent6 2 3 3 2 2 2 2 2 2" xfId="11613"/>
    <cellStyle name="20% - Accent6 2 3 3 2 2 2 2 2 2 2" xfId="11614"/>
    <cellStyle name="20% - Accent6 2 3 3 2 2 2 2 2 3" xfId="11615"/>
    <cellStyle name="20% - Accent6 2 3 3 2 2 2 2 3" xfId="11616"/>
    <cellStyle name="20% - Accent6 2 3 3 2 2 2 2 3 2" xfId="11617"/>
    <cellStyle name="20% - Accent6 2 3 3 2 2 2 2 4" xfId="11618"/>
    <cellStyle name="20% - Accent6 2 3 3 2 2 2 3" xfId="11619"/>
    <cellStyle name="20% - Accent6 2 3 3 2 2 2 3 2" xfId="11620"/>
    <cellStyle name="20% - Accent6 2 3 3 2 2 2 3 2 2" xfId="11621"/>
    <cellStyle name="20% - Accent6 2 3 3 2 2 2 3 3" xfId="11622"/>
    <cellStyle name="20% - Accent6 2 3 3 2 2 2 4" xfId="11623"/>
    <cellStyle name="20% - Accent6 2 3 3 2 2 2 4 2" xfId="11624"/>
    <cellStyle name="20% - Accent6 2 3 3 2 2 2 5" xfId="11625"/>
    <cellStyle name="20% - Accent6 2 3 3 2 2 3" xfId="11626"/>
    <cellStyle name="20% - Accent6 2 3 3 2 2 3 2" xfId="11627"/>
    <cellStyle name="20% - Accent6 2 3 3 2 2 3 2 2" xfId="11628"/>
    <cellStyle name="20% - Accent6 2 3 3 2 2 3 2 2 2" xfId="11629"/>
    <cellStyle name="20% - Accent6 2 3 3 2 2 3 2 3" xfId="11630"/>
    <cellStyle name="20% - Accent6 2 3 3 2 2 3 3" xfId="11631"/>
    <cellStyle name="20% - Accent6 2 3 3 2 2 3 3 2" xfId="11632"/>
    <cellStyle name="20% - Accent6 2 3 3 2 2 3 4" xfId="11633"/>
    <cellStyle name="20% - Accent6 2 3 3 2 2 4" xfId="11634"/>
    <cellStyle name="20% - Accent6 2 3 3 2 2 4 2" xfId="11635"/>
    <cellStyle name="20% - Accent6 2 3 3 2 2 4 2 2" xfId="11636"/>
    <cellStyle name="20% - Accent6 2 3 3 2 2 4 3" xfId="11637"/>
    <cellStyle name="20% - Accent6 2 3 3 2 2 5" xfId="11638"/>
    <cellStyle name="20% - Accent6 2 3 3 2 2 5 2" xfId="11639"/>
    <cellStyle name="20% - Accent6 2 3 3 2 2 6" xfId="11640"/>
    <cellStyle name="20% - Accent6 2 3 3 2 3" xfId="11641"/>
    <cellStyle name="20% - Accent6 2 3 3 2 3 2" xfId="11642"/>
    <cellStyle name="20% - Accent6 2 3 3 2 3 2 2" xfId="11643"/>
    <cellStyle name="20% - Accent6 2 3 3 2 3 2 2 2" xfId="11644"/>
    <cellStyle name="20% - Accent6 2 3 3 2 3 2 2 2 2" xfId="11645"/>
    <cellStyle name="20% - Accent6 2 3 3 2 3 2 2 3" xfId="11646"/>
    <cellStyle name="20% - Accent6 2 3 3 2 3 2 3" xfId="11647"/>
    <cellStyle name="20% - Accent6 2 3 3 2 3 2 3 2" xfId="11648"/>
    <cellStyle name="20% - Accent6 2 3 3 2 3 2 4" xfId="11649"/>
    <cellStyle name="20% - Accent6 2 3 3 2 3 3" xfId="11650"/>
    <cellStyle name="20% - Accent6 2 3 3 2 3 3 2" xfId="11651"/>
    <cellStyle name="20% - Accent6 2 3 3 2 3 3 2 2" xfId="11652"/>
    <cellStyle name="20% - Accent6 2 3 3 2 3 3 3" xfId="11653"/>
    <cellStyle name="20% - Accent6 2 3 3 2 3 4" xfId="11654"/>
    <cellStyle name="20% - Accent6 2 3 3 2 3 4 2" xfId="11655"/>
    <cellStyle name="20% - Accent6 2 3 3 2 3 5" xfId="11656"/>
    <cellStyle name="20% - Accent6 2 3 3 2 4" xfId="11657"/>
    <cellStyle name="20% - Accent6 2 3 3 2 4 2" xfId="11658"/>
    <cellStyle name="20% - Accent6 2 3 3 2 4 2 2" xfId="11659"/>
    <cellStyle name="20% - Accent6 2 3 3 2 4 2 2 2" xfId="11660"/>
    <cellStyle name="20% - Accent6 2 3 3 2 4 2 3" xfId="11661"/>
    <cellStyle name="20% - Accent6 2 3 3 2 4 3" xfId="11662"/>
    <cellStyle name="20% - Accent6 2 3 3 2 4 3 2" xfId="11663"/>
    <cellStyle name="20% - Accent6 2 3 3 2 4 4" xfId="11664"/>
    <cellStyle name="20% - Accent6 2 3 3 2 5" xfId="11665"/>
    <cellStyle name="20% - Accent6 2 3 3 2 5 2" xfId="11666"/>
    <cellStyle name="20% - Accent6 2 3 3 2 5 2 2" xfId="11667"/>
    <cellStyle name="20% - Accent6 2 3 3 2 5 3" xfId="11668"/>
    <cellStyle name="20% - Accent6 2 3 3 2 6" xfId="11669"/>
    <cellStyle name="20% - Accent6 2 3 3 2 6 2" xfId="11670"/>
    <cellStyle name="20% - Accent6 2 3 3 2 7" xfId="11671"/>
    <cellStyle name="20% - Accent6 2 3 3 3" xfId="11672"/>
    <cellStyle name="20% - Accent6 2 3 3 3 2" xfId="11673"/>
    <cellStyle name="20% - Accent6 2 3 3 3 2 2" xfId="11674"/>
    <cellStyle name="20% - Accent6 2 3 3 3 2 2 2" xfId="11675"/>
    <cellStyle name="20% - Accent6 2 3 3 3 2 2 2 2" xfId="11676"/>
    <cellStyle name="20% - Accent6 2 3 3 3 2 2 2 2 2" xfId="11677"/>
    <cellStyle name="20% - Accent6 2 3 3 3 2 2 2 3" xfId="11678"/>
    <cellStyle name="20% - Accent6 2 3 3 3 2 2 3" xfId="11679"/>
    <cellStyle name="20% - Accent6 2 3 3 3 2 2 3 2" xfId="11680"/>
    <cellStyle name="20% - Accent6 2 3 3 3 2 2 4" xfId="11681"/>
    <cellStyle name="20% - Accent6 2 3 3 3 2 3" xfId="11682"/>
    <cellStyle name="20% - Accent6 2 3 3 3 2 3 2" xfId="11683"/>
    <cellStyle name="20% - Accent6 2 3 3 3 2 3 2 2" xfId="11684"/>
    <cellStyle name="20% - Accent6 2 3 3 3 2 3 3" xfId="11685"/>
    <cellStyle name="20% - Accent6 2 3 3 3 2 4" xfId="11686"/>
    <cellStyle name="20% - Accent6 2 3 3 3 2 4 2" xfId="11687"/>
    <cellStyle name="20% - Accent6 2 3 3 3 2 5" xfId="11688"/>
    <cellStyle name="20% - Accent6 2 3 3 3 3" xfId="11689"/>
    <cellStyle name="20% - Accent6 2 3 3 3 3 2" xfId="11690"/>
    <cellStyle name="20% - Accent6 2 3 3 3 3 2 2" xfId="11691"/>
    <cellStyle name="20% - Accent6 2 3 3 3 3 2 2 2" xfId="11692"/>
    <cellStyle name="20% - Accent6 2 3 3 3 3 2 3" xfId="11693"/>
    <cellStyle name="20% - Accent6 2 3 3 3 3 3" xfId="11694"/>
    <cellStyle name="20% - Accent6 2 3 3 3 3 3 2" xfId="11695"/>
    <cellStyle name="20% - Accent6 2 3 3 3 3 4" xfId="11696"/>
    <cellStyle name="20% - Accent6 2 3 3 3 4" xfId="11697"/>
    <cellStyle name="20% - Accent6 2 3 3 3 4 2" xfId="11698"/>
    <cellStyle name="20% - Accent6 2 3 3 3 4 2 2" xfId="11699"/>
    <cellStyle name="20% - Accent6 2 3 3 3 4 3" xfId="11700"/>
    <cellStyle name="20% - Accent6 2 3 3 3 5" xfId="11701"/>
    <cellStyle name="20% - Accent6 2 3 3 3 5 2" xfId="11702"/>
    <cellStyle name="20% - Accent6 2 3 3 3 6" xfId="11703"/>
    <cellStyle name="20% - Accent6 2 3 3 4" xfId="11704"/>
    <cellStyle name="20% - Accent6 2 3 3 4 2" xfId="11705"/>
    <cellStyle name="20% - Accent6 2 3 3 4 2 2" xfId="11706"/>
    <cellStyle name="20% - Accent6 2 3 3 4 2 2 2" xfId="11707"/>
    <cellStyle name="20% - Accent6 2 3 3 4 2 2 2 2" xfId="11708"/>
    <cellStyle name="20% - Accent6 2 3 3 4 2 2 3" xfId="11709"/>
    <cellStyle name="20% - Accent6 2 3 3 4 2 3" xfId="11710"/>
    <cellStyle name="20% - Accent6 2 3 3 4 2 3 2" xfId="11711"/>
    <cellStyle name="20% - Accent6 2 3 3 4 2 4" xfId="11712"/>
    <cellStyle name="20% - Accent6 2 3 3 4 3" xfId="11713"/>
    <cellStyle name="20% - Accent6 2 3 3 4 3 2" xfId="11714"/>
    <cellStyle name="20% - Accent6 2 3 3 4 3 2 2" xfId="11715"/>
    <cellStyle name="20% - Accent6 2 3 3 4 3 3" xfId="11716"/>
    <cellStyle name="20% - Accent6 2 3 3 4 4" xfId="11717"/>
    <cellStyle name="20% - Accent6 2 3 3 4 4 2" xfId="11718"/>
    <cellStyle name="20% - Accent6 2 3 3 4 5" xfId="11719"/>
    <cellStyle name="20% - Accent6 2 3 3 5" xfId="11720"/>
    <cellStyle name="20% - Accent6 2 3 3 5 2" xfId="11721"/>
    <cellStyle name="20% - Accent6 2 3 3 5 2 2" xfId="11722"/>
    <cellStyle name="20% - Accent6 2 3 3 5 2 2 2" xfId="11723"/>
    <cellStyle name="20% - Accent6 2 3 3 5 2 3" xfId="11724"/>
    <cellStyle name="20% - Accent6 2 3 3 5 3" xfId="11725"/>
    <cellStyle name="20% - Accent6 2 3 3 5 3 2" xfId="11726"/>
    <cellStyle name="20% - Accent6 2 3 3 5 4" xfId="11727"/>
    <cellStyle name="20% - Accent6 2 3 3 6" xfId="11728"/>
    <cellStyle name="20% - Accent6 2 3 3 6 2" xfId="11729"/>
    <cellStyle name="20% - Accent6 2 3 3 6 2 2" xfId="11730"/>
    <cellStyle name="20% - Accent6 2 3 3 6 3" xfId="11731"/>
    <cellStyle name="20% - Accent6 2 3 3 7" xfId="11732"/>
    <cellStyle name="20% - Accent6 2 3 3 7 2" xfId="11733"/>
    <cellStyle name="20% - Accent6 2 3 3 8" xfId="11734"/>
    <cellStyle name="20% - Accent6 2 3 4" xfId="11735"/>
    <cellStyle name="20% - Accent6 2 3 4 2" xfId="11736"/>
    <cellStyle name="20% - Accent6 2 3 4 2 2" xfId="11737"/>
    <cellStyle name="20% - Accent6 2 3 4 2 2 2" xfId="11738"/>
    <cellStyle name="20% - Accent6 2 3 4 2 2 2 2" xfId="11739"/>
    <cellStyle name="20% - Accent6 2 3 4 2 2 2 2 2" xfId="11740"/>
    <cellStyle name="20% - Accent6 2 3 4 2 2 2 2 2 2" xfId="11741"/>
    <cellStyle name="20% - Accent6 2 3 4 2 2 2 2 3" xfId="11742"/>
    <cellStyle name="20% - Accent6 2 3 4 2 2 2 3" xfId="11743"/>
    <cellStyle name="20% - Accent6 2 3 4 2 2 2 3 2" xfId="11744"/>
    <cellStyle name="20% - Accent6 2 3 4 2 2 2 4" xfId="11745"/>
    <cellStyle name="20% - Accent6 2 3 4 2 2 3" xfId="11746"/>
    <cellStyle name="20% - Accent6 2 3 4 2 2 3 2" xfId="11747"/>
    <cellStyle name="20% - Accent6 2 3 4 2 2 3 2 2" xfId="11748"/>
    <cellStyle name="20% - Accent6 2 3 4 2 2 3 3" xfId="11749"/>
    <cellStyle name="20% - Accent6 2 3 4 2 2 4" xfId="11750"/>
    <cellStyle name="20% - Accent6 2 3 4 2 2 4 2" xfId="11751"/>
    <cellStyle name="20% - Accent6 2 3 4 2 2 5" xfId="11752"/>
    <cellStyle name="20% - Accent6 2 3 4 2 3" xfId="11753"/>
    <cellStyle name="20% - Accent6 2 3 4 2 3 2" xfId="11754"/>
    <cellStyle name="20% - Accent6 2 3 4 2 3 2 2" xfId="11755"/>
    <cellStyle name="20% - Accent6 2 3 4 2 3 2 2 2" xfId="11756"/>
    <cellStyle name="20% - Accent6 2 3 4 2 3 2 3" xfId="11757"/>
    <cellStyle name="20% - Accent6 2 3 4 2 3 3" xfId="11758"/>
    <cellStyle name="20% - Accent6 2 3 4 2 3 3 2" xfId="11759"/>
    <cellStyle name="20% - Accent6 2 3 4 2 3 4" xfId="11760"/>
    <cellStyle name="20% - Accent6 2 3 4 2 4" xfId="11761"/>
    <cellStyle name="20% - Accent6 2 3 4 2 4 2" xfId="11762"/>
    <cellStyle name="20% - Accent6 2 3 4 2 4 2 2" xfId="11763"/>
    <cellStyle name="20% - Accent6 2 3 4 2 4 3" xfId="11764"/>
    <cellStyle name="20% - Accent6 2 3 4 2 5" xfId="11765"/>
    <cellStyle name="20% - Accent6 2 3 4 2 5 2" xfId="11766"/>
    <cellStyle name="20% - Accent6 2 3 4 2 6" xfId="11767"/>
    <cellStyle name="20% - Accent6 2 3 4 3" xfId="11768"/>
    <cellStyle name="20% - Accent6 2 3 4 3 2" xfId="11769"/>
    <cellStyle name="20% - Accent6 2 3 4 3 2 2" xfId="11770"/>
    <cellStyle name="20% - Accent6 2 3 4 3 2 2 2" xfId="11771"/>
    <cellStyle name="20% - Accent6 2 3 4 3 2 2 2 2" xfId="11772"/>
    <cellStyle name="20% - Accent6 2 3 4 3 2 2 3" xfId="11773"/>
    <cellStyle name="20% - Accent6 2 3 4 3 2 3" xfId="11774"/>
    <cellStyle name="20% - Accent6 2 3 4 3 2 3 2" xfId="11775"/>
    <cellStyle name="20% - Accent6 2 3 4 3 2 4" xfId="11776"/>
    <cellStyle name="20% - Accent6 2 3 4 3 3" xfId="11777"/>
    <cellStyle name="20% - Accent6 2 3 4 3 3 2" xfId="11778"/>
    <cellStyle name="20% - Accent6 2 3 4 3 3 2 2" xfId="11779"/>
    <cellStyle name="20% - Accent6 2 3 4 3 3 3" xfId="11780"/>
    <cellStyle name="20% - Accent6 2 3 4 3 4" xfId="11781"/>
    <cellStyle name="20% - Accent6 2 3 4 3 4 2" xfId="11782"/>
    <cellStyle name="20% - Accent6 2 3 4 3 5" xfId="11783"/>
    <cellStyle name="20% - Accent6 2 3 4 4" xfId="11784"/>
    <cellStyle name="20% - Accent6 2 3 4 4 2" xfId="11785"/>
    <cellStyle name="20% - Accent6 2 3 4 4 2 2" xfId="11786"/>
    <cellStyle name="20% - Accent6 2 3 4 4 2 2 2" xfId="11787"/>
    <cellStyle name="20% - Accent6 2 3 4 4 2 3" xfId="11788"/>
    <cellStyle name="20% - Accent6 2 3 4 4 3" xfId="11789"/>
    <cellStyle name="20% - Accent6 2 3 4 4 3 2" xfId="11790"/>
    <cellStyle name="20% - Accent6 2 3 4 4 4" xfId="11791"/>
    <cellStyle name="20% - Accent6 2 3 4 5" xfId="11792"/>
    <cellStyle name="20% - Accent6 2 3 4 5 2" xfId="11793"/>
    <cellStyle name="20% - Accent6 2 3 4 5 2 2" xfId="11794"/>
    <cellStyle name="20% - Accent6 2 3 4 5 3" xfId="11795"/>
    <cellStyle name="20% - Accent6 2 3 4 6" xfId="11796"/>
    <cellStyle name="20% - Accent6 2 3 4 6 2" xfId="11797"/>
    <cellStyle name="20% - Accent6 2 3 4 7" xfId="11798"/>
    <cellStyle name="20% - Accent6 2 3 5" xfId="11799"/>
    <cellStyle name="20% - Accent6 2 3 5 2" xfId="11800"/>
    <cellStyle name="20% - Accent6 2 3 5 2 2" xfId="11801"/>
    <cellStyle name="20% - Accent6 2 3 5 2 2 2" xfId="11802"/>
    <cellStyle name="20% - Accent6 2 3 5 2 2 2 2" xfId="11803"/>
    <cellStyle name="20% - Accent6 2 3 5 2 2 2 2 2" xfId="11804"/>
    <cellStyle name="20% - Accent6 2 3 5 2 2 2 3" xfId="11805"/>
    <cellStyle name="20% - Accent6 2 3 5 2 2 3" xfId="11806"/>
    <cellStyle name="20% - Accent6 2 3 5 2 2 3 2" xfId="11807"/>
    <cellStyle name="20% - Accent6 2 3 5 2 2 4" xfId="11808"/>
    <cellStyle name="20% - Accent6 2 3 5 2 3" xfId="11809"/>
    <cellStyle name="20% - Accent6 2 3 5 2 3 2" xfId="11810"/>
    <cellStyle name="20% - Accent6 2 3 5 2 3 2 2" xfId="11811"/>
    <cellStyle name="20% - Accent6 2 3 5 2 3 3" xfId="11812"/>
    <cellStyle name="20% - Accent6 2 3 5 2 4" xfId="11813"/>
    <cellStyle name="20% - Accent6 2 3 5 2 4 2" xfId="11814"/>
    <cellStyle name="20% - Accent6 2 3 5 2 5" xfId="11815"/>
    <cellStyle name="20% - Accent6 2 3 5 3" xfId="11816"/>
    <cellStyle name="20% - Accent6 2 3 5 3 2" xfId="11817"/>
    <cellStyle name="20% - Accent6 2 3 5 3 2 2" xfId="11818"/>
    <cellStyle name="20% - Accent6 2 3 5 3 2 2 2" xfId="11819"/>
    <cellStyle name="20% - Accent6 2 3 5 3 2 3" xfId="11820"/>
    <cellStyle name="20% - Accent6 2 3 5 3 3" xfId="11821"/>
    <cellStyle name="20% - Accent6 2 3 5 3 3 2" xfId="11822"/>
    <cellStyle name="20% - Accent6 2 3 5 3 4" xfId="11823"/>
    <cellStyle name="20% - Accent6 2 3 5 4" xfId="11824"/>
    <cellStyle name="20% - Accent6 2 3 5 4 2" xfId="11825"/>
    <cellStyle name="20% - Accent6 2 3 5 4 2 2" xfId="11826"/>
    <cellStyle name="20% - Accent6 2 3 5 4 3" xfId="11827"/>
    <cellStyle name="20% - Accent6 2 3 5 5" xfId="11828"/>
    <cellStyle name="20% - Accent6 2 3 5 5 2" xfId="11829"/>
    <cellStyle name="20% - Accent6 2 3 5 6" xfId="11830"/>
    <cellStyle name="20% - Accent6 2 3 6" xfId="11831"/>
    <cellStyle name="20% - Accent6 2 3 6 2" xfId="11832"/>
    <cellStyle name="20% - Accent6 2 3 6 2 2" xfId="11833"/>
    <cellStyle name="20% - Accent6 2 3 6 2 2 2" xfId="11834"/>
    <cellStyle name="20% - Accent6 2 3 6 2 2 2 2" xfId="11835"/>
    <cellStyle name="20% - Accent6 2 3 6 2 2 3" xfId="11836"/>
    <cellStyle name="20% - Accent6 2 3 6 2 3" xfId="11837"/>
    <cellStyle name="20% - Accent6 2 3 6 2 3 2" xfId="11838"/>
    <cellStyle name="20% - Accent6 2 3 6 2 4" xfId="11839"/>
    <cellStyle name="20% - Accent6 2 3 6 3" xfId="11840"/>
    <cellStyle name="20% - Accent6 2 3 6 3 2" xfId="11841"/>
    <cellStyle name="20% - Accent6 2 3 6 3 2 2" xfId="11842"/>
    <cellStyle name="20% - Accent6 2 3 6 3 3" xfId="11843"/>
    <cellStyle name="20% - Accent6 2 3 6 4" xfId="11844"/>
    <cellStyle name="20% - Accent6 2 3 6 4 2" xfId="11845"/>
    <cellStyle name="20% - Accent6 2 3 6 5" xfId="11846"/>
    <cellStyle name="20% - Accent6 2 3 7" xfId="11847"/>
    <cellStyle name="20% - Accent6 2 3 7 2" xfId="11848"/>
    <cellStyle name="20% - Accent6 2 3 7 2 2" xfId="11849"/>
    <cellStyle name="20% - Accent6 2 3 7 2 2 2" xfId="11850"/>
    <cellStyle name="20% - Accent6 2 3 7 2 3" xfId="11851"/>
    <cellStyle name="20% - Accent6 2 3 7 3" xfId="11852"/>
    <cellStyle name="20% - Accent6 2 3 7 3 2" xfId="11853"/>
    <cellStyle name="20% - Accent6 2 3 7 4" xfId="11854"/>
    <cellStyle name="20% - Accent6 2 3 8" xfId="11855"/>
    <cellStyle name="20% - Accent6 2 3 8 2" xfId="11856"/>
    <cellStyle name="20% - Accent6 2 3 8 2 2" xfId="11857"/>
    <cellStyle name="20% - Accent6 2 3 8 3" xfId="11858"/>
    <cellStyle name="20% - Accent6 2 3 9" xfId="11859"/>
    <cellStyle name="20% - Accent6 2 3 9 2" xfId="11860"/>
    <cellStyle name="20% - Accent6 2 4" xfId="11861"/>
    <cellStyle name="20% - Accent6 2 4 2" xfId="11862"/>
    <cellStyle name="20% - Accent6 2 4 2 2" xfId="11863"/>
    <cellStyle name="20% - Accent6 2 4 2 2 2" xfId="11864"/>
    <cellStyle name="20% - Accent6 2 4 2 2 2 2" xfId="11865"/>
    <cellStyle name="20% - Accent6 2 4 2 2 2 2 2" xfId="11866"/>
    <cellStyle name="20% - Accent6 2 4 2 2 2 2 2 2" xfId="11867"/>
    <cellStyle name="20% - Accent6 2 4 2 2 2 2 2 2 2" xfId="11868"/>
    <cellStyle name="20% - Accent6 2 4 2 2 2 2 2 2 2 2" xfId="11869"/>
    <cellStyle name="20% - Accent6 2 4 2 2 2 2 2 2 3" xfId="11870"/>
    <cellStyle name="20% - Accent6 2 4 2 2 2 2 2 3" xfId="11871"/>
    <cellStyle name="20% - Accent6 2 4 2 2 2 2 2 3 2" xfId="11872"/>
    <cellStyle name="20% - Accent6 2 4 2 2 2 2 2 4" xfId="11873"/>
    <cellStyle name="20% - Accent6 2 4 2 2 2 2 3" xfId="11874"/>
    <cellStyle name="20% - Accent6 2 4 2 2 2 2 3 2" xfId="11875"/>
    <cellStyle name="20% - Accent6 2 4 2 2 2 2 3 2 2" xfId="11876"/>
    <cellStyle name="20% - Accent6 2 4 2 2 2 2 3 3" xfId="11877"/>
    <cellStyle name="20% - Accent6 2 4 2 2 2 2 4" xfId="11878"/>
    <cellStyle name="20% - Accent6 2 4 2 2 2 2 4 2" xfId="11879"/>
    <cellStyle name="20% - Accent6 2 4 2 2 2 2 5" xfId="11880"/>
    <cellStyle name="20% - Accent6 2 4 2 2 2 3" xfId="11881"/>
    <cellStyle name="20% - Accent6 2 4 2 2 2 3 2" xfId="11882"/>
    <cellStyle name="20% - Accent6 2 4 2 2 2 3 2 2" xfId="11883"/>
    <cellStyle name="20% - Accent6 2 4 2 2 2 3 2 2 2" xfId="11884"/>
    <cellStyle name="20% - Accent6 2 4 2 2 2 3 2 3" xfId="11885"/>
    <cellStyle name="20% - Accent6 2 4 2 2 2 3 3" xfId="11886"/>
    <cellStyle name="20% - Accent6 2 4 2 2 2 3 3 2" xfId="11887"/>
    <cellStyle name="20% - Accent6 2 4 2 2 2 3 4" xfId="11888"/>
    <cellStyle name="20% - Accent6 2 4 2 2 2 4" xfId="11889"/>
    <cellStyle name="20% - Accent6 2 4 2 2 2 4 2" xfId="11890"/>
    <cellStyle name="20% - Accent6 2 4 2 2 2 4 2 2" xfId="11891"/>
    <cellStyle name="20% - Accent6 2 4 2 2 2 4 3" xfId="11892"/>
    <cellStyle name="20% - Accent6 2 4 2 2 2 5" xfId="11893"/>
    <cellStyle name="20% - Accent6 2 4 2 2 2 5 2" xfId="11894"/>
    <cellStyle name="20% - Accent6 2 4 2 2 2 6" xfId="11895"/>
    <cellStyle name="20% - Accent6 2 4 2 2 3" xfId="11896"/>
    <cellStyle name="20% - Accent6 2 4 2 2 3 2" xfId="11897"/>
    <cellStyle name="20% - Accent6 2 4 2 2 3 2 2" xfId="11898"/>
    <cellStyle name="20% - Accent6 2 4 2 2 3 2 2 2" xfId="11899"/>
    <cellStyle name="20% - Accent6 2 4 2 2 3 2 2 2 2" xfId="11900"/>
    <cellStyle name="20% - Accent6 2 4 2 2 3 2 2 3" xfId="11901"/>
    <cellStyle name="20% - Accent6 2 4 2 2 3 2 3" xfId="11902"/>
    <cellStyle name="20% - Accent6 2 4 2 2 3 2 3 2" xfId="11903"/>
    <cellStyle name="20% - Accent6 2 4 2 2 3 2 4" xfId="11904"/>
    <cellStyle name="20% - Accent6 2 4 2 2 3 3" xfId="11905"/>
    <cellStyle name="20% - Accent6 2 4 2 2 3 3 2" xfId="11906"/>
    <cellStyle name="20% - Accent6 2 4 2 2 3 3 2 2" xfId="11907"/>
    <cellStyle name="20% - Accent6 2 4 2 2 3 3 3" xfId="11908"/>
    <cellStyle name="20% - Accent6 2 4 2 2 3 4" xfId="11909"/>
    <cellStyle name="20% - Accent6 2 4 2 2 3 4 2" xfId="11910"/>
    <cellStyle name="20% - Accent6 2 4 2 2 3 5" xfId="11911"/>
    <cellStyle name="20% - Accent6 2 4 2 2 4" xfId="11912"/>
    <cellStyle name="20% - Accent6 2 4 2 2 4 2" xfId="11913"/>
    <cellStyle name="20% - Accent6 2 4 2 2 4 2 2" xfId="11914"/>
    <cellStyle name="20% - Accent6 2 4 2 2 4 2 2 2" xfId="11915"/>
    <cellStyle name="20% - Accent6 2 4 2 2 4 2 3" xfId="11916"/>
    <cellStyle name="20% - Accent6 2 4 2 2 4 3" xfId="11917"/>
    <cellStyle name="20% - Accent6 2 4 2 2 4 3 2" xfId="11918"/>
    <cellStyle name="20% - Accent6 2 4 2 2 4 4" xfId="11919"/>
    <cellStyle name="20% - Accent6 2 4 2 2 5" xfId="11920"/>
    <cellStyle name="20% - Accent6 2 4 2 2 5 2" xfId="11921"/>
    <cellStyle name="20% - Accent6 2 4 2 2 5 2 2" xfId="11922"/>
    <cellStyle name="20% - Accent6 2 4 2 2 5 3" xfId="11923"/>
    <cellStyle name="20% - Accent6 2 4 2 2 6" xfId="11924"/>
    <cellStyle name="20% - Accent6 2 4 2 2 6 2" xfId="11925"/>
    <cellStyle name="20% - Accent6 2 4 2 2 7" xfId="11926"/>
    <cellStyle name="20% - Accent6 2 4 2 3" xfId="11927"/>
    <cellStyle name="20% - Accent6 2 4 2 3 2" xfId="11928"/>
    <cellStyle name="20% - Accent6 2 4 2 3 2 2" xfId="11929"/>
    <cellStyle name="20% - Accent6 2 4 2 3 2 2 2" xfId="11930"/>
    <cellStyle name="20% - Accent6 2 4 2 3 2 2 2 2" xfId="11931"/>
    <cellStyle name="20% - Accent6 2 4 2 3 2 2 2 2 2" xfId="11932"/>
    <cellStyle name="20% - Accent6 2 4 2 3 2 2 2 3" xfId="11933"/>
    <cellStyle name="20% - Accent6 2 4 2 3 2 2 3" xfId="11934"/>
    <cellStyle name="20% - Accent6 2 4 2 3 2 2 3 2" xfId="11935"/>
    <cellStyle name="20% - Accent6 2 4 2 3 2 2 4" xfId="11936"/>
    <cellStyle name="20% - Accent6 2 4 2 3 2 3" xfId="11937"/>
    <cellStyle name="20% - Accent6 2 4 2 3 2 3 2" xfId="11938"/>
    <cellStyle name="20% - Accent6 2 4 2 3 2 3 2 2" xfId="11939"/>
    <cellStyle name="20% - Accent6 2 4 2 3 2 3 3" xfId="11940"/>
    <cellStyle name="20% - Accent6 2 4 2 3 2 4" xfId="11941"/>
    <cellStyle name="20% - Accent6 2 4 2 3 2 4 2" xfId="11942"/>
    <cellStyle name="20% - Accent6 2 4 2 3 2 5" xfId="11943"/>
    <cellStyle name="20% - Accent6 2 4 2 3 3" xfId="11944"/>
    <cellStyle name="20% - Accent6 2 4 2 3 3 2" xfId="11945"/>
    <cellStyle name="20% - Accent6 2 4 2 3 3 2 2" xfId="11946"/>
    <cellStyle name="20% - Accent6 2 4 2 3 3 2 2 2" xfId="11947"/>
    <cellStyle name="20% - Accent6 2 4 2 3 3 2 3" xfId="11948"/>
    <cellStyle name="20% - Accent6 2 4 2 3 3 3" xfId="11949"/>
    <cellStyle name="20% - Accent6 2 4 2 3 3 3 2" xfId="11950"/>
    <cellStyle name="20% - Accent6 2 4 2 3 3 4" xfId="11951"/>
    <cellStyle name="20% - Accent6 2 4 2 3 4" xfId="11952"/>
    <cellStyle name="20% - Accent6 2 4 2 3 4 2" xfId="11953"/>
    <cellStyle name="20% - Accent6 2 4 2 3 4 2 2" xfId="11954"/>
    <cellStyle name="20% - Accent6 2 4 2 3 4 3" xfId="11955"/>
    <cellStyle name="20% - Accent6 2 4 2 3 5" xfId="11956"/>
    <cellStyle name="20% - Accent6 2 4 2 3 5 2" xfId="11957"/>
    <cellStyle name="20% - Accent6 2 4 2 3 6" xfId="11958"/>
    <cellStyle name="20% - Accent6 2 4 2 4" xfId="11959"/>
    <cellStyle name="20% - Accent6 2 4 2 4 2" xfId="11960"/>
    <cellStyle name="20% - Accent6 2 4 2 4 2 2" xfId="11961"/>
    <cellStyle name="20% - Accent6 2 4 2 4 2 2 2" xfId="11962"/>
    <cellStyle name="20% - Accent6 2 4 2 4 2 2 2 2" xfId="11963"/>
    <cellStyle name="20% - Accent6 2 4 2 4 2 2 3" xfId="11964"/>
    <cellStyle name="20% - Accent6 2 4 2 4 2 3" xfId="11965"/>
    <cellStyle name="20% - Accent6 2 4 2 4 2 3 2" xfId="11966"/>
    <cellStyle name="20% - Accent6 2 4 2 4 2 4" xfId="11967"/>
    <cellStyle name="20% - Accent6 2 4 2 4 3" xfId="11968"/>
    <cellStyle name="20% - Accent6 2 4 2 4 3 2" xfId="11969"/>
    <cellStyle name="20% - Accent6 2 4 2 4 3 2 2" xfId="11970"/>
    <cellStyle name="20% - Accent6 2 4 2 4 3 3" xfId="11971"/>
    <cellStyle name="20% - Accent6 2 4 2 4 4" xfId="11972"/>
    <cellStyle name="20% - Accent6 2 4 2 4 4 2" xfId="11973"/>
    <cellStyle name="20% - Accent6 2 4 2 4 5" xfId="11974"/>
    <cellStyle name="20% - Accent6 2 4 2 5" xfId="11975"/>
    <cellStyle name="20% - Accent6 2 4 2 5 2" xfId="11976"/>
    <cellStyle name="20% - Accent6 2 4 2 5 2 2" xfId="11977"/>
    <cellStyle name="20% - Accent6 2 4 2 5 2 2 2" xfId="11978"/>
    <cellStyle name="20% - Accent6 2 4 2 5 2 3" xfId="11979"/>
    <cellStyle name="20% - Accent6 2 4 2 5 3" xfId="11980"/>
    <cellStyle name="20% - Accent6 2 4 2 5 3 2" xfId="11981"/>
    <cellStyle name="20% - Accent6 2 4 2 5 4" xfId="11982"/>
    <cellStyle name="20% - Accent6 2 4 2 6" xfId="11983"/>
    <cellStyle name="20% - Accent6 2 4 2 6 2" xfId="11984"/>
    <cellStyle name="20% - Accent6 2 4 2 6 2 2" xfId="11985"/>
    <cellStyle name="20% - Accent6 2 4 2 6 3" xfId="11986"/>
    <cellStyle name="20% - Accent6 2 4 2 7" xfId="11987"/>
    <cellStyle name="20% - Accent6 2 4 2 7 2" xfId="11988"/>
    <cellStyle name="20% - Accent6 2 4 2 8" xfId="11989"/>
    <cellStyle name="20% - Accent6 2 4 3" xfId="11990"/>
    <cellStyle name="20% - Accent6 2 4 3 2" xfId="11991"/>
    <cellStyle name="20% - Accent6 2 4 3 2 2" xfId="11992"/>
    <cellStyle name="20% - Accent6 2 4 3 2 2 2" xfId="11993"/>
    <cellStyle name="20% - Accent6 2 4 3 2 2 2 2" xfId="11994"/>
    <cellStyle name="20% - Accent6 2 4 3 2 2 2 2 2" xfId="11995"/>
    <cellStyle name="20% - Accent6 2 4 3 2 2 2 2 2 2" xfId="11996"/>
    <cellStyle name="20% - Accent6 2 4 3 2 2 2 2 3" xfId="11997"/>
    <cellStyle name="20% - Accent6 2 4 3 2 2 2 3" xfId="11998"/>
    <cellStyle name="20% - Accent6 2 4 3 2 2 2 3 2" xfId="11999"/>
    <cellStyle name="20% - Accent6 2 4 3 2 2 2 4" xfId="12000"/>
    <cellStyle name="20% - Accent6 2 4 3 2 2 3" xfId="12001"/>
    <cellStyle name="20% - Accent6 2 4 3 2 2 3 2" xfId="12002"/>
    <cellStyle name="20% - Accent6 2 4 3 2 2 3 2 2" xfId="12003"/>
    <cellStyle name="20% - Accent6 2 4 3 2 2 3 3" xfId="12004"/>
    <cellStyle name="20% - Accent6 2 4 3 2 2 4" xfId="12005"/>
    <cellStyle name="20% - Accent6 2 4 3 2 2 4 2" xfId="12006"/>
    <cellStyle name="20% - Accent6 2 4 3 2 2 5" xfId="12007"/>
    <cellStyle name="20% - Accent6 2 4 3 2 3" xfId="12008"/>
    <cellStyle name="20% - Accent6 2 4 3 2 3 2" xfId="12009"/>
    <cellStyle name="20% - Accent6 2 4 3 2 3 2 2" xfId="12010"/>
    <cellStyle name="20% - Accent6 2 4 3 2 3 2 2 2" xfId="12011"/>
    <cellStyle name="20% - Accent6 2 4 3 2 3 2 3" xfId="12012"/>
    <cellStyle name="20% - Accent6 2 4 3 2 3 3" xfId="12013"/>
    <cellStyle name="20% - Accent6 2 4 3 2 3 3 2" xfId="12014"/>
    <cellStyle name="20% - Accent6 2 4 3 2 3 4" xfId="12015"/>
    <cellStyle name="20% - Accent6 2 4 3 2 4" xfId="12016"/>
    <cellStyle name="20% - Accent6 2 4 3 2 4 2" xfId="12017"/>
    <cellStyle name="20% - Accent6 2 4 3 2 4 2 2" xfId="12018"/>
    <cellStyle name="20% - Accent6 2 4 3 2 4 3" xfId="12019"/>
    <cellStyle name="20% - Accent6 2 4 3 2 5" xfId="12020"/>
    <cellStyle name="20% - Accent6 2 4 3 2 5 2" xfId="12021"/>
    <cellStyle name="20% - Accent6 2 4 3 2 6" xfId="12022"/>
    <cellStyle name="20% - Accent6 2 4 3 3" xfId="12023"/>
    <cellStyle name="20% - Accent6 2 4 3 3 2" xfId="12024"/>
    <cellStyle name="20% - Accent6 2 4 3 3 2 2" xfId="12025"/>
    <cellStyle name="20% - Accent6 2 4 3 3 2 2 2" xfId="12026"/>
    <cellStyle name="20% - Accent6 2 4 3 3 2 2 2 2" xfId="12027"/>
    <cellStyle name="20% - Accent6 2 4 3 3 2 2 3" xfId="12028"/>
    <cellStyle name="20% - Accent6 2 4 3 3 2 3" xfId="12029"/>
    <cellStyle name="20% - Accent6 2 4 3 3 2 3 2" xfId="12030"/>
    <cellStyle name="20% - Accent6 2 4 3 3 2 4" xfId="12031"/>
    <cellStyle name="20% - Accent6 2 4 3 3 3" xfId="12032"/>
    <cellStyle name="20% - Accent6 2 4 3 3 3 2" xfId="12033"/>
    <cellStyle name="20% - Accent6 2 4 3 3 3 2 2" xfId="12034"/>
    <cellStyle name="20% - Accent6 2 4 3 3 3 3" xfId="12035"/>
    <cellStyle name="20% - Accent6 2 4 3 3 4" xfId="12036"/>
    <cellStyle name="20% - Accent6 2 4 3 3 4 2" xfId="12037"/>
    <cellStyle name="20% - Accent6 2 4 3 3 5" xfId="12038"/>
    <cellStyle name="20% - Accent6 2 4 3 4" xfId="12039"/>
    <cellStyle name="20% - Accent6 2 4 3 4 2" xfId="12040"/>
    <cellStyle name="20% - Accent6 2 4 3 4 2 2" xfId="12041"/>
    <cellStyle name="20% - Accent6 2 4 3 4 2 2 2" xfId="12042"/>
    <cellStyle name="20% - Accent6 2 4 3 4 2 3" xfId="12043"/>
    <cellStyle name="20% - Accent6 2 4 3 4 3" xfId="12044"/>
    <cellStyle name="20% - Accent6 2 4 3 4 3 2" xfId="12045"/>
    <cellStyle name="20% - Accent6 2 4 3 4 4" xfId="12046"/>
    <cellStyle name="20% - Accent6 2 4 3 5" xfId="12047"/>
    <cellStyle name="20% - Accent6 2 4 3 5 2" xfId="12048"/>
    <cellStyle name="20% - Accent6 2 4 3 5 2 2" xfId="12049"/>
    <cellStyle name="20% - Accent6 2 4 3 5 3" xfId="12050"/>
    <cellStyle name="20% - Accent6 2 4 3 6" xfId="12051"/>
    <cellStyle name="20% - Accent6 2 4 3 6 2" xfId="12052"/>
    <cellStyle name="20% - Accent6 2 4 3 7" xfId="12053"/>
    <cellStyle name="20% - Accent6 2 4 4" xfId="12054"/>
    <cellStyle name="20% - Accent6 2 4 4 2" xfId="12055"/>
    <cellStyle name="20% - Accent6 2 4 4 2 2" xfId="12056"/>
    <cellStyle name="20% - Accent6 2 4 4 2 2 2" xfId="12057"/>
    <cellStyle name="20% - Accent6 2 4 4 2 2 2 2" xfId="12058"/>
    <cellStyle name="20% - Accent6 2 4 4 2 2 2 2 2" xfId="12059"/>
    <cellStyle name="20% - Accent6 2 4 4 2 2 2 3" xfId="12060"/>
    <cellStyle name="20% - Accent6 2 4 4 2 2 3" xfId="12061"/>
    <cellStyle name="20% - Accent6 2 4 4 2 2 3 2" xfId="12062"/>
    <cellStyle name="20% - Accent6 2 4 4 2 2 4" xfId="12063"/>
    <cellStyle name="20% - Accent6 2 4 4 2 3" xfId="12064"/>
    <cellStyle name="20% - Accent6 2 4 4 2 3 2" xfId="12065"/>
    <cellStyle name="20% - Accent6 2 4 4 2 3 2 2" xfId="12066"/>
    <cellStyle name="20% - Accent6 2 4 4 2 3 3" xfId="12067"/>
    <cellStyle name="20% - Accent6 2 4 4 2 4" xfId="12068"/>
    <cellStyle name="20% - Accent6 2 4 4 2 4 2" xfId="12069"/>
    <cellStyle name="20% - Accent6 2 4 4 2 5" xfId="12070"/>
    <cellStyle name="20% - Accent6 2 4 4 3" xfId="12071"/>
    <cellStyle name="20% - Accent6 2 4 4 3 2" xfId="12072"/>
    <cellStyle name="20% - Accent6 2 4 4 3 2 2" xfId="12073"/>
    <cellStyle name="20% - Accent6 2 4 4 3 2 2 2" xfId="12074"/>
    <cellStyle name="20% - Accent6 2 4 4 3 2 3" xfId="12075"/>
    <cellStyle name="20% - Accent6 2 4 4 3 3" xfId="12076"/>
    <cellStyle name="20% - Accent6 2 4 4 3 3 2" xfId="12077"/>
    <cellStyle name="20% - Accent6 2 4 4 3 4" xfId="12078"/>
    <cellStyle name="20% - Accent6 2 4 4 4" xfId="12079"/>
    <cellStyle name="20% - Accent6 2 4 4 4 2" xfId="12080"/>
    <cellStyle name="20% - Accent6 2 4 4 4 2 2" xfId="12081"/>
    <cellStyle name="20% - Accent6 2 4 4 4 3" xfId="12082"/>
    <cellStyle name="20% - Accent6 2 4 4 5" xfId="12083"/>
    <cellStyle name="20% - Accent6 2 4 4 5 2" xfId="12084"/>
    <cellStyle name="20% - Accent6 2 4 4 6" xfId="12085"/>
    <cellStyle name="20% - Accent6 2 4 5" xfId="12086"/>
    <cellStyle name="20% - Accent6 2 4 5 2" xfId="12087"/>
    <cellStyle name="20% - Accent6 2 4 5 2 2" xfId="12088"/>
    <cellStyle name="20% - Accent6 2 4 5 2 2 2" xfId="12089"/>
    <cellStyle name="20% - Accent6 2 4 5 2 2 2 2" xfId="12090"/>
    <cellStyle name="20% - Accent6 2 4 5 2 2 3" xfId="12091"/>
    <cellStyle name="20% - Accent6 2 4 5 2 3" xfId="12092"/>
    <cellStyle name="20% - Accent6 2 4 5 2 3 2" xfId="12093"/>
    <cellStyle name="20% - Accent6 2 4 5 2 4" xfId="12094"/>
    <cellStyle name="20% - Accent6 2 4 5 3" xfId="12095"/>
    <cellStyle name="20% - Accent6 2 4 5 3 2" xfId="12096"/>
    <cellStyle name="20% - Accent6 2 4 5 3 2 2" xfId="12097"/>
    <cellStyle name="20% - Accent6 2 4 5 3 3" xfId="12098"/>
    <cellStyle name="20% - Accent6 2 4 5 4" xfId="12099"/>
    <cellStyle name="20% - Accent6 2 4 5 4 2" xfId="12100"/>
    <cellStyle name="20% - Accent6 2 4 5 5" xfId="12101"/>
    <cellStyle name="20% - Accent6 2 4 6" xfId="12102"/>
    <cellStyle name="20% - Accent6 2 4 6 2" xfId="12103"/>
    <cellStyle name="20% - Accent6 2 4 6 2 2" xfId="12104"/>
    <cellStyle name="20% - Accent6 2 4 6 2 2 2" xfId="12105"/>
    <cellStyle name="20% - Accent6 2 4 6 2 3" xfId="12106"/>
    <cellStyle name="20% - Accent6 2 4 6 3" xfId="12107"/>
    <cellStyle name="20% - Accent6 2 4 6 3 2" xfId="12108"/>
    <cellStyle name="20% - Accent6 2 4 6 4" xfId="12109"/>
    <cellStyle name="20% - Accent6 2 4 7" xfId="12110"/>
    <cellStyle name="20% - Accent6 2 4 7 2" xfId="12111"/>
    <cellStyle name="20% - Accent6 2 4 7 2 2" xfId="12112"/>
    <cellStyle name="20% - Accent6 2 4 7 3" xfId="12113"/>
    <cellStyle name="20% - Accent6 2 4 8" xfId="12114"/>
    <cellStyle name="20% - Accent6 2 4 8 2" xfId="12115"/>
    <cellStyle name="20% - Accent6 2 4 9" xfId="12116"/>
    <cellStyle name="20% - Accent6 2 5" xfId="12117"/>
    <cellStyle name="20% - Accent6 2 5 2" xfId="12118"/>
    <cellStyle name="20% - Accent6 2 5 2 2" xfId="12119"/>
    <cellStyle name="20% - Accent6 2 5 2 2 2" xfId="12120"/>
    <cellStyle name="20% - Accent6 2 5 2 2 2 2" xfId="12121"/>
    <cellStyle name="20% - Accent6 2 5 2 2 2 2 2" xfId="12122"/>
    <cellStyle name="20% - Accent6 2 5 2 2 2 2 2 2" xfId="12123"/>
    <cellStyle name="20% - Accent6 2 5 2 2 2 2 2 2 2" xfId="12124"/>
    <cellStyle name="20% - Accent6 2 5 2 2 2 2 2 3" xfId="12125"/>
    <cellStyle name="20% - Accent6 2 5 2 2 2 2 3" xfId="12126"/>
    <cellStyle name="20% - Accent6 2 5 2 2 2 2 3 2" xfId="12127"/>
    <cellStyle name="20% - Accent6 2 5 2 2 2 2 4" xfId="12128"/>
    <cellStyle name="20% - Accent6 2 5 2 2 2 3" xfId="12129"/>
    <cellStyle name="20% - Accent6 2 5 2 2 2 3 2" xfId="12130"/>
    <cellStyle name="20% - Accent6 2 5 2 2 2 3 2 2" xfId="12131"/>
    <cellStyle name="20% - Accent6 2 5 2 2 2 3 3" xfId="12132"/>
    <cellStyle name="20% - Accent6 2 5 2 2 2 4" xfId="12133"/>
    <cellStyle name="20% - Accent6 2 5 2 2 2 4 2" xfId="12134"/>
    <cellStyle name="20% - Accent6 2 5 2 2 2 5" xfId="12135"/>
    <cellStyle name="20% - Accent6 2 5 2 2 3" xfId="12136"/>
    <cellStyle name="20% - Accent6 2 5 2 2 3 2" xfId="12137"/>
    <cellStyle name="20% - Accent6 2 5 2 2 3 2 2" xfId="12138"/>
    <cellStyle name="20% - Accent6 2 5 2 2 3 2 2 2" xfId="12139"/>
    <cellStyle name="20% - Accent6 2 5 2 2 3 2 3" xfId="12140"/>
    <cellStyle name="20% - Accent6 2 5 2 2 3 3" xfId="12141"/>
    <cellStyle name="20% - Accent6 2 5 2 2 3 3 2" xfId="12142"/>
    <cellStyle name="20% - Accent6 2 5 2 2 3 4" xfId="12143"/>
    <cellStyle name="20% - Accent6 2 5 2 2 4" xfId="12144"/>
    <cellStyle name="20% - Accent6 2 5 2 2 4 2" xfId="12145"/>
    <cellStyle name="20% - Accent6 2 5 2 2 4 2 2" xfId="12146"/>
    <cellStyle name="20% - Accent6 2 5 2 2 4 3" xfId="12147"/>
    <cellStyle name="20% - Accent6 2 5 2 2 5" xfId="12148"/>
    <cellStyle name="20% - Accent6 2 5 2 2 5 2" xfId="12149"/>
    <cellStyle name="20% - Accent6 2 5 2 2 6" xfId="12150"/>
    <cellStyle name="20% - Accent6 2 5 2 3" xfId="12151"/>
    <cellStyle name="20% - Accent6 2 5 2 3 2" xfId="12152"/>
    <cellStyle name="20% - Accent6 2 5 2 3 2 2" xfId="12153"/>
    <cellStyle name="20% - Accent6 2 5 2 3 2 2 2" xfId="12154"/>
    <cellStyle name="20% - Accent6 2 5 2 3 2 2 2 2" xfId="12155"/>
    <cellStyle name="20% - Accent6 2 5 2 3 2 2 3" xfId="12156"/>
    <cellStyle name="20% - Accent6 2 5 2 3 2 3" xfId="12157"/>
    <cellStyle name="20% - Accent6 2 5 2 3 2 3 2" xfId="12158"/>
    <cellStyle name="20% - Accent6 2 5 2 3 2 4" xfId="12159"/>
    <cellStyle name="20% - Accent6 2 5 2 3 3" xfId="12160"/>
    <cellStyle name="20% - Accent6 2 5 2 3 3 2" xfId="12161"/>
    <cellStyle name="20% - Accent6 2 5 2 3 3 2 2" xfId="12162"/>
    <cellStyle name="20% - Accent6 2 5 2 3 3 3" xfId="12163"/>
    <cellStyle name="20% - Accent6 2 5 2 3 4" xfId="12164"/>
    <cellStyle name="20% - Accent6 2 5 2 3 4 2" xfId="12165"/>
    <cellStyle name="20% - Accent6 2 5 2 3 5" xfId="12166"/>
    <cellStyle name="20% - Accent6 2 5 2 4" xfId="12167"/>
    <cellStyle name="20% - Accent6 2 5 2 4 2" xfId="12168"/>
    <cellStyle name="20% - Accent6 2 5 2 4 2 2" xfId="12169"/>
    <cellStyle name="20% - Accent6 2 5 2 4 2 2 2" xfId="12170"/>
    <cellStyle name="20% - Accent6 2 5 2 4 2 3" xfId="12171"/>
    <cellStyle name="20% - Accent6 2 5 2 4 3" xfId="12172"/>
    <cellStyle name="20% - Accent6 2 5 2 4 3 2" xfId="12173"/>
    <cellStyle name="20% - Accent6 2 5 2 4 4" xfId="12174"/>
    <cellStyle name="20% - Accent6 2 5 2 5" xfId="12175"/>
    <cellStyle name="20% - Accent6 2 5 2 5 2" xfId="12176"/>
    <cellStyle name="20% - Accent6 2 5 2 5 2 2" xfId="12177"/>
    <cellStyle name="20% - Accent6 2 5 2 5 3" xfId="12178"/>
    <cellStyle name="20% - Accent6 2 5 2 6" xfId="12179"/>
    <cellStyle name="20% - Accent6 2 5 2 6 2" xfId="12180"/>
    <cellStyle name="20% - Accent6 2 5 2 7" xfId="12181"/>
    <cellStyle name="20% - Accent6 2 5 3" xfId="12182"/>
    <cellStyle name="20% - Accent6 2 5 3 2" xfId="12183"/>
    <cellStyle name="20% - Accent6 2 5 3 2 2" xfId="12184"/>
    <cellStyle name="20% - Accent6 2 5 3 2 2 2" xfId="12185"/>
    <cellStyle name="20% - Accent6 2 5 3 2 2 2 2" xfId="12186"/>
    <cellStyle name="20% - Accent6 2 5 3 2 2 2 2 2" xfId="12187"/>
    <cellStyle name="20% - Accent6 2 5 3 2 2 2 3" xfId="12188"/>
    <cellStyle name="20% - Accent6 2 5 3 2 2 3" xfId="12189"/>
    <cellStyle name="20% - Accent6 2 5 3 2 2 3 2" xfId="12190"/>
    <cellStyle name="20% - Accent6 2 5 3 2 2 4" xfId="12191"/>
    <cellStyle name="20% - Accent6 2 5 3 2 3" xfId="12192"/>
    <cellStyle name="20% - Accent6 2 5 3 2 3 2" xfId="12193"/>
    <cellStyle name="20% - Accent6 2 5 3 2 3 2 2" xfId="12194"/>
    <cellStyle name="20% - Accent6 2 5 3 2 3 3" xfId="12195"/>
    <cellStyle name="20% - Accent6 2 5 3 2 4" xfId="12196"/>
    <cellStyle name="20% - Accent6 2 5 3 2 4 2" xfId="12197"/>
    <cellStyle name="20% - Accent6 2 5 3 2 5" xfId="12198"/>
    <cellStyle name="20% - Accent6 2 5 3 3" xfId="12199"/>
    <cellStyle name="20% - Accent6 2 5 3 3 2" xfId="12200"/>
    <cellStyle name="20% - Accent6 2 5 3 3 2 2" xfId="12201"/>
    <cellStyle name="20% - Accent6 2 5 3 3 2 2 2" xfId="12202"/>
    <cellStyle name="20% - Accent6 2 5 3 3 2 3" xfId="12203"/>
    <cellStyle name="20% - Accent6 2 5 3 3 3" xfId="12204"/>
    <cellStyle name="20% - Accent6 2 5 3 3 3 2" xfId="12205"/>
    <cellStyle name="20% - Accent6 2 5 3 3 4" xfId="12206"/>
    <cellStyle name="20% - Accent6 2 5 3 4" xfId="12207"/>
    <cellStyle name="20% - Accent6 2 5 3 4 2" xfId="12208"/>
    <cellStyle name="20% - Accent6 2 5 3 4 2 2" xfId="12209"/>
    <cellStyle name="20% - Accent6 2 5 3 4 3" xfId="12210"/>
    <cellStyle name="20% - Accent6 2 5 3 5" xfId="12211"/>
    <cellStyle name="20% - Accent6 2 5 3 5 2" xfId="12212"/>
    <cellStyle name="20% - Accent6 2 5 3 6" xfId="12213"/>
    <cellStyle name="20% - Accent6 2 5 4" xfId="12214"/>
    <cellStyle name="20% - Accent6 2 5 4 2" xfId="12215"/>
    <cellStyle name="20% - Accent6 2 5 4 2 2" xfId="12216"/>
    <cellStyle name="20% - Accent6 2 5 4 2 2 2" xfId="12217"/>
    <cellStyle name="20% - Accent6 2 5 4 2 2 2 2" xfId="12218"/>
    <cellStyle name="20% - Accent6 2 5 4 2 2 3" xfId="12219"/>
    <cellStyle name="20% - Accent6 2 5 4 2 3" xfId="12220"/>
    <cellStyle name="20% - Accent6 2 5 4 2 3 2" xfId="12221"/>
    <cellStyle name="20% - Accent6 2 5 4 2 4" xfId="12222"/>
    <cellStyle name="20% - Accent6 2 5 4 3" xfId="12223"/>
    <cellStyle name="20% - Accent6 2 5 4 3 2" xfId="12224"/>
    <cellStyle name="20% - Accent6 2 5 4 3 2 2" xfId="12225"/>
    <cellStyle name="20% - Accent6 2 5 4 3 3" xfId="12226"/>
    <cellStyle name="20% - Accent6 2 5 4 4" xfId="12227"/>
    <cellStyle name="20% - Accent6 2 5 4 4 2" xfId="12228"/>
    <cellStyle name="20% - Accent6 2 5 4 5" xfId="12229"/>
    <cellStyle name="20% - Accent6 2 5 5" xfId="12230"/>
    <cellStyle name="20% - Accent6 2 5 5 2" xfId="12231"/>
    <cellStyle name="20% - Accent6 2 5 5 2 2" xfId="12232"/>
    <cellStyle name="20% - Accent6 2 5 5 2 2 2" xfId="12233"/>
    <cellStyle name="20% - Accent6 2 5 5 2 3" xfId="12234"/>
    <cellStyle name="20% - Accent6 2 5 5 3" xfId="12235"/>
    <cellStyle name="20% - Accent6 2 5 5 3 2" xfId="12236"/>
    <cellStyle name="20% - Accent6 2 5 5 4" xfId="12237"/>
    <cellStyle name="20% - Accent6 2 5 6" xfId="12238"/>
    <cellStyle name="20% - Accent6 2 5 6 2" xfId="12239"/>
    <cellStyle name="20% - Accent6 2 5 6 2 2" xfId="12240"/>
    <cellStyle name="20% - Accent6 2 5 6 3" xfId="12241"/>
    <cellStyle name="20% - Accent6 2 5 7" xfId="12242"/>
    <cellStyle name="20% - Accent6 2 5 7 2" xfId="12243"/>
    <cellStyle name="20% - Accent6 2 5 8" xfId="12244"/>
    <cellStyle name="20% - Accent6 2 6" xfId="12245"/>
    <cellStyle name="20% - Accent6 2 6 2" xfId="12246"/>
    <cellStyle name="20% - Accent6 2 6 2 2" xfId="12247"/>
    <cellStyle name="20% - Accent6 2 6 2 2 2" xfId="12248"/>
    <cellStyle name="20% - Accent6 2 6 2 2 2 2" xfId="12249"/>
    <cellStyle name="20% - Accent6 2 6 2 2 2 2 2" xfId="12250"/>
    <cellStyle name="20% - Accent6 2 6 2 2 2 2 2 2" xfId="12251"/>
    <cellStyle name="20% - Accent6 2 6 2 2 2 2 3" xfId="12252"/>
    <cellStyle name="20% - Accent6 2 6 2 2 2 3" xfId="12253"/>
    <cellStyle name="20% - Accent6 2 6 2 2 2 3 2" xfId="12254"/>
    <cellStyle name="20% - Accent6 2 6 2 2 2 4" xfId="12255"/>
    <cellStyle name="20% - Accent6 2 6 2 2 3" xfId="12256"/>
    <cellStyle name="20% - Accent6 2 6 2 2 3 2" xfId="12257"/>
    <cellStyle name="20% - Accent6 2 6 2 2 3 2 2" xfId="12258"/>
    <cellStyle name="20% - Accent6 2 6 2 2 3 3" xfId="12259"/>
    <cellStyle name="20% - Accent6 2 6 2 2 4" xfId="12260"/>
    <cellStyle name="20% - Accent6 2 6 2 2 4 2" xfId="12261"/>
    <cellStyle name="20% - Accent6 2 6 2 2 5" xfId="12262"/>
    <cellStyle name="20% - Accent6 2 6 2 3" xfId="12263"/>
    <cellStyle name="20% - Accent6 2 6 2 3 2" xfId="12264"/>
    <cellStyle name="20% - Accent6 2 6 2 3 2 2" xfId="12265"/>
    <cellStyle name="20% - Accent6 2 6 2 3 2 2 2" xfId="12266"/>
    <cellStyle name="20% - Accent6 2 6 2 3 2 3" xfId="12267"/>
    <cellStyle name="20% - Accent6 2 6 2 3 3" xfId="12268"/>
    <cellStyle name="20% - Accent6 2 6 2 3 3 2" xfId="12269"/>
    <cellStyle name="20% - Accent6 2 6 2 3 4" xfId="12270"/>
    <cellStyle name="20% - Accent6 2 6 2 4" xfId="12271"/>
    <cellStyle name="20% - Accent6 2 6 2 4 2" xfId="12272"/>
    <cellStyle name="20% - Accent6 2 6 2 4 2 2" xfId="12273"/>
    <cellStyle name="20% - Accent6 2 6 2 4 3" xfId="12274"/>
    <cellStyle name="20% - Accent6 2 6 2 5" xfId="12275"/>
    <cellStyle name="20% - Accent6 2 6 2 5 2" xfId="12276"/>
    <cellStyle name="20% - Accent6 2 6 2 6" xfId="12277"/>
    <cellStyle name="20% - Accent6 2 6 3" xfId="12278"/>
    <cellStyle name="20% - Accent6 2 6 3 2" xfId="12279"/>
    <cellStyle name="20% - Accent6 2 6 3 2 2" xfId="12280"/>
    <cellStyle name="20% - Accent6 2 6 3 2 2 2" xfId="12281"/>
    <cellStyle name="20% - Accent6 2 6 3 2 2 2 2" xfId="12282"/>
    <cellStyle name="20% - Accent6 2 6 3 2 2 3" xfId="12283"/>
    <cellStyle name="20% - Accent6 2 6 3 2 3" xfId="12284"/>
    <cellStyle name="20% - Accent6 2 6 3 2 3 2" xfId="12285"/>
    <cellStyle name="20% - Accent6 2 6 3 2 4" xfId="12286"/>
    <cellStyle name="20% - Accent6 2 6 3 3" xfId="12287"/>
    <cellStyle name="20% - Accent6 2 6 3 3 2" xfId="12288"/>
    <cellStyle name="20% - Accent6 2 6 3 3 2 2" xfId="12289"/>
    <cellStyle name="20% - Accent6 2 6 3 3 3" xfId="12290"/>
    <cellStyle name="20% - Accent6 2 6 3 4" xfId="12291"/>
    <cellStyle name="20% - Accent6 2 6 3 4 2" xfId="12292"/>
    <cellStyle name="20% - Accent6 2 6 3 5" xfId="12293"/>
    <cellStyle name="20% - Accent6 2 6 4" xfId="12294"/>
    <cellStyle name="20% - Accent6 2 6 4 2" xfId="12295"/>
    <cellStyle name="20% - Accent6 2 6 4 2 2" xfId="12296"/>
    <cellStyle name="20% - Accent6 2 6 4 2 2 2" xfId="12297"/>
    <cellStyle name="20% - Accent6 2 6 4 2 3" xfId="12298"/>
    <cellStyle name="20% - Accent6 2 6 4 3" xfId="12299"/>
    <cellStyle name="20% - Accent6 2 6 4 3 2" xfId="12300"/>
    <cellStyle name="20% - Accent6 2 6 4 4" xfId="12301"/>
    <cellStyle name="20% - Accent6 2 6 5" xfId="12302"/>
    <cellStyle name="20% - Accent6 2 6 5 2" xfId="12303"/>
    <cellStyle name="20% - Accent6 2 6 5 2 2" xfId="12304"/>
    <cellStyle name="20% - Accent6 2 6 5 3" xfId="12305"/>
    <cellStyle name="20% - Accent6 2 6 6" xfId="12306"/>
    <cellStyle name="20% - Accent6 2 6 6 2" xfId="12307"/>
    <cellStyle name="20% - Accent6 2 6 7" xfId="12308"/>
    <cellStyle name="20% - Accent6 2 7" xfId="12309"/>
    <cellStyle name="20% - Accent6 2 7 2" xfId="12310"/>
    <cellStyle name="20% - Accent6 2 7 2 2" xfId="12311"/>
    <cellStyle name="20% - Accent6 2 7 2 2 2" xfId="12312"/>
    <cellStyle name="20% - Accent6 2 7 2 2 2 2" xfId="12313"/>
    <cellStyle name="20% - Accent6 2 7 2 2 2 2 2" xfId="12314"/>
    <cellStyle name="20% - Accent6 2 7 2 2 2 3" xfId="12315"/>
    <cellStyle name="20% - Accent6 2 7 2 2 3" xfId="12316"/>
    <cellStyle name="20% - Accent6 2 7 2 2 3 2" xfId="12317"/>
    <cellStyle name="20% - Accent6 2 7 2 2 4" xfId="12318"/>
    <cellStyle name="20% - Accent6 2 7 2 3" xfId="12319"/>
    <cellStyle name="20% - Accent6 2 7 2 3 2" xfId="12320"/>
    <cellStyle name="20% - Accent6 2 7 2 3 2 2" xfId="12321"/>
    <cellStyle name="20% - Accent6 2 7 2 3 3" xfId="12322"/>
    <cellStyle name="20% - Accent6 2 7 2 4" xfId="12323"/>
    <cellStyle name="20% - Accent6 2 7 2 4 2" xfId="12324"/>
    <cellStyle name="20% - Accent6 2 7 2 5" xfId="12325"/>
    <cellStyle name="20% - Accent6 2 7 3" xfId="12326"/>
    <cellStyle name="20% - Accent6 2 7 3 2" xfId="12327"/>
    <cellStyle name="20% - Accent6 2 7 3 2 2" xfId="12328"/>
    <cellStyle name="20% - Accent6 2 7 3 2 2 2" xfId="12329"/>
    <cellStyle name="20% - Accent6 2 7 3 2 3" xfId="12330"/>
    <cellStyle name="20% - Accent6 2 7 3 3" xfId="12331"/>
    <cellStyle name="20% - Accent6 2 7 3 3 2" xfId="12332"/>
    <cellStyle name="20% - Accent6 2 7 3 4" xfId="12333"/>
    <cellStyle name="20% - Accent6 2 7 4" xfId="12334"/>
    <cellStyle name="20% - Accent6 2 7 4 2" xfId="12335"/>
    <cellStyle name="20% - Accent6 2 7 4 2 2" xfId="12336"/>
    <cellStyle name="20% - Accent6 2 7 4 3" xfId="12337"/>
    <cellStyle name="20% - Accent6 2 7 5" xfId="12338"/>
    <cellStyle name="20% - Accent6 2 7 5 2" xfId="12339"/>
    <cellStyle name="20% - Accent6 2 7 6" xfId="12340"/>
    <cellStyle name="20% - Accent6 2 8" xfId="12341"/>
    <cellStyle name="20% - Accent6 2 8 2" xfId="12342"/>
    <cellStyle name="20% - Accent6 2 8 2 2" xfId="12343"/>
    <cellStyle name="20% - Accent6 2 8 2 2 2" xfId="12344"/>
    <cellStyle name="20% - Accent6 2 8 2 2 2 2" xfId="12345"/>
    <cellStyle name="20% - Accent6 2 8 2 2 3" xfId="12346"/>
    <cellStyle name="20% - Accent6 2 8 2 3" xfId="12347"/>
    <cellStyle name="20% - Accent6 2 8 2 3 2" xfId="12348"/>
    <cellStyle name="20% - Accent6 2 8 2 4" xfId="12349"/>
    <cellStyle name="20% - Accent6 2 8 3" xfId="12350"/>
    <cellStyle name="20% - Accent6 2 8 3 2" xfId="12351"/>
    <cellStyle name="20% - Accent6 2 8 3 2 2" xfId="12352"/>
    <cellStyle name="20% - Accent6 2 8 3 3" xfId="12353"/>
    <cellStyle name="20% - Accent6 2 8 4" xfId="12354"/>
    <cellStyle name="20% - Accent6 2 8 4 2" xfId="12355"/>
    <cellStyle name="20% - Accent6 2 8 5" xfId="12356"/>
    <cellStyle name="20% - Accent6 2 9" xfId="12357"/>
    <cellStyle name="20% - Accent6 2 9 2" xfId="12358"/>
    <cellStyle name="20% - Accent6 2 9 2 2" xfId="12359"/>
    <cellStyle name="20% - Accent6 2 9 2 2 2" xfId="12360"/>
    <cellStyle name="20% - Accent6 2 9 2 3" xfId="12361"/>
    <cellStyle name="20% - Accent6 2 9 3" xfId="12362"/>
    <cellStyle name="20% - Accent6 2 9 3 2" xfId="12363"/>
    <cellStyle name="20% - Accent6 2 9 4" xfId="12364"/>
    <cellStyle name="40% - Accent1 2" xfId="12365"/>
    <cellStyle name="40% - Accent1 2 10" xfId="12366"/>
    <cellStyle name="40% - Accent1 2 10 2" xfId="12367"/>
    <cellStyle name="40% - Accent1 2 10 2 2" xfId="12368"/>
    <cellStyle name="40% - Accent1 2 10 3" xfId="12369"/>
    <cellStyle name="40% - Accent1 2 11" xfId="12370"/>
    <cellStyle name="40% - Accent1 2 11 2" xfId="12371"/>
    <cellStyle name="40% - Accent1 2 12" xfId="12372"/>
    <cellStyle name="40% - Accent1 2 2" xfId="12373"/>
    <cellStyle name="40% - Accent1 2 2 10" xfId="12374"/>
    <cellStyle name="40% - Accent1 2 2 10 2" xfId="12375"/>
    <cellStyle name="40% - Accent1 2 2 11" xfId="12376"/>
    <cellStyle name="40% - Accent1 2 2 2" xfId="12377"/>
    <cellStyle name="40% - Accent1 2 2 2 10" xfId="12378"/>
    <cellStyle name="40% - Accent1 2 2 2 2" xfId="12379"/>
    <cellStyle name="40% - Accent1 2 2 2 2 2" xfId="12380"/>
    <cellStyle name="40% - Accent1 2 2 2 2 2 2" xfId="12381"/>
    <cellStyle name="40% - Accent1 2 2 2 2 2 2 2" xfId="12382"/>
    <cellStyle name="40% - Accent1 2 2 2 2 2 2 2 2" xfId="12383"/>
    <cellStyle name="40% - Accent1 2 2 2 2 2 2 2 2 2" xfId="12384"/>
    <cellStyle name="40% - Accent1 2 2 2 2 2 2 2 2 2 2" xfId="12385"/>
    <cellStyle name="40% - Accent1 2 2 2 2 2 2 2 2 2 2 2" xfId="12386"/>
    <cellStyle name="40% - Accent1 2 2 2 2 2 2 2 2 2 2 2 2" xfId="12387"/>
    <cellStyle name="40% - Accent1 2 2 2 2 2 2 2 2 2 2 3" xfId="12388"/>
    <cellStyle name="40% - Accent1 2 2 2 2 2 2 2 2 2 3" xfId="12389"/>
    <cellStyle name="40% - Accent1 2 2 2 2 2 2 2 2 2 3 2" xfId="12390"/>
    <cellStyle name="40% - Accent1 2 2 2 2 2 2 2 2 2 4" xfId="12391"/>
    <cellStyle name="40% - Accent1 2 2 2 2 2 2 2 2 3" xfId="12392"/>
    <cellStyle name="40% - Accent1 2 2 2 2 2 2 2 2 3 2" xfId="12393"/>
    <cellStyle name="40% - Accent1 2 2 2 2 2 2 2 2 3 2 2" xfId="12394"/>
    <cellStyle name="40% - Accent1 2 2 2 2 2 2 2 2 3 3" xfId="12395"/>
    <cellStyle name="40% - Accent1 2 2 2 2 2 2 2 2 4" xfId="12396"/>
    <cellStyle name="40% - Accent1 2 2 2 2 2 2 2 2 4 2" xfId="12397"/>
    <cellStyle name="40% - Accent1 2 2 2 2 2 2 2 2 5" xfId="12398"/>
    <cellStyle name="40% - Accent1 2 2 2 2 2 2 2 3" xfId="12399"/>
    <cellStyle name="40% - Accent1 2 2 2 2 2 2 2 3 2" xfId="12400"/>
    <cellStyle name="40% - Accent1 2 2 2 2 2 2 2 3 2 2" xfId="12401"/>
    <cellStyle name="40% - Accent1 2 2 2 2 2 2 2 3 2 2 2" xfId="12402"/>
    <cellStyle name="40% - Accent1 2 2 2 2 2 2 2 3 2 3" xfId="12403"/>
    <cellStyle name="40% - Accent1 2 2 2 2 2 2 2 3 3" xfId="12404"/>
    <cellStyle name="40% - Accent1 2 2 2 2 2 2 2 3 3 2" xfId="12405"/>
    <cellStyle name="40% - Accent1 2 2 2 2 2 2 2 3 4" xfId="12406"/>
    <cellStyle name="40% - Accent1 2 2 2 2 2 2 2 4" xfId="12407"/>
    <cellStyle name="40% - Accent1 2 2 2 2 2 2 2 4 2" xfId="12408"/>
    <cellStyle name="40% - Accent1 2 2 2 2 2 2 2 4 2 2" xfId="12409"/>
    <cellStyle name="40% - Accent1 2 2 2 2 2 2 2 4 3" xfId="12410"/>
    <cellStyle name="40% - Accent1 2 2 2 2 2 2 2 5" xfId="12411"/>
    <cellStyle name="40% - Accent1 2 2 2 2 2 2 2 5 2" xfId="12412"/>
    <cellStyle name="40% - Accent1 2 2 2 2 2 2 2 6" xfId="12413"/>
    <cellStyle name="40% - Accent1 2 2 2 2 2 2 3" xfId="12414"/>
    <cellStyle name="40% - Accent1 2 2 2 2 2 2 3 2" xfId="12415"/>
    <cellStyle name="40% - Accent1 2 2 2 2 2 2 3 2 2" xfId="12416"/>
    <cellStyle name="40% - Accent1 2 2 2 2 2 2 3 2 2 2" xfId="12417"/>
    <cellStyle name="40% - Accent1 2 2 2 2 2 2 3 2 2 2 2" xfId="12418"/>
    <cellStyle name="40% - Accent1 2 2 2 2 2 2 3 2 2 3" xfId="12419"/>
    <cellStyle name="40% - Accent1 2 2 2 2 2 2 3 2 3" xfId="12420"/>
    <cellStyle name="40% - Accent1 2 2 2 2 2 2 3 2 3 2" xfId="12421"/>
    <cellStyle name="40% - Accent1 2 2 2 2 2 2 3 2 4" xfId="12422"/>
    <cellStyle name="40% - Accent1 2 2 2 2 2 2 3 3" xfId="12423"/>
    <cellStyle name="40% - Accent1 2 2 2 2 2 2 3 3 2" xfId="12424"/>
    <cellStyle name="40% - Accent1 2 2 2 2 2 2 3 3 2 2" xfId="12425"/>
    <cellStyle name="40% - Accent1 2 2 2 2 2 2 3 3 3" xfId="12426"/>
    <cellStyle name="40% - Accent1 2 2 2 2 2 2 3 4" xfId="12427"/>
    <cellStyle name="40% - Accent1 2 2 2 2 2 2 3 4 2" xfId="12428"/>
    <cellStyle name="40% - Accent1 2 2 2 2 2 2 3 5" xfId="12429"/>
    <cellStyle name="40% - Accent1 2 2 2 2 2 2 4" xfId="12430"/>
    <cellStyle name="40% - Accent1 2 2 2 2 2 2 4 2" xfId="12431"/>
    <cellStyle name="40% - Accent1 2 2 2 2 2 2 4 2 2" xfId="12432"/>
    <cellStyle name="40% - Accent1 2 2 2 2 2 2 4 2 2 2" xfId="12433"/>
    <cellStyle name="40% - Accent1 2 2 2 2 2 2 4 2 3" xfId="12434"/>
    <cellStyle name="40% - Accent1 2 2 2 2 2 2 4 3" xfId="12435"/>
    <cellStyle name="40% - Accent1 2 2 2 2 2 2 4 3 2" xfId="12436"/>
    <cellStyle name="40% - Accent1 2 2 2 2 2 2 4 4" xfId="12437"/>
    <cellStyle name="40% - Accent1 2 2 2 2 2 2 5" xfId="12438"/>
    <cellStyle name="40% - Accent1 2 2 2 2 2 2 5 2" xfId="12439"/>
    <cellStyle name="40% - Accent1 2 2 2 2 2 2 5 2 2" xfId="12440"/>
    <cellStyle name="40% - Accent1 2 2 2 2 2 2 5 3" xfId="12441"/>
    <cellStyle name="40% - Accent1 2 2 2 2 2 2 6" xfId="12442"/>
    <cellStyle name="40% - Accent1 2 2 2 2 2 2 6 2" xfId="12443"/>
    <cellStyle name="40% - Accent1 2 2 2 2 2 2 7" xfId="12444"/>
    <cellStyle name="40% - Accent1 2 2 2 2 2 3" xfId="12445"/>
    <cellStyle name="40% - Accent1 2 2 2 2 2 3 2" xfId="12446"/>
    <cellStyle name="40% - Accent1 2 2 2 2 2 3 2 2" xfId="12447"/>
    <cellStyle name="40% - Accent1 2 2 2 2 2 3 2 2 2" xfId="12448"/>
    <cellStyle name="40% - Accent1 2 2 2 2 2 3 2 2 2 2" xfId="12449"/>
    <cellStyle name="40% - Accent1 2 2 2 2 2 3 2 2 2 2 2" xfId="12450"/>
    <cellStyle name="40% - Accent1 2 2 2 2 2 3 2 2 2 3" xfId="12451"/>
    <cellStyle name="40% - Accent1 2 2 2 2 2 3 2 2 3" xfId="12452"/>
    <cellStyle name="40% - Accent1 2 2 2 2 2 3 2 2 3 2" xfId="12453"/>
    <cellStyle name="40% - Accent1 2 2 2 2 2 3 2 2 4" xfId="12454"/>
    <cellStyle name="40% - Accent1 2 2 2 2 2 3 2 3" xfId="12455"/>
    <cellStyle name="40% - Accent1 2 2 2 2 2 3 2 3 2" xfId="12456"/>
    <cellStyle name="40% - Accent1 2 2 2 2 2 3 2 3 2 2" xfId="12457"/>
    <cellStyle name="40% - Accent1 2 2 2 2 2 3 2 3 3" xfId="12458"/>
    <cellStyle name="40% - Accent1 2 2 2 2 2 3 2 4" xfId="12459"/>
    <cellStyle name="40% - Accent1 2 2 2 2 2 3 2 4 2" xfId="12460"/>
    <cellStyle name="40% - Accent1 2 2 2 2 2 3 2 5" xfId="12461"/>
    <cellStyle name="40% - Accent1 2 2 2 2 2 3 3" xfId="12462"/>
    <cellStyle name="40% - Accent1 2 2 2 2 2 3 3 2" xfId="12463"/>
    <cellStyle name="40% - Accent1 2 2 2 2 2 3 3 2 2" xfId="12464"/>
    <cellStyle name="40% - Accent1 2 2 2 2 2 3 3 2 2 2" xfId="12465"/>
    <cellStyle name="40% - Accent1 2 2 2 2 2 3 3 2 3" xfId="12466"/>
    <cellStyle name="40% - Accent1 2 2 2 2 2 3 3 3" xfId="12467"/>
    <cellStyle name="40% - Accent1 2 2 2 2 2 3 3 3 2" xfId="12468"/>
    <cellStyle name="40% - Accent1 2 2 2 2 2 3 3 4" xfId="12469"/>
    <cellStyle name="40% - Accent1 2 2 2 2 2 3 4" xfId="12470"/>
    <cellStyle name="40% - Accent1 2 2 2 2 2 3 4 2" xfId="12471"/>
    <cellStyle name="40% - Accent1 2 2 2 2 2 3 4 2 2" xfId="12472"/>
    <cellStyle name="40% - Accent1 2 2 2 2 2 3 4 3" xfId="12473"/>
    <cellStyle name="40% - Accent1 2 2 2 2 2 3 5" xfId="12474"/>
    <cellStyle name="40% - Accent1 2 2 2 2 2 3 5 2" xfId="12475"/>
    <cellStyle name="40% - Accent1 2 2 2 2 2 3 6" xfId="12476"/>
    <cellStyle name="40% - Accent1 2 2 2 2 2 4" xfId="12477"/>
    <cellStyle name="40% - Accent1 2 2 2 2 2 4 2" xfId="12478"/>
    <cellStyle name="40% - Accent1 2 2 2 2 2 4 2 2" xfId="12479"/>
    <cellStyle name="40% - Accent1 2 2 2 2 2 4 2 2 2" xfId="12480"/>
    <cellStyle name="40% - Accent1 2 2 2 2 2 4 2 2 2 2" xfId="12481"/>
    <cellStyle name="40% - Accent1 2 2 2 2 2 4 2 2 3" xfId="12482"/>
    <cellStyle name="40% - Accent1 2 2 2 2 2 4 2 3" xfId="12483"/>
    <cellStyle name="40% - Accent1 2 2 2 2 2 4 2 3 2" xfId="12484"/>
    <cellStyle name="40% - Accent1 2 2 2 2 2 4 2 4" xfId="12485"/>
    <cellStyle name="40% - Accent1 2 2 2 2 2 4 3" xfId="12486"/>
    <cellStyle name="40% - Accent1 2 2 2 2 2 4 3 2" xfId="12487"/>
    <cellStyle name="40% - Accent1 2 2 2 2 2 4 3 2 2" xfId="12488"/>
    <cellStyle name="40% - Accent1 2 2 2 2 2 4 3 3" xfId="12489"/>
    <cellStyle name="40% - Accent1 2 2 2 2 2 4 4" xfId="12490"/>
    <cellStyle name="40% - Accent1 2 2 2 2 2 4 4 2" xfId="12491"/>
    <cellStyle name="40% - Accent1 2 2 2 2 2 4 5" xfId="12492"/>
    <cellStyle name="40% - Accent1 2 2 2 2 2 5" xfId="12493"/>
    <cellStyle name="40% - Accent1 2 2 2 2 2 5 2" xfId="12494"/>
    <cellStyle name="40% - Accent1 2 2 2 2 2 5 2 2" xfId="12495"/>
    <cellStyle name="40% - Accent1 2 2 2 2 2 5 2 2 2" xfId="12496"/>
    <cellStyle name="40% - Accent1 2 2 2 2 2 5 2 3" xfId="12497"/>
    <cellStyle name="40% - Accent1 2 2 2 2 2 5 3" xfId="12498"/>
    <cellStyle name="40% - Accent1 2 2 2 2 2 5 3 2" xfId="12499"/>
    <cellStyle name="40% - Accent1 2 2 2 2 2 5 4" xfId="12500"/>
    <cellStyle name="40% - Accent1 2 2 2 2 2 6" xfId="12501"/>
    <cellStyle name="40% - Accent1 2 2 2 2 2 6 2" xfId="12502"/>
    <cellStyle name="40% - Accent1 2 2 2 2 2 6 2 2" xfId="12503"/>
    <cellStyle name="40% - Accent1 2 2 2 2 2 6 3" xfId="12504"/>
    <cellStyle name="40% - Accent1 2 2 2 2 2 7" xfId="12505"/>
    <cellStyle name="40% - Accent1 2 2 2 2 2 7 2" xfId="12506"/>
    <cellStyle name="40% - Accent1 2 2 2 2 2 8" xfId="12507"/>
    <cellStyle name="40% - Accent1 2 2 2 2 3" xfId="12508"/>
    <cellStyle name="40% - Accent1 2 2 2 2 3 2" xfId="12509"/>
    <cellStyle name="40% - Accent1 2 2 2 2 3 2 2" xfId="12510"/>
    <cellStyle name="40% - Accent1 2 2 2 2 3 2 2 2" xfId="12511"/>
    <cellStyle name="40% - Accent1 2 2 2 2 3 2 2 2 2" xfId="12512"/>
    <cellStyle name="40% - Accent1 2 2 2 2 3 2 2 2 2 2" xfId="12513"/>
    <cellStyle name="40% - Accent1 2 2 2 2 3 2 2 2 2 2 2" xfId="12514"/>
    <cellStyle name="40% - Accent1 2 2 2 2 3 2 2 2 2 3" xfId="12515"/>
    <cellStyle name="40% - Accent1 2 2 2 2 3 2 2 2 3" xfId="12516"/>
    <cellStyle name="40% - Accent1 2 2 2 2 3 2 2 2 3 2" xfId="12517"/>
    <cellStyle name="40% - Accent1 2 2 2 2 3 2 2 2 4" xfId="12518"/>
    <cellStyle name="40% - Accent1 2 2 2 2 3 2 2 3" xfId="12519"/>
    <cellStyle name="40% - Accent1 2 2 2 2 3 2 2 3 2" xfId="12520"/>
    <cellStyle name="40% - Accent1 2 2 2 2 3 2 2 3 2 2" xfId="12521"/>
    <cellStyle name="40% - Accent1 2 2 2 2 3 2 2 3 3" xfId="12522"/>
    <cellStyle name="40% - Accent1 2 2 2 2 3 2 2 4" xfId="12523"/>
    <cellStyle name="40% - Accent1 2 2 2 2 3 2 2 4 2" xfId="12524"/>
    <cellStyle name="40% - Accent1 2 2 2 2 3 2 2 5" xfId="12525"/>
    <cellStyle name="40% - Accent1 2 2 2 2 3 2 3" xfId="12526"/>
    <cellStyle name="40% - Accent1 2 2 2 2 3 2 3 2" xfId="12527"/>
    <cellStyle name="40% - Accent1 2 2 2 2 3 2 3 2 2" xfId="12528"/>
    <cellStyle name="40% - Accent1 2 2 2 2 3 2 3 2 2 2" xfId="12529"/>
    <cellStyle name="40% - Accent1 2 2 2 2 3 2 3 2 3" xfId="12530"/>
    <cellStyle name="40% - Accent1 2 2 2 2 3 2 3 3" xfId="12531"/>
    <cellStyle name="40% - Accent1 2 2 2 2 3 2 3 3 2" xfId="12532"/>
    <cellStyle name="40% - Accent1 2 2 2 2 3 2 3 4" xfId="12533"/>
    <cellStyle name="40% - Accent1 2 2 2 2 3 2 4" xfId="12534"/>
    <cellStyle name="40% - Accent1 2 2 2 2 3 2 4 2" xfId="12535"/>
    <cellStyle name="40% - Accent1 2 2 2 2 3 2 4 2 2" xfId="12536"/>
    <cellStyle name="40% - Accent1 2 2 2 2 3 2 4 3" xfId="12537"/>
    <cellStyle name="40% - Accent1 2 2 2 2 3 2 5" xfId="12538"/>
    <cellStyle name="40% - Accent1 2 2 2 2 3 2 5 2" xfId="12539"/>
    <cellStyle name="40% - Accent1 2 2 2 2 3 2 6" xfId="12540"/>
    <cellStyle name="40% - Accent1 2 2 2 2 3 3" xfId="12541"/>
    <cellStyle name="40% - Accent1 2 2 2 2 3 3 2" xfId="12542"/>
    <cellStyle name="40% - Accent1 2 2 2 2 3 3 2 2" xfId="12543"/>
    <cellStyle name="40% - Accent1 2 2 2 2 3 3 2 2 2" xfId="12544"/>
    <cellStyle name="40% - Accent1 2 2 2 2 3 3 2 2 2 2" xfId="12545"/>
    <cellStyle name="40% - Accent1 2 2 2 2 3 3 2 2 3" xfId="12546"/>
    <cellStyle name="40% - Accent1 2 2 2 2 3 3 2 3" xfId="12547"/>
    <cellStyle name="40% - Accent1 2 2 2 2 3 3 2 3 2" xfId="12548"/>
    <cellStyle name="40% - Accent1 2 2 2 2 3 3 2 4" xfId="12549"/>
    <cellStyle name="40% - Accent1 2 2 2 2 3 3 3" xfId="12550"/>
    <cellStyle name="40% - Accent1 2 2 2 2 3 3 3 2" xfId="12551"/>
    <cellStyle name="40% - Accent1 2 2 2 2 3 3 3 2 2" xfId="12552"/>
    <cellStyle name="40% - Accent1 2 2 2 2 3 3 3 3" xfId="12553"/>
    <cellStyle name="40% - Accent1 2 2 2 2 3 3 4" xfId="12554"/>
    <cellStyle name="40% - Accent1 2 2 2 2 3 3 4 2" xfId="12555"/>
    <cellStyle name="40% - Accent1 2 2 2 2 3 3 5" xfId="12556"/>
    <cellStyle name="40% - Accent1 2 2 2 2 3 4" xfId="12557"/>
    <cellStyle name="40% - Accent1 2 2 2 2 3 4 2" xfId="12558"/>
    <cellStyle name="40% - Accent1 2 2 2 2 3 4 2 2" xfId="12559"/>
    <cellStyle name="40% - Accent1 2 2 2 2 3 4 2 2 2" xfId="12560"/>
    <cellStyle name="40% - Accent1 2 2 2 2 3 4 2 3" xfId="12561"/>
    <cellStyle name="40% - Accent1 2 2 2 2 3 4 3" xfId="12562"/>
    <cellStyle name="40% - Accent1 2 2 2 2 3 4 3 2" xfId="12563"/>
    <cellStyle name="40% - Accent1 2 2 2 2 3 4 4" xfId="12564"/>
    <cellStyle name="40% - Accent1 2 2 2 2 3 5" xfId="12565"/>
    <cellStyle name="40% - Accent1 2 2 2 2 3 5 2" xfId="12566"/>
    <cellStyle name="40% - Accent1 2 2 2 2 3 5 2 2" xfId="12567"/>
    <cellStyle name="40% - Accent1 2 2 2 2 3 5 3" xfId="12568"/>
    <cellStyle name="40% - Accent1 2 2 2 2 3 6" xfId="12569"/>
    <cellStyle name="40% - Accent1 2 2 2 2 3 6 2" xfId="12570"/>
    <cellStyle name="40% - Accent1 2 2 2 2 3 7" xfId="12571"/>
    <cellStyle name="40% - Accent1 2 2 2 2 4" xfId="12572"/>
    <cellStyle name="40% - Accent1 2 2 2 2 4 2" xfId="12573"/>
    <cellStyle name="40% - Accent1 2 2 2 2 4 2 2" xfId="12574"/>
    <cellStyle name="40% - Accent1 2 2 2 2 4 2 2 2" xfId="12575"/>
    <cellStyle name="40% - Accent1 2 2 2 2 4 2 2 2 2" xfId="12576"/>
    <cellStyle name="40% - Accent1 2 2 2 2 4 2 2 2 2 2" xfId="12577"/>
    <cellStyle name="40% - Accent1 2 2 2 2 4 2 2 2 3" xfId="12578"/>
    <cellStyle name="40% - Accent1 2 2 2 2 4 2 2 3" xfId="12579"/>
    <cellStyle name="40% - Accent1 2 2 2 2 4 2 2 3 2" xfId="12580"/>
    <cellStyle name="40% - Accent1 2 2 2 2 4 2 2 4" xfId="12581"/>
    <cellStyle name="40% - Accent1 2 2 2 2 4 2 3" xfId="12582"/>
    <cellStyle name="40% - Accent1 2 2 2 2 4 2 3 2" xfId="12583"/>
    <cellStyle name="40% - Accent1 2 2 2 2 4 2 3 2 2" xfId="12584"/>
    <cellStyle name="40% - Accent1 2 2 2 2 4 2 3 3" xfId="12585"/>
    <cellStyle name="40% - Accent1 2 2 2 2 4 2 4" xfId="12586"/>
    <cellStyle name="40% - Accent1 2 2 2 2 4 2 4 2" xfId="12587"/>
    <cellStyle name="40% - Accent1 2 2 2 2 4 2 5" xfId="12588"/>
    <cellStyle name="40% - Accent1 2 2 2 2 4 3" xfId="12589"/>
    <cellStyle name="40% - Accent1 2 2 2 2 4 3 2" xfId="12590"/>
    <cellStyle name="40% - Accent1 2 2 2 2 4 3 2 2" xfId="12591"/>
    <cellStyle name="40% - Accent1 2 2 2 2 4 3 2 2 2" xfId="12592"/>
    <cellStyle name="40% - Accent1 2 2 2 2 4 3 2 3" xfId="12593"/>
    <cellStyle name="40% - Accent1 2 2 2 2 4 3 3" xfId="12594"/>
    <cellStyle name="40% - Accent1 2 2 2 2 4 3 3 2" xfId="12595"/>
    <cellStyle name="40% - Accent1 2 2 2 2 4 3 4" xfId="12596"/>
    <cellStyle name="40% - Accent1 2 2 2 2 4 4" xfId="12597"/>
    <cellStyle name="40% - Accent1 2 2 2 2 4 4 2" xfId="12598"/>
    <cellStyle name="40% - Accent1 2 2 2 2 4 4 2 2" xfId="12599"/>
    <cellStyle name="40% - Accent1 2 2 2 2 4 4 3" xfId="12600"/>
    <cellStyle name="40% - Accent1 2 2 2 2 4 5" xfId="12601"/>
    <cellStyle name="40% - Accent1 2 2 2 2 4 5 2" xfId="12602"/>
    <cellStyle name="40% - Accent1 2 2 2 2 4 6" xfId="12603"/>
    <cellStyle name="40% - Accent1 2 2 2 2 5" xfId="12604"/>
    <cellStyle name="40% - Accent1 2 2 2 2 5 2" xfId="12605"/>
    <cellStyle name="40% - Accent1 2 2 2 2 5 2 2" xfId="12606"/>
    <cellStyle name="40% - Accent1 2 2 2 2 5 2 2 2" xfId="12607"/>
    <cellStyle name="40% - Accent1 2 2 2 2 5 2 2 2 2" xfId="12608"/>
    <cellStyle name="40% - Accent1 2 2 2 2 5 2 2 3" xfId="12609"/>
    <cellStyle name="40% - Accent1 2 2 2 2 5 2 3" xfId="12610"/>
    <cellStyle name="40% - Accent1 2 2 2 2 5 2 3 2" xfId="12611"/>
    <cellStyle name="40% - Accent1 2 2 2 2 5 2 4" xfId="12612"/>
    <cellStyle name="40% - Accent1 2 2 2 2 5 3" xfId="12613"/>
    <cellStyle name="40% - Accent1 2 2 2 2 5 3 2" xfId="12614"/>
    <cellStyle name="40% - Accent1 2 2 2 2 5 3 2 2" xfId="12615"/>
    <cellStyle name="40% - Accent1 2 2 2 2 5 3 3" xfId="12616"/>
    <cellStyle name="40% - Accent1 2 2 2 2 5 4" xfId="12617"/>
    <cellStyle name="40% - Accent1 2 2 2 2 5 4 2" xfId="12618"/>
    <cellStyle name="40% - Accent1 2 2 2 2 5 5" xfId="12619"/>
    <cellStyle name="40% - Accent1 2 2 2 2 6" xfId="12620"/>
    <cellStyle name="40% - Accent1 2 2 2 2 6 2" xfId="12621"/>
    <cellStyle name="40% - Accent1 2 2 2 2 6 2 2" xfId="12622"/>
    <cellStyle name="40% - Accent1 2 2 2 2 6 2 2 2" xfId="12623"/>
    <cellStyle name="40% - Accent1 2 2 2 2 6 2 3" xfId="12624"/>
    <cellStyle name="40% - Accent1 2 2 2 2 6 3" xfId="12625"/>
    <cellStyle name="40% - Accent1 2 2 2 2 6 3 2" xfId="12626"/>
    <cellStyle name="40% - Accent1 2 2 2 2 6 4" xfId="12627"/>
    <cellStyle name="40% - Accent1 2 2 2 2 7" xfId="12628"/>
    <cellStyle name="40% - Accent1 2 2 2 2 7 2" xfId="12629"/>
    <cellStyle name="40% - Accent1 2 2 2 2 7 2 2" xfId="12630"/>
    <cellStyle name="40% - Accent1 2 2 2 2 7 3" xfId="12631"/>
    <cellStyle name="40% - Accent1 2 2 2 2 8" xfId="12632"/>
    <cellStyle name="40% - Accent1 2 2 2 2 8 2" xfId="12633"/>
    <cellStyle name="40% - Accent1 2 2 2 2 9" xfId="12634"/>
    <cellStyle name="40% - Accent1 2 2 2 3" xfId="12635"/>
    <cellStyle name="40% - Accent1 2 2 2 3 2" xfId="12636"/>
    <cellStyle name="40% - Accent1 2 2 2 3 2 2" xfId="12637"/>
    <cellStyle name="40% - Accent1 2 2 2 3 2 2 2" xfId="12638"/>
    <cellStyle name="40% - Accent1 2 2 2 3 2 2 2 2" xfId="12639"/>
    <cellStyle name="40% - Accent1 2 2 2 3 2 2 2 2 2" xfId="12640"/>
    <cellStyle name="40% - Accent1 2 2 2 3 2 2 2 2 2 2" xfId="12641"/>
    <cellStyle name="40% - Accent1 2 2 2 3 2 2 2 2 2 2 2" xfId="12642"/>
    <cellStyle name="40% - Accent1 2 2 2 3 2 2 2 2 2 3" xfId="12643"/>
    <cellStyle name="40% - Accent1 2 2 2 3 2 2 2 2 3" xfId="12644"/>
    <cellStyle name="40% - Accent1 2 2 2 3 2 2 2 2 3 2" xfId="12645"/>
    <cellStyle name="40% - Accent1 2 2 2 3 2 2 2 2 4" xfId="12646"/>
    <cellStyle name="40% - Accent1 2 2 2 3 2 2 2 3" xfId="12647"/>
    <cellStyle name="40% - Accent1 2 2 2 3 2 2 2 3 2" xfId="12648"/>
    <cellStyle name="40% - Accent1 2 2 2 3 2 2 2 3 2 2" xfId="12649"/>
    <cellStyle name="40% - Accent1 2 2 2 3 2 2 2 3 3" xfId="12650"/>
    <cellStyle name="40% - Accent1 2 2 2 3 2 2 2 4" xfId="12651"/>
    <cellStyle name="40% - Accent1 2 2 2 3 2 2 2 4 2" xfId="12652"/>
    <cellStyle name="40% - Accent1 2 2 2 3 2 2 2 5" xfId="12653"/>
    <cellStyle name="40% - Accent1 2 2 2 3 2 2 3" xfId="12654"/>
    <cellStyle name="40% - Accent1 2 2 2 3 2 2 3 2" xfId="12655"/>
    <cellStyle name="40% - Accent1 2 2 2 3 2 2 3 2 2" xfId="12656"/>
    <cellStyle name="40% - Accent1 2 2 2 3 2 2 3 2 2 2" xfId="12657"/>
    <cellStyle name="40% - Accent1 2 2 2 3 2 2 3 2 3" xfId="12658"/>
    <cellStyle name="40% - Accent1 2 2 2 3 2 2 3 3" xfId="12659"/>
    <cellStyle name="40% - Accent1 2 2 2 3 2 2 3 3 2" xfId="12660"/>
    <cellStyle name="40% - Accent1 2 2 2 3 2 2 3 4" xfId="12661"/>
    <cellStyle name="40% - Accent1 2 2 2 3 2 2 4" xfId="12662"/>
    <cellStyle name="40% - Accent1 2 2 2 3 2 2 4 2" xfId="12663"/>
    <cellStyle name="40% - Accent1 2 2 2 3 2 2 4 2 2" xfId="12664"/>
    <cellStyle name="40% - Accent1 2 2 2 3 2 2 4 3" xfId="12665"/>
    <cellStyle name="40% - Accent1 2 2 2 3 2 2 5" xfId="12666"/>
    <cellStyle name="40% - Accent1 2 2 2 3 2 2 5 2" xfId="12667"/>
    <cellStyle name="40% - Accent1 2 2 2 3 2 2 6" xfId="12668"/>
    <cellStyle name="40% - Accent1 2 2 2 3 2 3" xfId="12669"/>
    <cellStyle name="40% - Accent1 2 2 2 3 2 3 2" xfId="12670"/>
    <cellStyle name="40% - Accent1 2 2 2 3 2 3 2 2" xfId="12671"/>
    <cellStyle name="40% - Accent1 2 2 2 3 2 3 2 2 2" xfId="12672"/>
    <cellStyle name="40% - Accent1 2 2 2 3 2 3 2 2 2 2" xfId="12673"/>
    <cellStyle name="40% - Accent1 2 2 2 3 2 3 2 2 3" xfId="12674"/>
    <cellStyle name="40% - Accent1 2 2 2 3 2 3 2 3" xfId="12675"/>
    <cellStyle name="40% - Accent1 2 2 2 3 2 3 2 3 2" xfId="12676"/>
    <cellStyle name="40% - Accent1 2 2 2 3 2 3 2 4" xfId="12677"/>
    <cellStyle name="40% - Accent1 2 2 2 3 2 3 3" xfId="12678"/>
    <cellStyle name="40% - Accent1 2 2 2 3 2 3 3 2" xfId="12679"/>
    <cellStyle name="40% - Accent1 2 2 2 3 2 3 3 2 2" xfId="12680"/>
    <cellStyle name="40% - Accent1 2 2 2 3 2 3 3 3" xfId="12681"/>
    <cellStyle name="40% - Accent1 2 2 2 3 2 3 4" xfId="12682"/>
    <cellStyle name="40% - Accent1 2 2 2 3 2 3 4 2" xfId="12683"/>
    <cellStyle name="40% - Accent1 2 2 2 3 2 3 5" xfId="12684"/>
    <cellStyle name="40% - Accent1 2 2 2 3 2 4" xfId="12685"/>
    <cellStyle name="40% - Accent1 2 2 2 3 2 4 2" xfId="12686"/>
    <cellStyle name="40% - Accent1 2 2 2 3 2 4 2 2" xfId="12687"/>
    <cellStyle name="40% - Accent1 2 2 2 3 2 4 2 2 2" xfId="12688"/>
    <cellStyle name="40% - Accent1 2 2 2 3 2 4 2 3" xfId="12689"/>
    <cellStyle name="40% - Accent1 2 2 2 3 2 4 3" xfId="12690"/>
    <cellStyle name="40% - Accent1 2 2 2 3 2 4 3 2" xfId="12691"/>
    <cellStyle name="40% - Accent1 2 2 2 3 2 4 4" xfId="12692"/>
    <cellStyle name="40% - Accent1 2 2 2 3 2 5" xfId="12693"/>
    <cellStyle name="40% - Accent1 2 2 2 3 2 5 2" xfId="12694"/>
    <cellStyle name="40% - Accent1 2 2 2 3 2 5 2 2" xfId="12695"/>
    <cellStyle name="40% - Accent1 2 2 2 3 2 5 3" xfId="12696"/>
    <cellStyle name="40% - Accent1 2 2 2 3 2 6" xfId="12697"/>
    <cellStyle name="40% - Accent1 2 2 2 3 2 6 2" xfId="12698"/>
    <cellStyle name="40% - Accent1 2 2 2 3 2 7" xfId="12699"/>
    <cellStyle name="40% - Accent1 2 2 2 3 3" xfId="12700"/>
    <cellStyle name="40% - Accent1 2 2 2 3 3 2" xfId="12701"/>
    <cellStyle name="40% - Accent1 2 2 2 3 3 2 2" xfId="12702"/>
    <cellStyle name="40% - Accent1 2 2 2 3 3 2 2 2" xfId="12703"/>
    <cellStyle name="40% - Accent1 2 2 2 3 3 2 2 2 2" xfId="12704"/>
    <cellStyle name="40% - Accent1 2 2 2 3 3 2 2 2 2 2" xfId="12705"/>
    <cellStyle name="40% - Accent1 2 2 2 3 3 2 2 2 3" xfId="12706"/>
    <cellStyle name="40% - Accent1 2 2 2 3 3 2 2 3" xfId="12707"/>
    <cellStyle name="40% - Accent1 2 2 2 3 3 2 2 3 2" xfId="12708"/>
    <cellStyle name="40% - Accent1 2 2 2 3 3 2 2 4" xfId="12709"/>
    <cellStyle name="40% - Accent1 2 2 2 3 3 2 3" xfId="12710"/>
    <cellStyle name="40% - Accent1 2 2 2 3 3 2 3 2" xfId="12711"/>
    <cellStyle name="40% - Accent1 2 2 2 3 3 2 3 2 2" xfId="12712"/>
    <cellStyle name="40% - Accent1 2 2 2 3 3 2 3 3" xfId="12713"/>
    <cellStyle name="40% - Accent1 2 2 2 3 3 2 4" xfId="12714"/>
    <cellStyle name="40% - Accent1 2 2 2 3 3 2 4 2" xfId="12715"/>
    <cellStyle name="40% - Accent1 2 2 2 3 3 2 5" xfId="12716"/>
    <cellStyle name="40% - Accent1 2 2 2 3 3 3" xfId="12717"/>
    <cellStyle name="40% - Accent1 2 2 2 3 3 3 2" xfId="12718"/>
    <cellStyle name="40% - Accent1 2 2 2 3 3 3 2 2" xfId="12719"/>
    <cellStyle name="40% - Accent1 2 2 2 3 3 3 2 2 2" xfId="12720"/>
    <cellStyle name="40% - Accent1 2 2 2 3 3 3 2 3" xfId="12721"/>
    <cellStyle name="40% - Accent1 2 2 2 3 3 3 3" xfId="12722"/>
    <cellStyle name="40% - Accent1 2 2 2 3 3 3 3 2" xfId="12723"/>
    <cellStyle name="40% - Accent1 2 2 2 3 3 3 4" xfId="12724"/>
    <cellStyle name="40% - Accent1 2 2 2 3 3 4" xfId="12725"/>
    <cellStyle name="40% - Accent1 2 2 2 3 3 4 2" xfId="12726"/>
    <cellStyle name="40% - Accent1 2 2 2 3 3 4 2 2" xfId="12727"/>
    <cellStyle name="40% - Accent1 2 2 2 3 3 4 3" xfId="12728"/>
    <cellStyle name="40% - Accent1 2 2 2 3 3 5" xfId="12729"/>
    <cellStyle name="40% - Accent1 2 2 2 3 3 5 2" xfId="12730"/>
    <cellStyle name="40% - Accent1 2 2 2 3 3 6" xfId="12731"/>
    <cellStyle name="40% - Accent1 2 2 2 3 4" xfId="12732"/>
    <cellStyle name="40% - Accent1 2 2 2 3 4 2" xfId="12733"/>
    <cellStyle name="40% - Accent1 2 2 2 3 4 2 2" xfId="12734"/>
    <cellStyle name="40% - Accent1 2 2 2 3 4 2 2 2" xfId="12735"/>
    <cellStyle name="40% - Accent1 2 2 2 3 4 2 2 2 2" xfId="12736"/>
    <cellStyle name="40% - Accent1 2 2 2 3 4 2 2 3" xfId="12737"/>
    <cellStyle name="40% - Accent1 2 2 2 3 4 2 3" xfId="12738"/>
    <cellStyle name="40% - Accent1 2 2 2 3 4 2 3 2" xfId="12739"/>
    <cellStyle name="40% - Accent1 2 2 2 3 4 2 4" xfId="12740"/>
    <cellStyle name="40% - Accent1 2 2 2 3 4 3" xfId="12741"/>
    <cellStyle name="40% - Accent1 2 2 2 3 4 3 2" xfId="12742"/>
    <cellStyle name="40% - Accent1 2 2 2 3 4 3 2 2" xfId="12743"/>
    <cellStyle name="40% - Accent1 2 2 2 3 4 3 3" xfId="12744"/>
    <cellStyle name="40% - Accent1 2 2 2 3 4 4" xfId="12745"/>
    <cellStyle name="40% - Accent1 2 2 2 3 4 4 2" xfId="12746"/>
    <cellStyle name="40% - Accent1 2 2 2 3 4 5" xfId="12747"/>
    <cellStyle name="40% - Accent1 2 2 2 3 5" xfId="12748"/>
    <cellStyle name="40% - Accent1 2 2 2 3 5 2" xfId="12749"/>
    <cellStyle name="40% - Accent1 2 2 2 3 5 2 2" xfId="12750"/>
    <cellStyle name="40% - Accent1 2 2 2 3 5 2 2 2" xfId="12751"/>
    <cellStyle name="40% - Accent1 2 2 2 3 5 2 3" xfId="12752"/>
    <cellStyle name="40% - Accent1 2 2 2 3 5 3" xfId="12753"/>
    <cellStyle name="40% - Accent1 2 2 2 3 5 3 2" xfId="12754"/>
    <cellStyle name="40% - Accent1 2 2 2 3 5 4" xfId="12755"/>
    <cellStyle name="40% - Accent1 2 2 2 3 6" xfId="12756"/>
    <cellStyle name="40% - Accent1 2 2 2 3 6 2" xfId="12757"/>
    <cellStyle name="40% - Accent1 2 2 2 3 6 2 2" xfId="12758"/>
    <cellStyle name="40% - Accent1 2 2 2 3 6 3" xfId="12759"/>
    <cellStyle name="40% - Accent1 2 2 2 3 7" xfId="12760"/>
    <cellStyle name="40% - Accent1 2 2 2 3 7 2" xfId="12761"/>
    <cellStyle name="40% - Accent1 2 2 2 3 8" xfId="12762"/>
    <cellStyle name="40% - Accent1 2 2 2 4" xfId="12763"/>
    <cellStyle name="40% - Accent1 2 2 2 4 2" xfId="12764"/>
    <cellStyle name="40% - Accent1 2 2 2 4 2 2" xfId="12765"/>
    <cellStyle name="40% - Accent1 2 2 2 4 2 2 2" xfId="12766"/>
    <cellStyle name="40% - Accent1 2 2 2 4 2 2 2 2" xfId="12767"/>
    <cellStyle name="40% - Accent1 2 2 2 4 2 2 2 2 2" xfId="12768"/>
    <cellStyle name="40% - Accent1 2 2 2 4 2 2 2 2 2 2" xfId="12769"/>
    <cellStyle name="40% - Accent1 2 2 2 4 2 2 2 2 3" xfId="12770"/>
    <cellStyle name="40% - Accent1 2 2 2 4 2 2 2 3" xfId="12771"/>
    <cellStyle name="40% - Accent1 2 2 2 4 2 2 2 3 2" xfId="12772"/>
    <cellStyle name="40% - Accent1 2 2 2 4 2 2 2 4" xfId="12773"/>
    <cellStyle name="40% - Accent1 2 2 2 4 2 2 3" xfId="12774"/>
    <cellStyle name="40% - Accent1 2 2 2 4 2 2 3 2" xfId="12775"/>
    <cellStyle name="40% - Accent1 2 2 2 4 2 2 3 2 2" xfId="12776"/>
    <cellStyle name="40% - Accent1 2 2 2 4 2 2 3 3" xfId="12777"/>
    <cellStyle name="40% - Accent1 2 2 2 4 2 2 4" xfId="12778"/>
    <cellStyle name="40% - Accent1 2 2 2 4 2 2 4 2" xfId="12779"/>
    <cellStyle name="40% - Accent1 2 2 2 4 2 2 5" xfId="12780"/>
    <cellStyle name="40% - Accent1 2 2 2 4 2 3" xfId="12781"/>
    <cellStyle name="40% - Accent1 2 2 2 4 2 3 2" xfId="12782"/>
    <cellStyle name="40% - Accent1 2 2 2 4 2 3 2 2" xfId="12783"/>
    <cellStyle name="40% - Accent1 2 2 2 4 2 3 2 2 2" xfId="12784"/>
    <cellStyle name="40% - Accent1 2 2 2 4 2 3 2 3" xfId="12785"/>
    <cellStyle name="40% - Accent1 2 2 2 4 2 3 3" xfId="12786"/>
    <cellStyle name="40% - Accent1 2 2 2 4 2 3 3 2" xfId="12787"/>
    <cellStyle name="40% - Accent1 2 2 2 4 2 3 4" xfId="12788"/>
    <cellStyle name="40% - Accent1 2 2 2 4 2 4" xfId="12789"/>
    <cellStyle name="40% - Accent1 2 2 2 4 2 4 2" xfId="12790"/>
    <cellStyle name="40% - Accent1 2 2 2 4 2 4 2 2" xfId="12791"/>
    <cellStyle name="40% - Accent1 2 2 2 4 2 4 3" xfId="12792"/>
    <cellStyle name="40% - Accent1 2 2 2 4 2 5" xfId="12793"/>
    <cellStyle name="40% - Accent1 2 2 2 4 2 5 2" xfId="12794"/>
    <cellStyle name="40% - Accent1 2 2 2 4 2 6" xfId="12795"/>
    <cellStyle name="40% - Accent1 2 2 2 4 3" xfId="12796"/>
    <cellStyle name="40% - Accent1 2 2 2 4 3 2" xfId="12797"/>
    <cellStyle name="40% - Accent1 2 2 2 4 3 2 2" xfId="12798"/>
    <cellStyle name="40% - Accent1 2 2 2 4 3 2 2 2" xfId="12799"/>
    <cellStyle name="40% - Accent1 2 2 2 4 3 2 2 2 2" xfId="12800"/>
    <cellStyle name="40% - Accent1 2 2 2 4 3 2 2 3" xfId="12801"/>
    <cellStyle name="40% - Accent1 2 2 2 4 3 2 3" xfId="12802"/>
    <cellStyle name="40% - Accent1 2 2 2 4 3 2 3 2" xfId="12803"/>
    <cellStyle name="40% - Accent1 2 2 2 4 3 2 4" xfId="12804"/>
    <cellStyle name="40% - Accent1 2 2 2 4 3 3" xfId="12805"/>
    <cellStyle name="40% - Accent1 2 2 2 4 3 3 2" xfId="12806"/>
    <cellStyle name="40% - Accent1 2 2 2 4 3 3 2 2" xfId="12807"/>
    <cellStyle name="40% - Accent1 2 2 2 4 3 3 3" xfId="12808"/>
    <cellStyle name="40% - Accent1 2 2 2 4 3 4" xfId="12809"/>
    <cellStyle name="40% - Accent1 2 2 2 4 3 4 2" xfId="12810"/>
    <cellStyle name="40% - Accent1 2 2 2 4 3 5" xfId="12811"/>
    <cellStyle name="40% - Accent1 2 2 2 4 4" xfId="12812"/>
    <cellStyle name="40% - Accent1 2 2 2 4 4 2" xfId="12813"/>
    <cellStyle name="40% - Accent1 2 2 2 4 4 2 2" xfId="12814"/>
    <cellStyle name="40% - Accent1 2 2 2 4 4 2 2 2" xfId="12815"/>
    <cellStyle name="40% - Accent1 2 2 2 4 4 2 3" xfId="12816"/>
    <cellStyle name="40% - Accent1 2 2 2 4 4 3" xfId="12817"/>
    <cellStyle name="40% - Accent1 2 2 2 4 4 3 2" xfId="12818"/>
    <cellStyle name="40% - Accent1 2 2 2 4 4 4" xfId="12819"/>
    <cellStyle name="40% - Accent1 2 2 2 4 5" xfId="12820"/>
    <cellStyle name="40% - Accent1 2 2 2 4 5 2" xfId="12821"/>
    <cellStyle name="40% - Accent1 2 2 2 4 5 2 2" xfId="12822"/>
    <cellStyle name="40% - Accent1 2 2 2 4 5 3" xfId="12823"/>
    <cellStyle name="40% - Accent1 2 2 2 4 6" xfId="12824"/>
    <cellStyle name="40% - Accent1 2 2 2 4 6 2" xfId="12825"/>
    <cellStyle name="40% - Accent1 2 2 2 4 7" xfId="12826"/>
    <cellStyle name="40% - Accent1 2 2 2 5" xfId="12827"/>
    <cellStyle name="40% - Accent1 2 2 2 5 2" xfId="12828"/>
    <cellStyle name="40% - Accent1 2 2 2 5 2 2" xfId="12829"/>
    <cellStyle name="40% - Accent1 2 2 2 5 2 2 2" xfId="12830"/>
    <cellStyle name="40% - Accent1 2 2 2 5 2 2 2 2" xfId="12831"/>
    <cellStyle name="40% - Accent1 2 2 2 5 2 2 2 2 2" xfId="12832"/>
    <cellStyle name="40% - Accent1 2 2 2 5 2 2 2 3" xfId="12833"/>
    <cellStyle name="40% - Accent1 2 2 2 5 2 2 3" xfId="12834"/>
    <cellStyle name="40% - Accent1 2 2 2 5 2 2 3 2" xfId="12835"/>
    <cellStyle name="40% - Accent1 2 2 2 5 2 2 4" xfId="12836"/>
    <cellStyle name="40% - Accent1 2 2 2 5 2 3" xfId="12837"/>
    <cellStyle name="40% - Accent1 2 2 2 5 2 3 2" xfId="12838"/>
    <cellStyle name="40% - Accent1 2 2 2 5 2 3 2 2" xfId="12839"/>
    <cellStyle name="40% - Accent1 2 2 2 5 2 3 3" xfId="12840"/>
    <cellStyle name="40% - Accent1 2 2 2 5 2 4" xfId="12841"/>
    <cellStyle name="40% - Accent1 2 2 2 5 2 4 2" xfId="12842"/>
    <cellStyle name="40% - Accent1 2 2 2 5 2 5" xfId="12843"/>
    <cellStyle name="40% - Accent1 2 2 2 5 3" xfId="12844"/>
    <cellStyle name="40% - Accent1 2 2 2 5 3 2" xfId="12845"/>
    <cellStyle name="40% - Accent1 2 2 2 5 3 2 2" xfId="12846"/>
    <cellStyle name="40% - Accent1 2 2 2 5 3 2 2 2" xfId="12847"/>
    <cellStyle name="40% - Accent1 2 2 2 5 3 2 3" xfId="12848"/>
    <cellStyle name="40% - Accent1 2 2 2 5 3 3" xfId="12849"/>
    <cellStyle name="40% - Accent1 2 2 2 5 3 3 2" xfId="12850"/>
    <cellStyle name="40% - Accent1 2 2 2 5 3 4" xfId="12851"/>
    <cellStyle name="40% - Accent1 2 2 2 5 4" xfId="12852"/>
    <cellStyle name="40% - Accent1 2 2 2 5 4 2" xfId="12853"/>
    <cellStyle name="40% - Accent1 2 2 2 5 4 2 2" xfId="12854"/>
    <cellStyle name="40% - Accent1 2 2 2 5 4 3" xfId="12855"/>
    <cellStyle name="40% - Accent1 2 2 2 5 5" xfId="12856"/>
    <cellStyle name="40% - Accent1 2 2 2 5 5 2" xfId="12857"/>
    <cellStyle name="40% - Accent1 2 2 2 5 6" xfId="12858"/>
    <cellStyle name="40% - Accent1 2 2 2 6" xfId="12859"/>
    <cellStyle name="40% - Accent1 2 2 2 6 2" xfId="12860"/>
    <cellStyle name="40% - Accent1 2 2 2 6 2 2" xfId="12861"/>
    <cellStyle name="40% - Accent1 2 2 2 6 2 2 2" xfId="12862"/>
    <cellStyle name="40% - Accent1 2 2 2 6 2 2 2 2" xfId="12863"/>
    <cellStyle name="40% - Accent1 2 2 2 6 2 2 3" xfId="12864"/>
    <cellStyle name="40% - Accent1 2 2 2 6 2 3" xfId="12865"/>
    <cellStyle name="40% - Accent1 2 2 2 6 2 3 2" xfId="12866"/>
    <cellStyle name="40% - Accent1 2 2 2 6 2 4" xfId="12867"/>
    <cellStyle name="40% - Accent1 2 2 2 6 3" xfId="12868"/>
    <cellStyle name="40% - Accent1 2 2 2 6 3 2" xfId="12869"/>
    <cellStyle name="40% - Accent1 2 2 2 6 3 2 2" xfId="12870"/>
    <cellStyle name="40% - Accent1 2 2 2 6 3 3" xfId="12871"/>
    <cellStyle name="40% - Accent1 2 2 2 6 4" xfId="12872"/>
    <cellStyle name="40% - Accent1 2 2 2 6 4 2" xfId="12873"/>
    <cellStyle name="40% - Accent1 2 2 2 6 5" xfId="12874"/>
    <cellStyle name="40% - Accent1 2 2 2 7" xfId="12875"/>
    <cellStyle name="40% - Accent1 2 2 2 7 2" xfId="12876"/>
    <cellStyle name="40% - Accent1 2 2 2 7 2 2" xfId="12877"/>
    <cellStyle name="40% - Accent1 2 2 2 7 2 2 2" xfId="12878"/>
    <cellStyle name="40% - Accent1 2 2 2 7 2 3" xfId="12879"/>
    <cellStyle name="40% - Accent1 2 2 2 7 3" xfId="12880"/>
    <cellStyle name="40% - Accent1 2 2 2 7 3 2" xfId="12881"/>
    <cellStyle name="40% - Accent1 2 2 2 7 4" xfId="12882"/>
    <cellStyle name="40% - Accent1 2 2 2 8" xfId="12883"/>
    <cellStyle name="40% - Accent1 2 2 2 8 2" xfId="12884"/>
    <cellStyle name="40% - Accent1 2 2 2 8 2 2" xfId="12885"/>
    <cellStyle name="40% - Accent1 2 2 2 8 3" xfId="12886"/>
    <cellStyle name="40% - Accent1 2 2 2 9" xfId="12887"/>
    <cellStyle name="40% - Accent1 2 2 2 9 2" xfId="12888"/>
    <cellStyle name="40% - Accent1 2 2 3" xfId="12889"/>
    <cellStyle name="40% - Accent1 2 2 3 2" xfId="12890"/>
    <cellStyle name="40% - Accent1 2 2 3 2 2" xfId="12891"/>
    <cellStyle name="40% - Accent1 2 2 3 2 2 2" xfId="12892"/>
    <cellStyle name="40% - Accent1 2 2 3 2 2 2 2" xfId="12893"/>
    <cellStyle name="40% - Accent1 2 2 3 2 2 2 2 2" xfId="12894"/>
    <cellStyle name="40% - Accent1 2 2 3 2 2 2 2 2 2" xfId="12895"/>
    <cellStyle name="40% - Accent1 2 2 3 2 2 2 2 2 2 2" xfId="12896"/>
    <cellStyle name="40% - Accent1 2 2 3 2 2 2 2 2 2 2 2" xfId="12897"/>
    <cellStyle name="40% - Accent1 2 2 3 2 2 2 2 2 2 3" xfId="12898"/>
    <cellStyle name="40% - Accent1 2 2 3 2 2 2 2 2 3" xfId="12899"/>
    <cellStyle name="40% - Accent1 2 2 3 2 2 2 2 2 3 2" xfId="12900"/>
    <cellStyle name="40% - Accent1 2 2 3 2 2 2 2 2 4" xfId="12901"/>
    <cellStyle name="40% - Accent1 2 2 3 2 2 2 2 3" xfId="12902"/>
    <cellStyle name="40% - Accent1 2 2 3 2 2 2 2 3 2" xfId="12903"/>
    <cellStyle name="40% - Accent1 2 2 3 2 2 2 2 3 2 2" xfId="12904"/>
    <cellStyle name="40% - Accent1 2 2 3 2 2 2 2 3 3" xfId="12905"/>
    <cellStyle name="40% - Accent1 2 2 3 2 2 2 2 4" xfId="12906"/>
    <cellStyle name="40% - Accent1 2 2 3 2 2 2 2 4 2" xfId="12907"/>
    <cellStyle name="40% - Accent1 2 2 3 2 2 2 2 5" xfId="12908"/>
    <cellStyle name="40% - Accent1 2 2 3 2 2 2 3" xfId="12909"/>
    <cellStyle name="40% - Accent1 2 2 3 2 2 2 3 2" xfId="12910"/>
    <cellStyle name="40% - Accent1 2 2 3 2 2 2 3 2 2" xfId="12911"/>
    <cellStyle name="40% - Accent1 2 2 3 2 2 2 3 2 2 2" xfId="12912"/>
    <cellStyle name="40% - Accent1 2 2 3 2 2 2 3 2 3" xfId="12913"/>
    <cellStyle name="40% - Accent1 2 2 3 2 2 2 3 3" xfId="12914"/>
    <cellStyle name="40% - Accent1 2 2 3 2 2 2 3 3 2" xfId="12915"/>
    <cellStyle name="40% - Accent1 2 2 3 2 2 2 3 4" xfId="12916"/>
    <cellStyle name="40% - Accent1 2 2 3 2 2 2 4" xfId="12917"/>
    <cellStyle name="40% - Accent1 2 2 3 2 2 2 4 2" xfId="12918"/>
    <cellStyle name="40% - Accent1 2 2 3 2 2 2 4 2 2" xfId="12919"/>
    <cellStyle name="40% - Accent1 2 2 3 2 2 2 4 3" xfId="12920"/>
    <cellStyle name="40% - Accent1 2 2 3 2 2 2 5" xfId="12921"/>
    <cellStyle name="40% - Accent1 2 2 3 2 2 2 5 2" xfId="12922"/>
    <cellStyle name="40% - Accent1 2 2 3 2 2 2 6" xfId="12923"/>
    <cellStyle name="40% - Accent1 2 2 3 2 2 3" xfId="12924"/>
    <cellStyle name="40% - Accent1 2 2 3 2 2 3 2" xfId="12925"/>
    <cellStyle name="40% - Accent1 2 2 3 2 2 3 2 2" xfId="12926"/>
    <cellStyle name="40% - Accent1 2 2 3 2 2 3 2 2 2" xfId="12927"/>
    <cellStyle name="40% - Accent1 2 2 3 2 2 3 2 2 2 2" xfId="12928"/>
    <cellStyle name="40% - Accent1 2 2 3 2 2 3 2 2 3" xfId="12929"/>
    <cellStyle name="40% - Accent1 2 2 3 2 2 3 2 3" xfId="12930"/>
    <cellStyle name="40% - Accent1 2 2 3 2 2 3 2 3 2" xfId="12931"/>
    <cellStyle name="40% - Accent1 2 2 3 2 2 3 2 4" xfId="12932"/>
    <cellStyle name="40% - Accent1 2 2 3 2 2 3 3" xfId="12933"/>
    <cellStyle name="40% - Accent1 2 2 3 2 2 3 3 2" xfId="12934"/>
    <cellStyle name="40% - Accent1 2 2 3 2 2 3 3 2 2" xfId="12935"/>
    <cellStyle name="40% - Accent1 2 2 3 2 2 3 3 3" xfId="12936"/>
    <cellStyle name="40% - Accent1 2 2 3 2 2 3 4" xfId="12937"/>
    <cellStyle name="40% - Accent1 2 2 3 2 2 3 4 2" xfId="12938"/>
    <cellStyle name="40% - Accent1 2 2 3 2 2 3 5" xfId="12939"/>
    <cellStyle name="40% - Accent1 2 2 3 2 2 4" xfId="12940"/>
    <cellStyle name="40% - Accent1 2 2 3 2 2 4 2" xfId="12941"/>
    <cellStyle name="40% - Accent1 2 2 3 2 2 4 2 2" xfId="12942"/>
    <cellStyle name="40% - Accent1 2 2 3 2 2 4 2 2 2" xfId="12943"/>
    <cellStyle name="40% - Accent1 2 2 3 2 2 4 2 3" xfId="12944"/>
    <cellStyle name="40% - Accent1 2 2 3 2 2 4 3" xfId="12945"/>
    <cellStyle name="40% - Accent1 2 2 3 2 2 4 3 2" xfId="12946"/>
    <cellStyle name="40% - Accent1 2 2 3 2 2 4 4" xfId="12947"/>
    <cellStyle name="40% - Accent1 2 2 3 2 2 5" xfId="12948"/>
    <cellStyle name="40% - Accent1 2 2 3 2 2 5 2" xfId="12949"/>
    <cellStyle name="40% - Accent1 2 2 3 2 2 5 2 2" xfId="12950"/>
    <cellStyle name="40% - Accent1 2 2 3 2 2 5 3" xfId="12951"/>
    <cellStyle name="40% - Accent1 2 2 3 2 2 6" xfId="12952"/>
    <cellStyle name="40% - Accent1 2 2 3 2 2 6 2" xfId="12953"/>
    <cellStyle name="40% - Accent1 2 2 3 2 2 7" xfId="12954"/>
    <cellStyle name="40% - Accent1 2 2 3 2 3" xfId="12955"/>
    <cellStyle name="40% - Accent1 2 2 3 2 3 2" xfId="12956"/>
    <cellStyle name="40% - Accent1 2 2 3 2 3 2 2" xfId="12957"/>
    <cellStyle name="40% - Accent1 2 2 3 2 3 2 2 2" xfId="12958"/>
    <cellStyle name="40% - Accent1 2 2 3 2 3 2 2 2 2" xfId="12959"/>
    <cellStyle name="40% - Accent1 2 2 3 2 3 2 2 2 2 2" xfId="12960"/>
    <cellStyle name="40% - Accent1 2 2 3 2 3 2 2 2 3" xfId="12961"/>
    <cellStyle name="40% - Accent1 2 2 3 2 3 2 2 3" xfId="12962"/>
    <cellStyle name="40% - Accent1 2 2 3 2 3 2 2 3 2" xfId="12963"/>
    <cellStyle name="40% - Accent1 2 2 3 2 3 2 2 4" xfId="12964"/>
    <cellStyle name="40% - Accent1 2 2 3 2 3 2 3" xfId="12965"/>
    <cellStyle name="40% - Accent1 2 2 3 2 3 2 3 2" xfId="12966"/>
    <cellStyle name="40% - Accent1 2 2 3 2 3 2 3 2 2" xfId="12967"/>
    <cellStyle name="40% - Accent1 2 2 3 2 3 2 3 3" xfId="12968"/>
    <cellStyle name="40% - Accent1 2 2 3 2 3 2 4" xfId="12969"/>
    <cellStyle name="40% - Accent1 2 2 3 2 3 2 4 2" xfId="12970"/>
    <cellStyle name="40% - Accent1 2 2 3 2 3 2 5" xfId="12971"/>
    <cellStyle name="40% - Accent1 2 2 3 2 3 3" xfId="12972"/>
    <cellStyle name="40% - Accent1 2 2 3 2 3 3 2" xfId="12973"/>
    <cellStyle name="40% - Accent1 2 2 3 2 3 3 2 2" xfId="12974"/>
    <cellStyle name="40% - Accent1 2 2 3 2 3 3 2 2 2" xfId="12975"/>
    <cellStyle name="40% - Accent1 2 2 3 2 3 3 2 3" xfId="12976"/>
    <cellStyle name="40% - Accent1 2 2 3 2 3 3 3" xfId="12977"/>
    <cellStyle name="40% - Accent1 2 2 3 2 3 3 3 2" xfId="12978"/>
    <cellStyle name="40% - Accent1 2 2 3 2 3 3 4" xfId="12979"/>
    <cellStyle name="40% - Accent1 2 2 3 2 3 4" xfId="12980"/>
    <cellStyle name="40% - Accent1 2 2 3 2 3 4 2" xfId="12981"/>
    <cellStyle name="40% - Accent1 2 2 3 2 3 4 2 2" xfId="12982"/>
    <cellStyle name="40% - Accent1 2 2 3 2 3 4 3" xfId="12983"/>
    <cellStyle name="40% - Accent1 2 2 3 2 3 5" xfId="12984"/>
    <cellStyle name="40% - Accent1 2 2 3 2 3 5 2" xfId="12985"/>
    <cellStyle name="40% - Accent1 2 2 3 2 3 6" xfId="12986"/>
    <cellStyle name="40% - Accent1 2 2 3 2 4" xfId="12987"/>
    <cellStyle name="40% - Accent1 2 2 3 2 4 2" xfId="12988"/>
    <cellStyle name="40% - Accent1 2 2 3 2 4 2 2" xfId="12989"/>
    <cellStyle name="40% - Accent1 2 2 3 2 4 2 2 2" xfId="12990"/>
    <cellStyle name="40% - Accent1 2 2 3 2 4 2 2 2 2" xfId="12991"/>
    <cellStyle name="40% - Accent1 2 2 3 2 4 2 2 3" xfId="12992"/>
    <cellStyle name="40% - Accent1 2 2 3 2 4 2 3" xfId="12993"/>
    <cellStyle name="40% - Accent1 2 2 3 2 4 2 3 2" xfId="12994"/>
    <cellStyle name="40% - Accent1 2 2 3 2 4 2 4" xfId="12995"/>
    <cellStyle name="40% - Accent1 2 2 3 2 4 3" xfId="12996"/>
    <cellStyle name="40% - Accent1 2 2 3 2 4 3 2" xfId="12997"/>
    <cellStyle name="40% - Accent1 2 2 3 2 4 3 2 2" xfId="12998"/>
    <cellStyle name="40% - Accent1 2 2 3 2 4 3 3" xfId="12999"/>
    <cellStyle name="40% - Accent1 2 2 3 2 4 4" xfId="13000"/>
    <cellStyle name="40% - Accent1 2 2 3 2 4 4 2" xfId="13001"/>
    <cellStyle name="40% - Accent1 2 2 3 2 4 5" xfId="13002"/>
    <cellStyle name="40% - Accent1 2 2 3 2 5" xfId="13003"/>
    <cellStyle name="40% - Accent1 2 2 3 2 5 2" xfId="13004"/>
    <cellStyle name="40% - Accent1 2 2 3 2 5 2 2" xfId="13005"/>
    <cellStyle name="40% - Accent1 2 2 3 2 5 2 2 2" xfId="13006"/>
    <cellStyle name="40% - Accent1 2 2 3 2 5 2 3" xfId="13007"/>
    <cellStyle name="40% - Accent1 2 2 3 2 5 3" xfId="13008"/>
    <cellStyle name="40% - Accent1 2 2 3 2 5 3 2" xfId="13009"/>
    <cellStyle name="40% - Accent1 2 2 3 2 5 4" xfId="13010"/>
    <cellStyle name="40% - Accent1 2 2 3 2 6" xfId="13011"/>
    <cellStyle name="40% - Accent1 2 2 3 2 6 2" xfId="13012"/>
    <cellStyle name="40% - Accent1 2 2 3 2 6 2 2" xfId="13013"/>
    <cellStyle name="40% - Accent1 2 2 3 2 6 3" xfId="13014"/>
    <cellStyle name="40% - Accent1 2 2 3 2 7" xfId="13015"/>
    <cellStyle name="40% - Accent1 2 2 3 2 7 2" xfId="13016"/>
    <cellStyle name="40% - Accent1 2 2 3 2 8" xfId="13017"/>
    <cellStyle name="40% - Accent1 2 2 3 3" xfId="13018"/>
    <cellStyle name="40% - Accent1 2 2 3 3 2" xfId="13019"/>
    <cellStyle name="40% - Accent1 2 2 3 3 2 2" xfId="13020"/>
    <cellStyle name="40% - Accent1 2 2 3 3 2 2 2" xfId="13021"/>
    <cellStyle name="40% - Accent1 2 2 3 3 2 2 2 2" xfId="13022"/>
    <cellStyle name="40% - Accent1 2 2 3 3 2 2 2 2 2" xfId="13023"/>
    <cellStyle name="40% - Accent1 2 2 3 3 2 2 2 2 2 2" xfId="13024"/>
    <cellStyle name="40% - Accent1 2 2 3 3 2 2 2 2 3" xfId="13025"/>
    <cellStyle name="40% - Accent1 2 2 3 3 2 2 2 3" xfId="13026"/>
    <cellStyle name="40% - Accent1 2 2 3 3 2 2 2 3 2" xfId="13027"/>
    <cellStyle name="40% - Accent1 2 2 3 3 2 2 2 4" xfId="13028"/>
    <cellStyle name="40% - Accent1 2 2 3 3 2 2 3" xfId="13029"/>
    <cellStyle name="40% - Accent1 2 2 3 3 2 2 3 2" xfId="13030"/>
    <cellStyle name="40% - Accent1 2 2 3 3 2 2 3 2 2" xfId="13031"/>
    <cellStyle name="40% - Accent1 2 2 3 3 2 2 3 3" xfId="13032"/>
    <cellStyle name="40% - Accent1 2 2 3 3 2 2 4" xfId="13033"/>
    <cellStyle name="40% - Accent1 2 2 3 3 2 2 4 2" xfId="13034"/>
    <cellStyle name="40% - Accent1 2 2 3 3 2 2 5" xfId="13035"/>
    <cellStyle name="40% - Accent1 2 2 3 3 2 3" xfId="13036"/>
    <cellStyle name="40% - Accent1 2 2 3 3 2 3 2" xfId="13037"/>
    <cellStyle name="40% - Accent1 2 2 3 3 2 3 2 2" xfId="13038"/>
    <cellStyle name="40% - Accent1 2 2 3 3 2 3 2 2 2" xfId="13039"/>
    <cellStyle name="40% - Accent1 2 2 3 3 2 3 2 3" xfId="13040"/>
    <cellStyle name="40% - Accent1 2 2 3 3 2 3 3" xfId="13041"/>
    <cellStyle name="40% - Accent1 2 2 3 3 2 3 3 2" xfId="13042"/>
    <cellStyle name="40% - Accent1 2 2 3 3 2 3 4" xfId="13043"/>
    <cellStyle name="40% - Accent1 2 2 3 3 2 4" xfId="13044"/>
    <cellStyle name="40% - Accent1 2 2 3 3 2 4 2" xfId="13045"/>
    <cellStyle name="40% - Accent1 2 2 3 3 2 4 2 2" xfId="13046"/>
    <cellStyle name="40% - Accent1 2 2 3 3 2 4 3" xfId="13047"/>
    <cellStyle name="40% - Accent1 2 2 3 3 2 5" xfId="13048"/>
    <cellStyle name="40% - Accent1 2 2 3 3 2 5 2" xfId="13049"/>
    <cellStyle name="40% - Accent1 2 2 3 3 2 6" xfId="13050"/>
    <cellStyle name="40% - Accent1 2 2 3 3 3" xfId="13051"/>
    <cellStyle name="40% - Accent1 2 2 3 3 3 2" xfId="13052"/>
    <cellStyle name="40% - Accent1 2 2 3 3 3 2 2" xfId="13053"/>
    <cellStyle name="40% - Accent1 2 2 3 3 3 2 2 2" xfId="13054"/>
    <cellStyle name="40% - Accent1 2 2 3 3 3 2 2 2 2" xfId="13055"/>
    <cellStyle name="40% - Accent1 2 2 3 3 3 2 2 3" xfId="13056"/>
    <cellStyle name="40% - Accent1 2 2 3 3 3 2 3" xfId="13057"/>
    <cellStyle name="40% - Accent1 2 2 3 3 3 2 3 2" xfId="13058"/>
    <cellStyle name="40% - Accent1 2 2 3 3 3 2 4" xfId="13059"/>
    <cellStyle name="40% - Accent1 2 2 3 3 3 3" xfId="13060"/>
    <cellStyle name="40% - Accent1 2 2 3 3 3 3 2" xfId="13061"/>
    <cellStyle name="40% - Accent1 2 2 3 3 3 3 2 2" xfId="13062"/>
    <cellStyle name="40% - Accent1 2 2 3 3 3 3 3" xfId="13063"/>
    <cellStyle name="40% - Accent1 2 2 3 3 3 4" xfId="13064"/>
    <cellStyle name="40% - Accent1 2 2 3 3 3 4 2" xfId="13065"/>
    <cellStyle name="40% - Accent1 2 2 3 3 3 5" xfId="13066"/>
    <cellStyle name="40% - Accent1 2 2 3 3 4" xfId="13067"/>
    <cellStyle name="40% - Accent1 2 2 3 3 4 2" xfId="13068"/>
    <cellStyle name="40% - Accent1 2 2 3 3 4 2 2" xfId="13069"/>
    <cellStyle name="40% - Accent1 2 2 3 3 4 2 2 2" xfId="13070"/>
    <cellStyle name="40% - Accent1 2 2 3 3 4 2 3" xfId="13071"/>
    <cellStyle name="40% - Accent1 2 2 3 3 4 3" xfId="13072"/>
    <cellStyle name="40% - Accent1 2 2 3 3 4 3 2" xfId="13073"/>
    <cellStyle name="40% - Accent1 2 2 3 3 4 4" xfId="13074"/>
    <cellStyle name="40% - Accent1 2 2 3 3 5" xfId="13075"/>
    <cellStyle name="40% - Accent1 2 2 3 3 5 2" xfId="13076"/>
    <cellStyle name="40% - Accent1 2 2 3 3 5 2 2" xfId="13077"/>
    <cellStyle name="40% - Accent1 2 2 3 3 5 3" xfId="13078"/>
    <cellStyle name="40% - Accent1 2 2 3 3 6" xfId="13079"/>
    <cellStyle name="40% - Accent1 2 2 3 3 6 2" xfId="13080"/>
    <cellStyle name="40% - Accent1 2 2 3 3 7" xfId="13081"/>
    <cellStyle name="40% - Accent1 2 2 3 4" xfId="13082"/>
    <cellStyle name="40% - Accent1 2 2 3 4 2" xfId="13083"/>
    <cellStyle name="40% - Accent1 2 2 3 4 2 2" xfId="13084"/>
    <cellStyle name="40% - Accent1 2 2 3 4 2 2 2" xfId="13085"/>
    <cellStyle name="40% - Accent1 2 2 3 4 2 2 2 2" xfId="13086"/>
    <cellStyle name="40% - Accent1 2 2 3 4 2 2 2 2 2" xfId="13087"/>
    <cellStyle name="40% - Accent1 2 2 3 4 2 2 2 3" xfId="13088"/>
    <cellStyle name="40% - Accent1 2 2 3 4 2 2 3" xfId="13089"/>
    <cellStyle name="40% - Accent1 2 2 3 4 2 2 3 2" xfId="13090"/>
    <cellStyle name="40% - Accent1 2 2 3 4 2 2 4" xfId="13091"/>
    <cellStyle name="40% - Accent1 2 2 3 4 2 3" xfId="13092"/>
    <cellStyle name="40% - Accent1 2 2 3 4 2 3 2" xfId="13093"/>
    <cellStyle name="40% - Accent1 2 2 3 4 2 3 2 2" xfId="13094"/>
    <cellStyle name="40% - Accent1 2 2 3 4 2 3 3" xfId="13095"/>
    <cellStyle name="40% - Accent1 2 2 3 4 2 4" xfId="13096"/>
    <cellStyle name="40% - Accent1 2 2 3 4 2 4 2" xfId="13097"/>
    <cellStyle name="40% - Accent1 2 2 3 4 2 5" xfId="13098"/>
    <cellStyle name="40% - Accent1 2 2 3 4 3" xfId="13099"/>
    <cellStyle name="40% - Accent1 2 2 3 4 3 2" xfId="13100"/>
    <cellStyle name="40% - Accent1 2 2 3 4 3 2 2" xfId="13101"/>
    <cellStyle name="40% - Accent1 2 2 3 4 3 2 2 2" xfId="13102"/>
    <cellStyle name="40% - Accent1 2 2 3 4 3 2 3" xfId="13103"/>
    <cellStyle name="40% - Accent1 2 2 3 4 3 3" xfId="13104"/>
    <cellStyle name="40% - Accent1 2 2 3 4 3 3 2" xfId="13105"/>
    <cellStyle name="40% - Accent1 2 2 3 4 3 4" xfId="13106"/>
    <cellStyle name="40% - Accent1 2 2 3 4 4" xfId="13107"/>
    <cellStyle name="40% - Accent1 2 2 3 4 4 2" xfId="13108"/>
    <cellStyle name="40% - Accent1 2 2 3 4 4 2 2" xfId="13109"/>
    <cellStyle name="40% - Accent1 2 2 3 4 4 3" xfId="13110"/>
    <cellStyle name="40% - Accent1 2 2 3 4 5" xfId="13111"/>
    <cellStyle name="40% - Accent1 2 2 3 4 5 2" xfId="13112"/>
    <cellStyle name="40% - Accent1 2 2 3 4 6" xfId="13113"/>
    <cellStyle name="40% - Accent1 2 2 3 5" xfId="13114"/>
    <cellStyle name="40% - Accent1 2 2 3 5 2" xfId="13115"/>
    <cellStyle name="40% - Accent1 2 2 3 5 2 2" xfId="13116"/>
    <cellStyle name="40% - Accent1 2 2 3 5 2 2 2" xfId="13117"/>
    <cellStyle name="40% - Accent1 2 2 3 5 2 2 2 2" xfId="13118"/>
    <cellStyle name="40% - Accent1 2 2 3 5 2 2 3" xfId="13119"/>
    <cellStyle name="40% - Accent1 2 2 3 5 2 3" xfId="13120"/>
    <cellStyle name="40% - Accent1 2 2 3 5 2 3 2" xfId="13121"/>
    <cellStyle name="40% - Accent1 2 2 3 5 2 4" xfId="13122"/>
    <cellStyle name="40% - Accent1 2 2 3 5 3" xfId="13123"/>
    <cellStyle name="40% - Accent1 2 2 3 5 3 2" xfId="13124"/>
    <cellStyle name="40% - Accent1 2 2 3 5 3 2 2" xfId="13125"/>
    <cellStyle name="40% - Accent1 2 2 3 5 3 3" xfId="13126"/>
    <cellStyle name="40% - Accent1 2 2 3 5 4" xfId="13127"/>
    <cellStyle name="40% - Accent1 2 2 3 5 4 2" xfId="13128"/>
    <cellStyle name="40% - Accent1 2 2 3 5 5" xfId="13129"/>
    <cellStyle name="40% - Accent1 2 2 3 6" xfId="13130"/>
    <cellStyle name="40% - Accent1 2 2 3 6 2" xfId="13131"/>
    <cellStyle name="40% - Accent1 2 2 3 6 2 2" xfId="13132"/>
    <cellStyle name="40% - Accent1 2 2 3 6 2 2 2" xfId="13133"/>
    <cellStyle name="40% - Accent1 2 2 3 6 2 3" xfId="13134"/>
    <cellStyle name="40% - Accent1 2 2 3 6 3" xfId="13135"/>
    <cellStyle name="40% - Accent1 2 2 3 6 3 2" xfId="13136"/>
    <cellStyle name="40% - Accent1 2 2 3 6 4" xfId="13137"/>
    <cellStyle name="40% - Accent1 2 2 3 7" xfId="13138"/>
    <cellStyle name="40% - Accent1 2 2 3 7 2" xfId="13139"/>
    <cellStyle name="40% - Accent1 2 2 3 7 2 2" xfId="13140"/>
    <cellStyle name="40% - Accent1 2 2 3 7 3" xfId="13141"/>
    <cellStyle name="40% - Accent1 2 2 3 8" xfId="13142"/>
    <cellStyle name="40% - Accent1 2 2 3 8 2" xfId="13143"/>
    <cellStyle name="40% - Accent1 2 2 3 9" xfId="13144"/>
    <cellStyle name="40% - Accent1 2 2 4" xfId="13145"/>
    <cellStyle name="40% - Accent1 2 2 4 2" xfId="13146"/>
    <cellStyle name="40% - Accent1 2 2 4 2 2" xfId="13147"/>
    <cellStyle name="40% - Accent1 2 2 4 2 2 2" xfId="13148"/>
    <cellStyle name="40% - Accent1 2 2 4 2 2 2 2" xfId="13149"/>
    <cellStyle name="40% - Accent1 2 2 4 2 2 2 2 2" xfId="13150"/>
    <cellStyle name="40% - Accent1 2 2 4 2 2 2 2 2 2" xfId="13151"/>
    <cellStyle name="40% - Accent1 2 2 4 2 2 2 2 2 2 2" xfId="13152"/>
    <cellStyle name="40% - Accent1 2 2 4 2 2 2 2 2 3" xfId="13153"/>
    <cellStyle name="40% - Accent1 2 2 4 2 2 2 2 3" xfId="13154"/>
    <cellStyle name="40% - Accent1 2 2 4 2 2 2 2 3 2" xfId="13155"/>
    <cellStyle name="40% - Accent1 2 2 4 2 2 2 2 4" xfId="13156"/>
    <cellStyle name="40% - Accent1 2 2 4 2 2 2 3" xfId="13157"/>
    <cellStyle name="40% - Accent1 2 2 4 2 2 2 3 2" xfId="13158"/>
    <cellStyle name="40% - Accent1 2 2 4 2 2 2 3 2 2" xfId="13159"/>
    <cellStyle name="40% - Accent1 2 2 4 2 2 2 3 3" xfId="13160"/>
    <cellStyle name="40% - Accent1 2 2 4 2 2 2 4" xfId="13161"/>
    <cellStyle name="40% - Accent1 2 2 4 2 2 2 4 2" xfId="13162"/>
    <cellStyle name="40% - Accent1 2 2 4 2 2 2 5" xfId="13163"/>
    <cellStyle name="40% - Accent1 2 2 4 2 2 3" xfId="13164"/>
    <cellStyle name="40% - Accent1 2 2 4 2 2 3 2" xfId="13165"/>
    <cellStyle name="40% - Accent1 2 2 4 2 2 3 2 2" xfId="13166"/>
    <cellStyle name="40% - Accent1 2 2 4 2 2 3 2 2 2" xfId="13167"/>
    <cellStyle name="40% - Accent1 2 2 4 2 2 3 2 3" xfId="13168"/>
    <cellStyle name="40% - Accent1 2 2 4 2 2 3 3" xfId="13169"/>
    <cellStyle name="40% - Accent1 2 2 4 2 2 3 3 2" xfId="13170"/>
    <cellStyle name="40% - Accent1 2 2 4 2 2 3 4" xfId="13171"/>
    <cellStyle name="40% - Accent1 2 2 4 2 2 4" xfId="13172"/>
    <cellStyle name="40% - Accent1 2 2 4 2 2 4 2" xfId="13173"/>
    <cellStyle name="40% - Accent1 2 2 4 2 2 4 2 2" xfId="13174"/>
    <cellStyle name="40% - Accent1 2 2 4 2 2 4 3" xfId="13175"/>
    <cellStyle name="40% - Accent1 2 2 4 2 2 5" xfId="13176"/>
    <cellStyle name="40% - Accent1 2 2 4 2 2 5 2" xfId="13177"/>
    <cellStyle name="40% - Accent1 2 2 4 2 2 6" xfId="13178"/>
    <cellStyle name="40% - Accent1 2 2 4 2 3" xfId="13179"/>
    <cellStyle name="40% - Accent1 2 2 4 2 3 2" xfId="13180"/>
    <cellStyle name="40% - Accent1 2 2 4 2 3 2 2" xfId="13181"/>
    <cellStyle name="40% - Accent1 2 2 4 2 3 2 2 2" xfId="13182"/>
    <cellStyle name="40% - Accent1 2 2 4 2 3 2 2 2 2" xfId="13183"/>
    <cellStyle name="40% - Accent1 2 2 4 2 3 2 2 3" xfId="13184"/>
    <cellStyle name="40% - Accent1 2 2 4 2 3 2 3" xfId="13185"/>
    <cellStyle name="40% - Accent1 2 2 4 2 3 2 3 2" xfId="13186"/>
    <cellStyle name="40% - Accent1 2 2 4 2 3 2 4" xfId="13187"/>
    <cellStyle name="40% - Accent1 2 2 4 2 3 3" xfId="13188"/>
    <cellStyle name="40% - Accent1 2 2 4 2 3 3 2" xfId="13189"/>
    <cellStyle name="40% - Accent1 2 2 4 2 3 3 2 2" xfId="13190"/>
    <cellStyle name="40% - Accent1 2 2 4 2 3 3 3" xfId="13191"/>
    <cellStyle name="40% - Accent1 2 2 4 2 3 4" xfId="13192"/>
    <cellStyle name="40% - Accent1 2 2 4 2 3 4 2" xfId="13193"/>
    <cellStyle name="40% - Accent1 2 2 4 2 3 5" xfId="13194"/>
    <cellStyle name="40% - Accent1 2 2 4 2 4" xfId="13195"/>
    <cellStyle name="40% - Accent1 2 2 4 2 4 2" xfId="13196"/>
    <cellStyle name="40% - Accent1 2 2 4 2 4 2 2" xfId="13197"/>
    <cellStyle name="40% - Accent1 2 2 4 2 4 2 2 2" xfId="13198"/>
    <cellStyle name="40% - Accent1 2 2 4 2 4 2 3" xfId="13199"/>
    <cellStyle name="40% - Accent1 2 2 4 2 4 3" xfId="13200"/>
    <cellStyle name="40% - Accent1 2 2 4 2 4 3 2" xfId="13201"/>
    <cellStyle name="40% - Accent1 2 2 4 2 4 4" xfId="13202"/>
    <cellStyle name="40% - Accent1 2 2 4 2 5" xfId="13203"/>
    <cellStyle name="40% - Accent1 2 2 4 2 5 2" xfId="13204"/>
    <cellStyle name="40% - Accent1 2 2 4 2 5 2 2" xfId="13205"/>
    <cellStyle name="40% - Accent1 2 2 4 2 5 3" xfId="13206"/>
    <cellStyle name="40% - Accent1 2 2 4 2 6" xfId="13207"/>
    <cellStyle name="40% - Accent1 2 2 4 2 6 2" xfId="13208"/>
    <cellStyle name="40% - Accent1 2 2 4 2 7" xfId="13209"/>
    <cellStyle name="40% - Accent1 2 2 4 3" xfId="13210"/>
    <cellStyle name="40% - Accent1 2 2 4 3 2" xfId="13211"/>
    <cellStyle name="40% - Accent1 2 2 4 3 2 2" xfId="13212"/>
    <cellStyle name="40% - Accent1 2 2 4 3 2 2 2" xfId="13213"/>
    <cellStyle name="40% - Accent1 2 2 4 3 2 2 2 2" xfId="13214"/>
    <cellStyle name="40% - Accent1 2 2 4 3 2 2 2 2 2" xfId="13215"/>
    <cellStyle name="40% - Accent1 2 2 4 3 2 2 2 3" xfId="13216"/>
    <cellStyle name="40% - Accent1 2 2 4 3 2 2 3" xfId="13217"/>
    <cellStyle name="40% - Accent1 2 2 4 3 2 2 3 2" xfId="13218"/>
    <cellStyle name="40% - Accent1 2 2 4 3 2 2 4" xfId="13219"/>
    <cellStyle name="40% - Accent1 2 2 4 3 2 3" xfId="13220"/>
    <cellStyle name="40% - Accent1 2 2 4 3 2 3 2" xfId="13221"/>
    <cellStyle name="40% - Accent1 2 2 4 3 2 3 2 2" xfId="13222"/>
    <cellStyle name="40% - Accent1 2 2 4 3 2 3 3" xfId="13223"/>
    <cellStyle name="40% - Accent1 2 2 4 3 2 4" xfId="13224"/>
    <cellStyle name="40% - Accent1 2 2 4 3 2 4 2" xfId="13225"/>
    <cellStyle name="40% - Accent1 2 2 4 3 2 5" xfId="13226"/>
    <cellStyle name="40% - Accent1 2 2 4 3 3" xfId="13227"/>
    <cellStyle name="40% - Accent1 2 2 4 3 3 2" xfId="13228"/>
    <cellStyle name="40% - Accent1 2 2 4 3 3 2 2" xfId="13229"/>
    <cellStyle name="40% - Accent1 2 2 4 3 3 2 2 2" xfId="13230"/>
    <cellStyle name="40% - Accent1 2 2 4 3 3 2 3" xfId="13231"/>
    <cellStyle name="40% - Accent1 2 2 4 3 3 3" xfId="13232"/>
    <cellStyle name="40% - Accent1 2 2 4 3 3 3 2" xfId="13233"/>
    <cellStyle name="40% - Accent1 2 2 4 3 3 4" xfId="13234"/>
    <cellStyle name="40% - Accent1 2 2 4 3 4" xfId="13235"/>
    <cellStyle name="40% - Accent1 2 2 4 3 4 2" xfId="13236"/>
    <cellStyle name="40% - Accent1 2 2 4 3 4 2 2" xfId="13237"/>
    <cellStyle name="40% - Accent1 2 2 4 3 4 3" xfId="13238"/>
    <cellStyle name="40% - Accent1 2 2 4 3 5" xfId="13239"/>
    <cellStyle name="40% - Accent1 2 2 4 3 5 2" xfId="13240"/>
    <cellStyle name="40% - Accent1 2 2 4 3 6" xfId="13241"/>
    <cellStyle name="40% - Accent1 2 2 4 4" xfId="13242"/>
    <cellStyle name="40% - Accent1 2 2 4 4 2" xfId="13243"/>
    <cellStyle name="40% - Accent1 2 2 4 4 2 2" xfId="13244"/>
    <cellStyle name="40% - Accent1 2 2 4 4 2 2 2" xfId="13245"/>
    <cellStyle name="40% - Accent1 2 2 4 4 2 2 2 2" xfId="13246"/>
    <cellStyle name="40% - Accent1 2 2 4 4 2 2 3" xfId="13247"/>
    <cellStyle name="40% - Accent1 2 2 4 4 2 3" xfId="13248"/>
    <cellStyle name="40% - Accent1 2 2 4 4 2 3 2" xfId="13249"/>
    <cellStyle name="40% - Accent1 2 2 4 4 2 4" xfId="13250"/>
    <cellStyle name="40% - Accent1 2 2 4 4 3" xfId="13251"/>
    <cellStyle name="40% - Accent1 2 2 4 4 3 2" xfId="13252"/>
    <cellStyle name="40% - Accent1 2 2 4 4 3 2 2" xfId="13253"/>
    <cellStyle name="40% - Accent1 2 2 4 4 3 3" xfId="13254"/>
    <cellStyle name="40% - Accent1 2 2 4 4 4" xfId="13255"/>
    <cellStyle name="40% - Accent1 2 2 4 4 4 2" xfId="13256"/>
    <cellStyle name="40% - Accent1 2 2 4 4 5" xfId="13257"/>
    <cellStyle name="40% - Accent1 2 2 4 5" xfId="13258"/>
    <cellStyle name="40% - Accent1 2 2 4 5 2" xfId="13259"/>
    <cellStyle name="40% - Accent1 2 2 4 5 2 2" xfId="13260"/>
    <cellStyle name="40% - Accent1 2 2 4 5 2 2 2" xfId="13261"/>
    <cellStyle name="40% - Accent1 2 2 4 5 2 3" xfId="13262"/>
    <cellStyle name="40% - Accent1 2 2 4 5 3" xfId="13263"/>
    <cellStyle name="40% - Accent1 2 2 4 5 3 2" xfId="13264"/>
    <cellStyle name="40% - Accent1 2 2 4 5 4" xfId="13265"/>
    <cellStyle name="40% - Accent1 2 2 4 6" xfId="13266"/>
    <cellStyle name="40% - Accent1 2 2 4 6 2" xfId="13267"/>
    <cellStyle name="40% - Accent1 2 2 4 6 2 2" xfId="13268"/>
    <cellStyle name="40% - Accent1 2 2 4 6 3" xfId="13269"/>
    <cellStyle name="40% - Accent1 2 2 4 7" xfId="13270"/>
    <cellStyle name="40% - Accent1 2 2 4 7 2" xfId="13271"/>
    <cellStyle name="40% - Accent1 2 2 4 8" xfId="13272"/>
    <cellStyle name="40% - Accent1 2 2 5" xfId="13273"/>
    <cellStyle name="40% - Accent1 2 2 5 2" xfId="13274"/>
    <cellStyle name="40% - Accent1 2 2 5 2 2" xfId="13275"/>
    <cellStyle name="40% - Accent1 2 2 5 2 2 2" xfId="13276"/>
    <cellStyle name="40% - Accent1 2 2 5 2 2 2 2" xfId="13277"/>
    <cellStyle name="40% - Accent1 2 2 5 2 2 2 2 2" xfId="13278"/>
    <cellStyle name="40% - Accent1 2 2 5 2 2 2 2 2 2" xfId="13279"/>
    <cellStyle name="40% - Accent1 2 2 5 2 2 2 2 3" xfId="13280"/>
    <cellStyle name="40% - Accent1 2 2 5 2 2 2 3" xfId="13281"/>
    <cellStyle name="40% - Accent1 2 2 5 2 2 2 3 2" xfId="13282"/>
    <cellStyle name="40% - Accent1 2 2 5 2 2 2 4" xfId="13283"/>
    <cellStyle name="40% - Accent1 2 2 5 2 2 3" xfId="13284"/>
    <cellStyle name="40% - Accent1 2 2 5 2 2 3 2" xfId="13285"/>
    <cellStyle name="40% - Accent1 2 2 5 2 2 3 2 2" xfId="13286"/>
    <cellStyle name="40% - Accent1 2 2 5 2 2 3 3" xfId="13287"/>
    <cellStyle name="40% - Accent1 2 2 5 2 2 4" xfId="13288"/>
    <cellStyle name="40% - Accent1 2 2 5 2 2 4 2" xfId="13289"/>
    <cellStyle name="40% - Accent1 2 2 5 2 2 5" xfId="13290"/>
    <cellStyle name="40% - Accent1 2 2 5 2 3" xfId="13291"/>
    <cellStyle name="40% - Accent1 2 2 5 2 3 2" xfId="13292"/>
    <cellStyle name="40% - Accent1 2 2 5 2 3 2 2" xfId="13293"/>
    <cellStyle name="40% - Accent1 2 2 5 2 3 2 2 2" xfId="13294"/>
    <cellStyle name="40% - Accent1 2 2 5 2 3 2 3" xfId="13295"/>
    <cellStyle name="40% - Accent1 2 2 5 2 3 3" xfId="13296"/>
    <cellStyle name="40% - Accent1 2 2 5 2 3 3 2" xfId="13297"/>
    <cellStyle name="40% - Accent1 2 2 5 2 3 4" xfId="13298"/>
    <cellStyle name="40% - Accent1 2 2 5 2 4" xfId="13299"/>
    <cellStyle name="40% - Accent1 2 2 5 2 4 2" xfId="13300"/>
    <cellStyle name="40% - Accent1 2 2 5 2 4 2 2" xfId="13301"/>
    <cellStyle name="40% - Accent1 2 2 5 2 4 3" xfId="13302"/>
    <cellStyle name="40% - Accent1 2 2 5 2 5" xfId="13303"/>
    <cellStyle name="40% - Accent1 2 2 5 2 5 2" xfId="13304"/>
    <cellStyle name="40% - Accent1 2 2 5 2 6" xfId="13305"/>
    <cellStyle name="40% - Accent1 2 2 5 3" xfId="13306"/>
    <cellStyle name="40% - Accent1 2 2 5 3 2" xfId="13307"/>
    <cellStyle name="40% - Accent1 2 2 5 3 2 2" xfId="13308"/>
    <cellStyle name="40% - Accent1 2 2 5 3 2 2 2" xfId="13309"/>
    <cellStyle name="40% - Accent1 2 2 5 3 2 2 2 2" xfId="13310"/>
    <cellStyle name="40% - Accent1 2 2 5 3 2 2 3" xfId="13311"/>
    <cellStyle name="40% - Accent1 2 2 5 3 2 3" xfId="13312"/>
    <cellStyle name="40% - Accent1 2 2 5 3 2 3 2" xfId="13313"/>
    <cellStyle name="40% - Accent1 2 2 5 3 2 4" xfId="13314"/>
    <cellStyle name="40% - Accent1 2 2 5 3 3" xfId="13315"/>
    <cellStyle name="40% - Accent1 2 2 5 3 3 2" xfId="13316"/>
    <cellStyle name="40% - Accent1 2 2 5 3 3 2 2" xfId="13317"/>
    <cellStyle name="40% - Accent1 2 2 5 3 3 3" xfId="13318"/>
    <cellStyle name="40% - Accent1 2 2 5 3 4" xfId="13319"/>
    <cellStyle name="40% - Accent1 2 2 5 3 4 2" xfId="13320"/>
    <cellStyle name="40% - Accent1 2 2 5 3 5" xfId="13321"/>
    <cellStyle name="40% - Accent1 2 2 5 4" xfId="13322"/>
    <cellStyle name="40% - Accent1 2 2 5 4 2" xfId="13323"/>
    <cellStyle name="40% - Accent1 2 2 5 4 2 2" xfId="13324"/>
    <cellStyle name="40% - Accent1 2 2 5 4 2 2 2" xfId="13325"/>
    <cellStyle name="40% - Accent1 2 2 5 4 2 3" xfId="13326"/>
    <cellStyle name="40% - Accent1 2 2 5 4 3" xfId="13327"/>
    <cellStyle name="40% - Accent1 2 2 5 4 3 2" xfId="13328"/>
    <cellStyle name="40% - Accent1 2 2 5 4 4" xfId="13329"/>
    <cellStyle name="40% - Accent1 2 2 5 5" xfId="13330"/>
    <cellStyle name="40% - Accent1 2 2 5 5 2" xfId="13331"/>
    <cellStyle name="40% - Accent1 2 2 5 5 2 2" xfId="13332"/>
    <cellStyle name="40% - Accent1 2 2 5 5 3" xfId="13333"/>
    <cellStyle name="40% - Accent1 2 2 5 6" xfId="13334"/>
    <cellStyle name="40% - Accent1 2 2 5 6 2" xfId="13335"/>
    <cellStyle name="40% - Accent1 2 2 5 7" xfId="13336"/>
    <cellStyle name="40% - Accent1 2 2 6" xfId="13337"/>
    <cellStyle name="40% - Accent1 2 2 6 2" xfId="13338"/>
    <cellStyle name="40% - Accent1 2 2 6 2 2" xfId="13339"/>
    <cellStyle name="40% - Accent1 2 2 6 2 2 2" xfId="13340"/>
    <cellStyle name="40% - Accent1 2 2 6 2 2 2 2" xfId="13341"/>
    <cellStyle name="40% - Accent1 2 2 6 2 2 2 2 2" xfId="13342"/>
    <cellStyle name="40% - Accent1 2 2 6 2 2 2 3" xfId="13343"/>
    <cellStyle name="40% - Accent1 2 2 6 2 2 3" xfId="13344"/>
    <cellStyle name="40% - Accent1 2 2 6 2 2 3 2" xfId="13345"/>
    <cellStyle name="40% - Accent1 2 2 6 2 2 4" xfId="13346"/>
    <cellStyle name="40% - Accent1 2 2 6 2 3" xfId="13347"/>
    <cellStyle name="40% - Accent1 2 2 6 2 3 2" xfId="13348"/>
    <cellStyle name="40% - Accent1 2 2 6 2 3 2 2" xfId="13349"/>
    <cellStyle name="40% - Accent1 2 2 6 2 3 3" xfId="13350"/>
    <cellStyle name="40% - Accent1 2 2 6 2 4" xfId="13351"/>
    <cellStyle name="40% - Accent1 2 2 6 2 4 2" xfId="13352"/>
    <cellStyle name="40% - Accent1 2 2 6 2 5" xfId="13353"/>
    <cellStyle name="40% - Accent1 2 2 6 3" xfId="13354"/>
    <cellStyle name="40% - Accent1 2 2 6 3 2" xfId="13355"/>
    <cellStyle name="40% - Accent1 2 2 6 3 2 2" xfId="13356"/>
    <cellStyle name="40% - Accent1 2 2 6 3 2 2 2" xfId="13357"/>
    <cellStyle name="40% - Accent1 2 2 6 3 2 3" xfId="13358"/>
    <cellStyle name="40% - Accent1 2 2 6 3 3" xfId="13359"/>
    <cellStyle name="40% - Accent1 2 2 6 3 3 2" xfId="13360"/>
    <cellStyle name="40% - Accent1 2 2 6 3 4" xfId="13361"/>
    <cellStyle name="40% - Accent1 2 2 6 4" xfId="13362"/>
    <cellStyle name="40% - Accent1 2 2 6 4 2" xfId="13363"/>
    <cellStyle name="40% - Accent1 2 2 6 4 2 2" xfId="13364"/>
    <cellStyle name="40% - Accent1 2 2 6 4 3" xfId="13365"/>
    <cellStyle name="40% - Accent1 2 2 6 5" xfId="13366"/>
    <cellStyle name="40% - Accent1 2 2 6 5 2" xfId="13367"/>
    <cellStyle name="40% - Accent1 2 2 6 6" xfId="13368"/>
    <cellStyle name="40% - Accent1 2 2 7" xfId="13369"/>
    <cellStyle name="40% - Accent1 2 2 7 2" xfId="13370"/>
    <cellStyle name="40% - Accent1 2 2 7 2 2" xfId="13371"/>
    <cellStyle name="40% - Accent1 2 2 7 2 2 2" xfId="13372"/>
    <cellStyle name="40% - Accent1 2 2 7 2 2 2 2" xfId="13373"/>
    <cellStyle name="40% - Accent1 2 2 7 2 2 3" xfId="13374"/>
    <cellStyle name="40% - Accent1 2 2 7 2 3" xfId="13375"/>
    <cellStyle name="40% - Accent1 2 2 7 2 3 2" xfId="13376"/>
    <cellStyle name="40% - Accent1 2 2 7 2 4" xfId="13377"/>
    <cellStyle name="40% - Accent1 2 2 7 3" xfId="13378"/>
    <cellStyle name="40% - Accent1 2 2 7 3 2" xfId="13379"/>
    <cellStyle name="40% - Accent1 2 2 7 3 2 2" xfId="13380"/>
    <cellStyle name="40% - Accent1 2 2 7 3 3" xfId="13381"/>
    <cellStyle name="40% - Accent1 2 2 7 4" xfId="13382"/>
    <cellStyle name="40% - Accent1 2 2 7 4 2" xfId="13383"/>
    <cellStyle name="40% - Accent1 2 2 7 5" xfId="13384"/>
    <cellStyle name="40% - Accent1 2 2 8" xfId="13385"/>
    <cellStyle name="40% - Accent1 2 2 8 2" xfId="13386"/>
    <cellStyle name="40% - Accent1 2 2 8 2 2" xfId="13387"/>
    <cellStyle name="40% - Accent1 2 2 8 2 2 2" xfId="13388"/>
    <cellStyle name="40% - Accent1 2 2 8 2 3" xfId="13389"/>
    <cellStyle name="40% - Accent1 2 2 8 3" xfId="13390"/>
    <cellStyle name="40% - Accent1 2 2 8 3 2" xfId="13391"/>
    <cellStyle name="40% - Accent1 2 2 8 4" xfId="13392"/>
    <cellStyle name="40% - Accent1 2 2 9" xfId="13393"/>
    <cellStyle name="40% - Accent1 2 2 9 2" xfId="13394"/>
    <cellStyle name="40% - Accent1 2 2 9 2 2" xfId="13395"/>
    <cellStyle name="40% - Accent1 2 2 9 3" xfId="13396"/>
    <cellStyle name="40% - Accent1 2 3" xfId="13397"/>
    <cellStyle name="40% - Accent1 2 3 10" xfId="13398"/>
    <cellStyle name="40% - Accent1 2 3 2" xfId="13399"/>
    <cellStyle name="40% - Accent1 2 3 2 2" xfId="13400"/>
    <cellStyle name="40% - Accent1 2 3 2 2 2" xfId="13401"/>
    <cellStyle name="40% - Accent1 2 3 2 2 2 2" xfId="13402"/>
    <cellStyle name="40% - Accent1 2 3 2 2 2 2 2" xfId="13403"/>
    <cellStyle name="40% - Accent1 2 3 2 2 2 2 2 2" xfId="13404"/>
    <cellStyle name="40% - Accent1 2 3 2 2 2 2 2 2 2" xfId="13405"/>
    <cellStyle name="40% - Accent1 2 3 2 2 2 2 2 2 2 2" xfId="13406"/>
    <cellStyle name="40% - Accent1 2 3 2 2 2 2 2 2 2 2 2" xfId="13407"/>
    <cellStyle name="40% - Accent1 2 3 2 2 2 2 2 2 2 3" xfId="13408"/>
    <cellStyle name="40% - Accent1 2 3 2 2 2 2 2 2 3" xfId="13409"/>
    <cellStyle name="40% - Accent1 2 3 2 2 2 2 2 2 3 2" xfId="13410"/>
    <cellStyle name="40% - Accent1 2 3 2 2 2 2 2 2 4" xfId="13411"/>
    <cellStyle name="40% - Accent1 2 3 2 2 2 2 2 3" xfId="13412"/>
    <cellStyle name="40% - Accent1 2 3 2 2 2 2 2 3 2" xfId="13413"/>
    <cellStyle name="40% - Accent1 2 3 2 2 2 2 2 3 2 2" xfId="13414"/>
    <cellStyle name="40% - Accent1 2 3 2 2 2 2 2 3 3" xfId="13415"/>
    <cellStyle name="40% - Accent1 2 3 2 2 2 2 2 4" xfId="13416"/>
    <cellStyle name="40% - Accent1 2 3 2 2 2 2 2 4 2" xfId="13417"/>
    <cellStyle name="40% - Accent1 2 3 2 2 2 2 2 5" xfId="13418"/>
    <cellStyle name="40% - Accent1 2 3 2 2 2 2 3" xfId="13419"/>
    <cellStyle name="40% - Accent1 2 3 2 2 2 2 3 2" xfId="13420"/>
    <cellStyle name="40% - Accent1 2 3 2 2 2 2 3 2 2" xfId="13421"/>
    <cellStyle name="40% - Accent1 2 3 2 2 2 2 3 2 2 2" xfId="13422"/>
    <cellStyle name="40% - Accent1 2 3 2 2 2 2 3 2 3" xfId="13423"/>
    <cellStyle name="40% - Accent1 2 3 2 2 2 2 3 3" xfId="13424"/>
    <cellStyle name="40% - Accent1 2 3 2 2 2 2 3 3 2" xfId="13425"/>
    <cellStyle name="40% - Accent1 2 3 2 2 2 2 3 4" xfId="13426"/>
    <cellStyle name="40% - Accent1 2 3 2 2 2 2 4" xfId="13427"/>
    <cellStyle name="40% - Accent1 2 3 2 2 2 2 4 2" xfId="13428"/>
    <cellStyle name="40% - Accent1 2 3 2 2 2 2 4 2 2" xfId="13429"/>
    <cellStyle name="40% - Accent1 2 3 2 2 2 2 4 3" xfId="13430"/>
    <cellStyle name="40% - Accent1 2 3 2 2 2 2 5" xfId="13431"/>
    <cellStyle name="40% - Accent1 2 3 2 2 2 2 5 2" xfId="13432"/>
    <cellStyle name="40% - Accent1 2 3 2 2 2 2 6" xfId="13433"/>
    <cellStyle name="40% - Accent1 2 3 2 2 2 3" xfId="13434"/>
    <cellStyle name="40% - Accent1 2 3 2 2 2 3 2" xfId="13435"/>
    <cellStyle name="40% - Accent1 2 3 2 2 2 3 2 2" xfId="13436"/>
    <cellStyle name="40% - Accent1 2 3 2 2 2 3 2 2 2" xfId="13437"/>
    <cellStyle name="40% - Accent1 2 3 2 2 2 3 2 2 2 2" xfId="13438"/>
    <cellStyle name="40% - Accent1 2 3 2 2 2 3 2 2 3" xfId="13439"/>
    <cellStyle name="40% - Accent1 2 3 2 2 2 3 2 3" xfId="13440"/>
    <cellStyle name="40% - Accent1 2 3 2 2 2 3 2 3 2" xfId="13441"/>
    <cellStyle name="40% - Accent1 2 3 2 2 2 3 2 4" xfId="13442"/>
    <cellStyle name="40% - Accent1 2 3 2 2 2 3 3" xfId="13443"/>
    <cellStyle name="40% - Accent1 2 3 2 2 2 3 3 2" xfId="13444"/>
    <cellStyle name="40% - Accent1 2 3 2 2 2 3 3 2 2" xfId="13445"/>
    <cellStyle name="40% - Accent1 2 3 2 2 2 3 3 3" xfId="13446"/>
    <cellStyle name="40% - Accent1 2 3 2 2 2 3 4" xfId="13447"/>
    <cellStyle name="40% - Accent1 2 3 2 2 2 3 4 2" xfId="13448"/>
    <cellStyle name="40% - Accent1 2 3 2 2 2 3 5" xfId="13449"/>
    <cellStyle name="40% - Accent1 2 3 2 2 2 4" xfId="13450"/>
    <cellStyle name="40% - Accent1 2 3 2 2 2 4 2" xfId="13451"/>
    <cellStyle name="40% - Accent1 2 3 2 2 2 4 2 2" xfId="13452"/>
    <cellStyle name="40% - Accent1 2 3 2 2 2 4 2 2 2" xfId="13453"/>
    <cellStyle name="40% - Accent1 2 3 2 2 2 4 2 3" xfId="13454"/>
    <cellStyle name="40% - Accent1 2 3 2 2 2 4 3" xfId="13455"/>
    <cellStyle name="40% - Accent1 2 3 2 2 2 4 3 2" xfId="13456"/>
    <cellStyle name="40% - Accent1 2 3 2 2 2 4 4" xfId="13457"/>
    <cellStyle name="40% - Accent1 2 3 2 2 2 5" xfId="13458"/>
    <cellStyle name="40% - Accent1 2 3 2 2 2 5 2" xfId="13459"/>
    <cellStyle name="40% - Accent1 2 3 2 2 2 5 2 2" xfId="13460"/>
    <cellStyle name="40% - Accent1 2 3 2 2 2 5 3" xfId="13461"/>
    <cellStyle name="40% - Accent1 2 3 2 2 2 6" xfId="13462"/>
    <cellStyle name="40% - Accent1 2 3 2 2 2 6 2" xfId="13463"/>
    <cellStyle name="40% - Accent1 2 3 2 2 2 7" xfId="13464"/>
    <cellStyle name="40% - Accent1 2 3 2 2 3" xfId="13465"/>
    <cellStyle name="40% - Accent1 2 3 2 2 3 2" xfId="13466"/>
    <cellStyle name="40% - Accent1 2 3 2 2 3 2 2" xfId="13467"/>
    <cellStyle name="40% - Accent1 2 3 2 2 3 2 2 2" xfId="13468"/>
    <cellStyle name="40% - Accent1 2 3 2 2 3 2 2 2 2" xfId="13469"/>
    <cellStyle name="40% - Accent1 2 3 2 2 3 2 2 2 2 2" xfId="13470"/>
    <cellStyle name="40% - Accent1 2 3 2 2 3 2 2 2 3" xfId="13471"/>
    <cellStyle name="40% - Accent1 2 3 2 2 3 2 2 3" xfId="13472"/>
    <cellStyle name="40% - Accent1 2 3 2 2 3 2 2 3 2" xfId="13473"/>
    <cellStyle name="40% - Accent1 2 3 2 2 3 2 2 4" xfId="13474"/>
    <cellStyle name="40% - Accent1 2 3 2 2 3 2 3" xfId="13475"/>
    <cellStyle name="40% - Accent1 2 3 2 2 3 2 3 2" xfId="13476"/>
    <cellStyle name="40% - Accent1 2 3 2 2 3 2 3 2 2" xfId="13477"/>
    <cellStyle name="40% - Accent1 2 3 2 2 3 2 3 3" xfId="13478"/>
    <cellStyle name="40% - Accent1 2 3 2 2 3 2 4" xfId="13479"/>
    <cellStyle name="40% - Accent1 2 3 2 2 3 2 4 2" xfId="13480"/>
    <cellStyle name="40% - Accent1 2 3 2 2 3 2 5" xfId="13481"/>
    <cellStyle name="40% - Accent1 2 3 2 2 3 3" xfId="13482"/>
    <cellStyle name="40% - Accent1 2 3 2 2 3 3 2" xfId="13483"/>
    <cellStyle name="40% - Accent1 2 3 2 2 3 3 2 2" xfId="13484"/>
    <cellStyle name="40% - Accent1 2 3 2 2 3 3 2 2 2" xfId="13485"/>
    <cellStyle name="40% - Accent1 2 3 2 2 3 3 2 3" xfId="13486"/>
    <cellStyle name="40% - Accent1 2 3 2 2 3 3 3" xfId="13487"/>
    <cellStyle name="40% - Accent1 2 3 2 2 3 3 3 2" xfId="13488"/>
    <cellStyle name="40% - Accent1 2 3 2 2 3 3 4" xfId="13489"/>
    <cellStyle name="40% - Accent1 2 3 2 2 3 4" xfId="13490"/>
    <cellStyle name="40% - Accent1 2 3 2 2 3 4 2" xfId="13491"/>
    <cellStyle name="40% - Accent1 2 3 2 2 3 4 2 2" xfId="13492"/>
    <cellStyle name="40% - Accent1 2 3 2 2 3 4 3" xfId="13493"/>
    <cellStyle name="40% - Accent1 2 3 2 2 3 5" xfId="13494"/>
    <cellStyle name="40% - Accent1 2 3 2 2 3 5 2" xfId="13495"/>
    <cellStyle name="40% - Accent1 2 3 2 2 3 6" xfId="13496"/>
    <cellStyle name="40% - Accent1 2 3 2 2 4" xfId="13497"/>
    <cellStyle name="40% - Accent1 2 3 2 2 4 2" xfId="13498"/>
    <cellStyle name="40% - Accent1 2 3 2 2 4 2 2" xfId="13499"/>
    <cellStyle name="40% - Accent1 2 3 2 2 4 2 2 2" xfId="13500"/>
    <cellStyle name="40% - Accent1 2 3 2 2 4 2 2 2 2" xfId="13501"/>
    <cellStyle name="40% - Accent1 2 3 2 2 4 2 2 3" xfId="13502"/>
    <cellStyle name="40% - Accent1 2 3 2 2 4 2 3" xfId="13503"/>
    <cellStyle name="40% - Accent1 2 3 2 2 4 2 3 2" xfId="13504"/>
    <cellStyle name="40% - Accent1 2 3 2 2 4 2 4" xfId="13505"/>
    <cellStyle name="40% - Accent1 2 3 2 2 4 3" xfId="13506"/>
    <cellStyle name="40% - Accent1 2 3 2 2 4 3 2" xfId="13507"/>
    <cellStyle name="40% - Accent1 2 3 2 2 4 3 2 2" xfId="13508"/>
    <cellStyle name="40% - Accent1 2 3 2 2 4 3 3" xfId="13509"/>
    <cellStyle name="40% - Accent1 2 3 2 2 4 4" xfId="13510"/>
    <cellStyle name="40% - Accent1 2 3 2 2 4 4 2" xfId="13511"/>
    <cellStyle name="40% - Accent1 2 3 2 2 4 5" xfId="13512"/>
    <cellStyle name="40% - Accent1 2 3 2 2 5" xfId="13513"/>
    <cellStyle name="40% - Accent1 2 3 2 2 5 2" xfId="13514"/>
    <cellStyle name="40% - Accent1 2 3 2 2 5 2 2" xfId="13515"/>
    <cellStyle name="40% - Accent1 2 3 2 2 5 2 2 2" xfId="13516"/>
    <cellStyle name="40% - Accent1 2 3 2 2 5 2 3" xfId="13517"/>
    <cellStyle name="40% - Accent1 2 3 2 2 5 3" xfId="13518"/>
    <cellStyle name="40% - Accent1 2 3 2 2 5 3 2" xfId="13519"/>
    <cellStyle name="40% - Accent1 2 3 2 2 5 4" xfId="13520"/>
    <cellStyle name="40% - Accent1 2 3 2 2 6" xfId="13521"/>
    <cellStyle name="40% - Accent1 2 3 2 2 6 2" xfId="13522"/>
    <cellStyle name="40% - Accent1 2 3 2 2 6 2 2" xfId="13523"/>
    <cellStyle name="40% - Accent1 2 3 2 2 6 3" xfId="13524"/>
    <cellStyle name="40% - Accent1 2 3 2 2 7" xfId="13525"/>
    <cellStyle name="40% - Accent1 2 3 2 2 7 2" xfId="13526"/>
    <cellStyle name="40% - Accent1 2 3 2 2 8" xfId="13527"/>
    <cellStyle name="40% - Accent1 2 3 2 3" xfId="13528"/>
    <cellStyle name="40% - Accent1 2 3 2 3 2" xfId="13529"/>
    <cellStyle name="40% - Accent1 2 3 2 3 2 2" xfId="13530"/>
    <cellStyle name="40% - Accent1 2 3 2 3 2 2 2" xfId="13531"/>
    <cellStyle name="40% - Accent1 2 3 2 3 2 2 2 2" xfId="13532"/>
    <cellStyle name="40% - Accent1 2 3 2 3 2 2 2 2 2" xfId="13533"/>
    <cellStyle name="40% - Accent1 2 3 2 3 2 2 2 2 2 2" xfId="13534"/>
    <cellStyle name="40% - Accent1 2 3 2 3 2 2 2 2 3" xfId="13535"/>
    <cellStyle name="40% - Accent1 2 3 2 3 2 2 2 3" xfId="13536"/>
    <cellStyle name="40% - Accent1 2 3 2 3 2 2 2 3 2" xfId="13537"/>
    <cellStyle name="40% - Accent1 2 3 2 3 2 2 2 4" xfId="13538"/>
    <cellStyle name="40% - Accent1 2 3 2 3 2 2 3" xfId="13539"/>
    <cellStyle name="40% - Accent1 2 3 2 3 2 2 3 2" xfId="13540"/>
    <cellStyle name="40% - Accent1 2 3 2 3 2 2 3 2 2" xfId="13541"/>
    <cellStyle name="40% - Accent1 2 3 2 3 2 2 3 3" xfId="13542"/>
    <cellStyle name="40% - Accent1 2 3 2 3 2 2 4" xfId="13543"/>
    <cellStyle name="40% - Accent1 2 3 2 3 2 2 4 2" xfId="13544"/>
    <cellStyle name="40% - Accent1 2 3 2 3 2 2 5" xfId="13545"/>
    <cellStyle name="40% - Accent1 2 3 2 3 2 3" xfId="13546"/>
    <cellStyle name="40% - Accent1 2 3 2 3 2 3 2" xfId="13547"/>
    <cellStyle name="40% - Accent1 2 3 2 3 2 3 2 2" xfId="13548"/>
    <cellStyle name="40% - Accent1 2 3 2 3 2 3 2 2 2" xfId="13549"/>
    <cellStyle name="40% - Accent1 2 3 2 3 2 3 2 3" xfId="13550"/>
    <cellStyle name="40% - Accent1 2 3 2 3 2 3 3" xfId="13551"/>
    <cellStyle name="40% - Accent1 2 3 2 3 2 3 3 2" xfId="13552"/>
    <cellStyle name="40% - Accent1 2 3 2 3 2 3 4" xfId="13553"/>
    <cellStyle name="40% - Accent1 2 3 2 3 2 4" xfId="13554"/>
    <cellStyle name="40% - Accent1 2 3 2 3 2 4 2" xfId="13555"/>
    <cellStyle name="40% - Accent1 2 3 2 3 2 4 2 2" xfId="13556"/>
    <cellStyle name="40% - Accent1 2 3 2 3 2 4 3" xfId="13557"/>
    <cellStyle name="40% - Accent1 2 3 2 3 2 5" xfId="13558"/>
    <cellStyle name="40% - Accent1 2 3 2 3 2 5 2" xfId="13559"/>
    <cellStyle name="40% - Accent1 2 3 2 3 2 6" xfId="13560"/>
    <cellStyle name="40% - Accent1 2 3 2 3 3" xfId="13561"/>
    <cellStyle name="40% - Accent1 2 3 2 3 3 2" xfId="13562"/>
    <cellStyle name="40% - Accent1 2 3 2 3 3 2 2" xfId="13563"/>
    <cellStyle name="40% - Accent1 2 3 2 3 3 2 2 2" xfId="13564"/>
    <cellStyle name="40% - Accent1 2 3 2 3 3 2 2 2 2" xfId="13565"/>
    <cellStyle name="40% - Accent1 2 3 2 3 3 2 2 3" xfId="13566"/>
    <cellStyle name="40% - Accent1 2 3 2 3 3 2 3" xfId="13567"/>
    <cellStyle name="40% - Accent1 2 3 2 3 3 2 3 2" xfId="13568"/>
    <cellStyle name="40% - Accent1 2 3 2 3 3 2 4" xfId="13569"/>
    <cellStyle name="40% - Accent1 2 3 2 3 3 3" xfId="13570"/>
    <cellStyle name="40% - Accent1 2 3 2 3 3 3 2" xfId="13571"/>
    <cellStyle name="40% - Accent1 2 3 2 3 3 3 2 2" xfId="13572"/>
    <cellStyle name="40% - Accent1 2 3 2 3 3 3 3" xfId="13573"/>
    <cellStyle name="40% - Accent1 2 3 2 3 3 4" xfId="13574"/>
    <cellStyle name="40% - Accent1 2 3 2 3 3 4 2" xfId="13575"/>
    <cellStyle name="40% - Accent1 2 3 2 3 3 5" xfId="13576"/>
    <cellStyle name="40% - Accent1 2 3 2 3 4" xfId="13577"/>
    <cellStyle name="40% - Accent1 2 3 2 3 4 2" xfId="13578"/>
    <cellStyle name="40% - Accent1 2 3 2 3 4 2 2" xfId="13579"/>
    <cellStyle name="40% - Accent1 2 3 2 3 4 2 2 2" xfId="13580"/>
    <cellStyle name="40% - Accent1 2 3 2 3 4 2 3" xfId="13581"/>
    <cellStyle name="40% - Accent1 2 3 2 3 4 3" xfId="13582"/>
    <cellStyle name="40% - Accent1 2 3 2 3 4 3 2" xfId="13583"/>
    <cellStyle name="40% - Accent1 2 3 2 3 4 4" xfId="13584"/>
    <cellStyle name="40% - Accent1 2 3 2 3 5" xfId="13585"/>
    <cellStyle name="40% - Accent1 2 3 2 3 5 2" xfId="13586"/>
    <cellStyle name="40% - Accent1 2 3 2 3 5 2 2" xfId="13587"/>
    <cellStyle name="40% - Accent1 2 3 2 3 5 3" xfId="13588"/>
    <cellStyle name="40% - Accent1 2 3 2 3 6" xfId="13589"/>
    <cellStyle name="40% - Accent1 2 3 2 3 6 2" xfId="13590"/>
    <cellStyle name="40% - Accent1 2 3 2 3 7" xfId="13591"/>
    <cellStyle name="40% - Accent1 2 3 2 4" xfId="13592"/>
    <cellStyle name="40% - Accent1 2 3 2 4 2" xfId="13593"/>
    <cellStyle name="40% - Accent1 2 3 2 4 2 2" xfId="13594"/>
    <cellStyle name="40% - Accent1 2 3 2 4 2 2 2" xfId="13595"/>
    <cellStyle name="40% - Accent1 2 3 2 4 2 2 2 2" xfId="13596"/>
    <cellStyle name="40% - Accent1 2 3 2 4 2 2 2 2 2" xfId="13597"/>
    <cellStyle name="40% - Accent1 2 3 2 4 2 2 2 3" xfId="13598"/>
    <cellStyle name="40% - Accent1 2 3 2 4 2 2 3" xfId="13599"/>
    <cellStyle name="40% - Accent1 2 3 2 4 2 2 3 2" xfId="13600"/>
    <cellStyle name="40% - Accent1 2 3 2 4 2 2 4" xfId="13601"/>
    <cellStyle name="40% - Accent1 2 3 2 4 2 3" xfId="13602"/>
    <cellStyle name="40% - Accent1 2 3 2 4 2 3 2" xfId="13603"/>
    <cellStyle name="40% - Accent1 2 3 2 4 2 3 2 2" xfId="13604"/>
    <cellStyle name="40% - Accent1 2 3 2 4 2 3 3" xfId="13605"/>
    <cellStyle name="40% - Accent1 2 3 2 4 2 4" xfId="13606"/>
    <cellStyle name="40% - Accent1 2 3 2 4 2 4 2" xfId="13607"/>
    <cellStyle name="40% - Accent1 2 3 2 4 2 5" xfId="13608"/>
    <cellStyle name="40% - Accent1 2 3 2 4 3" xfId="13609"/>
    <cellStyle name="40% - Accent1 2 3 2 4 3 2" xfId="13610"/>
    <cellStyle name="40% - Accent1 2 3 2 4 3 2 2" xfId="13611"/>
    <cellStyle name="40% - Accent1 2 3 2 4 3 2 2 2" xfId="13612"/>
    <cellStyle name="40% - Accent1 2 3 2 4 3 2 3" xfId="13613"/>
    <cellStyle name="40% - Accent1 2 3 2 4 3 3" xfId="13614"/>
    <cellStyle name="40% - Accent1 2 3 2 4 3 3 2" xfId="13615"/>
    <cellStyle name="40% - Accent1 2 3 2 4 3 4" xfId="13616"/>
    <cellStyle name="40% - Accent1 2 3 2 4 4" xfId="13617"/>
    <cellStyle name="40% - Accent1 2 3 2 4 4 2" xfId="13618"/>
    <cellStyle name="40% - Accent1 2 3 2 4 4 2 2" xfId="13619"/>
    <cellStyle name="40% - Accent1 2 3 2 4 4 3" xfId="13620"/>
    <cellStyle name="40% - Accent1 2 3 2 4 5" xfId="13621"/>
    <cellStyle name="40% - Accent1 2 3 2 4 5 2" xfId="13622"/>
    <cellStyle name="40% - Accent1 2 3 2 4 6" xfId="13623"/>
    <cellStyle name="40% - Accent1 2 3 2 5" xfId="13624"/>
    <cellStyle name="40% - Accent1 2 3 2 5 2" xfId="13625"/>
    <cellStyle name="40% - Accent1 2 3 2 5 2 2" xfId="13626"/>
    <cellStyle name="40% - Accent1 2 3 2 5 2 2 2" xfId="13627"/>
    <cellStyle name="40% - Accent1 2 3 2 5 2 2 2 2" xfId="13628"/>
    <cellStyle name="40% - Accent1 2 3 2 5 2 2 3" xfId="13629"/>
    <cellStyle name="40% - Accent1 2 3 2 5 2 3" xfId="13630"/>
    <cellStyle name="40% - Accent1 2 3 2 5 2 3 2" xfId="13631"/>
    <cellStyle name="40% - Accent1 2 3 2 5 2 4" xfId="13632"/>
    <cellStyle name="40% - Accent1 2 3 2 5 3" xfId="13633"/>
    <cellStyle name="40% - Accent1 2 3 2 5 3 2" xfId="13634"/>
    <cellStyle name="40% - Accent1 2 3 2 5 3 2 2" xfId="13635"/>
    <cellStyle name="40% - Accent1 2 3 2 5 3 3" xfId="13636"/>
    <cellStyle name="40% - Accent1 2 3 2 5 4" xfId="13637"/>
    <cellStyle name="40% - Accent1 2 3 2 5 4 2" xfId="13638"/>
    <cellStyle name="40% - Accent1 2 3 2 5 5" xfId="13639"/>
    <cellStyle name="40% - Accent1 2 3 2 6" xfId="13640"/>
    <cellStyle name="40% - Accent1 2 3 2 6 2" xfId="13641"/>
    <cellStyle name="40% - Accent1 2 3 2 6 2 2" xfId="13642"/>
    <cellStyle name="40% - Accent1 2 3 2 6 2 2 2" xfId="13643"/>
    <cellStyle name="40% - Accent1 2 3 2 6 2 3" xfId="13644"/>
    <cellStyle name="40% - Accent1 2 3 2 6 3" xfId="13645"/>
    <cellStyle name="40% - Accent1 2 3 2 6 3 2" xfId="13646"/>
    <cellStyle name="40% - Accent1 2 3 2 6 4" xfId="13647"/>
    <cellStyle name="40% - Accent1 2 3 2 7" xfId="13648"/>
    <cellStyle name="40% - Accent1 2 3 2 7 2" xfId="13649"/>
    <cellStyle name="40% - Accent1 2 3 2 7 2 2" xfId="13650"/>
    <cellStyle name="40% - Accent1 2 3 2 7 3" xfId="13651"/>
    <cellStyle name="40% - Accent1 2 3 2 8" xfId="13652"/>
    <cellStyle name="40% - Accent1 2 3 2 8 2" xfId="13653"/>
    <cellStyle name="40% - Accent1 2 3 2 9" xfId="13654"/>
    <cellStyle name="40% - Accent1 2 3 3" xfId="13655"/>
    <cellStyle name="40% - Accent1 2 3 3 2" xfId="13656"/>
    <cellStyle name="40% - Accent1 2 3 3 2 2" xfId="13657"/>
    <cellStyle name="40% - Accent1 2 3 3 2 2 2" xfId="13658"/>
    <cellStyle name="40% - Accent1 2 3 3 2 2 2 2" xfId="13659"/>
    <cellStyle name="40% - Accent1 2 3 3 2 2 2 2 2" xfId="13660"/>
    <cellStyle name="40% - Accent1 2 3 3 2 2 2 2 2 2" xfId="13661"/>
    <cellStyle name="40% - Accent1 2 3 3 2 2 2 2 2 2 2" xfId="13662"/>
    <cellStyle name="40% - Accent1 2 3 3 2 2 2 2 2 3" xfId="13663"/>
    <cellStyle name="40% - Accent1 2 3 3 2 2 2 2 3" xfId="13664"/>
    <cellStyle name="40% - Accent1 2 3 3 2 2 2 2 3 2" xfId="13665"/>
    <cellStyle name="40% - Accent1 2 3 3 2 2 2 2 4" xfId="13666"/>
    <cellStyle name="40% - Accent1 2 3 3 2 2 2 3" xfId="13667"/>
    <cellStyle name="40% - Accent1 2 3 3 2 2 2 3 2" xfId="13668"/>
    <cellStyle name="40% - Accent1 2 3 3 2 2 2 3 2 2" xfId="13669"/>
    <cellStyle name="40% - Accent1 2 3 3 2 2 2 3 3" xfId="13670"/>
    <cellStyle name="40% - Accent1 2 3 3 2 2 2 4" xfId="13671"/>
    <cellStyle name="40% - Accent1 2 3 3 2 2 2 4 2" xfId="13672"/>
    <cellStyle name="40% - Accent1 2 3 3 2 2 2 5" xfId="13673"/>
    <cellStyle name="40% - Accent1 2 3 3 2 2 3" xfId="13674"/>
    <cellStyle name="40% - Accent1 2 3 3 2 2 3 2" xfId="13675"/>
    <cellStyle name="40% - Accent1 2 3 3 2 2 3 2 2" xfId="13676"/>
    <cellStyle name="40% - Accent1 2 3 3 2 2 3 2 2 2" xfId="13677"/>
    <cellStyle name="40% - Accent1 2 3 3 2 2 3 2 3" xfId="13678"/>
    <cellStyle name="40% - Accent1 2 3 3 2 2 3 3" xfId="13679"/>
    <cellStyle name="40% - Accent1 2 3 3 2 2 3 3 2" xfId="13680"/>
    <cellStyle name="40% - Accent1 2 3 3 2 2 3 4" xfId="13681"/>
    <cellStyle name="40% - Accent1 2 3 3 2 2 4" xfId="13682"/>
    <cellStyle name="40% - Accent1 2 3 3 2 2 4 2" xfId="13683"/>
    <cellStyle name="40% - Accent1 2 3 3 2 2 4 2 2" xfId="13684"/>
    <cellStyle name="40% - Accent1 2 3 3 2 2 4 3" xfId="13685"/>
    <cellStyle name="40% - Accent1 2 3 3 2 2 5" xfId="13686"/>
    <cellStyle name="40% - Accent1 2 3 3 2 2 5 2" xfId="13687"/>
    <cellStyle name="40% - Accent1 2 3 3 2 2 6" xfId="13688"/>
    <cellStyle name="40% - Accent1 2 3 3 2 3" xfId="13689"/>
    <cellStyle name="40% - Accent1 2 3 3 2 3 2" xfId="13690"/>
    <cellStyle name="40% - Accent1 2 3 3 2 3 2 2" xfId="13691"/>
    <cellStyle name="40% - Accent1 2 3 3 2 3 2 2 2" xfId="13692"/>
    <cellStyle name="40% - Accent1 2 3 3 2 3 2 2 2 2" xfId="13693"/>
    <cellStyle name="40% - Accent1 2 3 3 2 3 2 2 3" xfId="13694"/>
    <cellStyle name="40% - Accent1 2 3 3 2 3 2 3" xfId="13695"/>
    <cellStyle name="40% - Accent1 2 3 3 2 3 2 3 2" xfId="13696"/>
    <cellStyle name="40% - Accent1 2 3 3 2 3 2 4" xfId="13697"/>
    <cellStyle name="40% - Accent1 2 3 3 2 3 3" xfId="13698"/>
    <cellStyle name="40% - Accent1 2 3 3 2 3 3 2" xfId="13699"/>
    <cellStyle name="40% - Accent1 2 3 3 2 3 3 2 2" xfId="13700"/>
    <cellStyle name="40% - Accent1 2 3 3 2 3 3 3" xfId="13701"/>
    <cellStyle name="40% - Accent1 2 3 3 2 3 4" xfId="13702"/>
    <cellStyle name="40% - Accent1 2 3 3 2 3 4 2" xfId="13703"/>
    <cellStyle name="40% - Accent1 2 3 3 2 3 5" xfId="13704"/>
    <cellStyle name="40% - Accent1 2 3 3 2 4" xfId="13705"/>
    <cellStyle name="40% - Accent1 2 3 3 2 4 2" xfId="13706"/>
    <cellStyle name="40% - Accent1 2 3 3 2 4 2 2" xfId="13707"/>
    <cellStyle name="40% - Accent1 2 3 3 2 4 2 2 2" xfId="13708"/>
    <cellStyle name="40% - Accent1 2 3 3 2 4 2 3" xfId="13709"/>
    <cellStyle name="40% - Accent1 2 3 3 2 4 3" xfId="13710"/>
    <cellStyle name="40% - Accent1 2 3 3 2 4 3 2" xfId="13711"/>
    <cellStyle name="40% - Accent1 2 3 3 2 4 4" xfId="13712"/>
    <cellStyle name="40% - Accent1 2 3 3 2 5" xfId="13713"/>
    <cellStyle name="40% - Accent1 2 3 3 2 5 2" xfId="13714"/>
    <cellStyle name="40% - Accent1 2 3 3 2 5 2 2" xfId="13715"/>
    <cellStyle name="40% - Accent1 2 3 3 2 5 3" xfId="13716"/>
    <cellStyle name="40% - Accent1 2 3 3 2 6" xfId="13717"/>
    <cellStyle name="40% - Accent1 2 3 3 2 6 2" xfId="13718"/>
    <cellStyle name="40% - Accent1 2 3 3 2 7" xfId="13719"/>
    <cellStyle name="40% - Accent1 2 3 3 3" xfId="13720"/>
    <cellStyle name="40% - Accent1 2 3 3 3 2" xfId="13721"/>
    <cellStyle name="40% - Accent1 2 3 3 3 2 2" xfId="13722"/>
    <cellStyle name="40% - Accent1 2 3 3 3 2 2 2" xfId="13723"/>
    <cellStyle name="40% - Accent1 2 3 3 3 2 2 2 2" xfId="13724"/>
    <cellStyle name="40% - Accent1 2 3 3 3 2 2 2 2 2" xfId="13725"/>
    <cellStyle name="40% - Accent1 2 3 3 3 2 2 2 3" xfId="13726"/>
    <cellStyle name="40% - Accent1 2 3 3 3 2 2 3" xfId="13727"/>
    <cellStyle name="40% - Accent1 2 3 3 3 2 2 3 2" xfId="13728"/>
    <cellStyle name="40% - Accent1 2 3 3 3 2 2 4" xfId="13729"/>
    <cellStyle name="40% - Accent1 2 3 3 3 2 3" xfId="13730"/>
    <cellStyle name="40% - Accent1 2 3 3 3 2 3 2" xfId="13731"/>
    <cellStyle name="40% - Accent1 2 3 3 3 2 3 2 2" xfId="13732"/>
    <cellStyle name="40% - Accent1 2 3 3 3 2 3 3" xfId="13733"/>
    <cellStyle name="40% - Accent1 2 3 3 3 2 4" xfId="13734"/>
    <cellStyle name="40% - Accent1 2 3 3 3 2 4 2" xfId="13735"/>
    <cellStyle name="40% - Accent1 2 3 3 3 2 5" xfId="13736"/>
    <cellStyle name="40% - Accent1 2 3 3 3 3" xfId="13737"/>
    <cellStyle name="40% - Accent1 2 3 3 3 3 2" xfId="13738"/>
    <cellStyle name="40% - Accent1 2 3 3 3 3 2 2" xfId="13739"/>
    <cellStyle name="40% - Accent1 2 3 3 3 3 2 2 2" xfId="13740"/>
    <cellStyle name="40% - Accent1 2 3 3 3 3 2 3" xfId="13741"/>
    <cellStyle name="40% - Accent1 2 3 3 3 3 3" xfId="13742"/>
    <cellStyle name="40% - Accent1 2 3 3 3 3 3 2" xfId="13743"/>
    <cellStyle name="40% - Accent1 2 3 3 3 3 4" xfId="13744"/>
    <cellStyle name="40% - Accent1 2 3 3 3 4" xfId="13745"/>
    <cellStyle name="40% - Accent1 2 3 3 3 4 2" xfId="13746"/>
    <cellStyle name="40% - Accent1 2 3 3 3 4 2 2" xfId="13747"/>
    <cellStyle name="40% - Accent1 2 3 3 3 4 3" xfId="13748"/>
    <cellStyle name="40% - Accent1 2 3 3 3 5" xfId="13749"/>
    <cellStyle name="40% - Accent1 2 3 3 3 5 2" xfId="13750"/>
    <cellStyle name="40% - Accent1 2 3 3 3 6" xfId="13751"/>
    <cellStyle name="40% - Accent1 2 3 3 4" xfId="13752"/>
    <cellStyle name="40% - Accent1 2 3 3 4 2" xfId="13753"/>
    <cellStyle name="40% - Accent1 2 3 3 4 2 2" xfId="13754"/>
    <cellStyle name="40% - Accent1 2 3 3 4 2 2 2" xfId="13755"/>
    <cellStyle name="40% - Accent1 2 3 3 4 2 2 2 2" xfId="13756"/>
    <cellStyle name="40% - Accent1 2 3 3 4 2 2 3" xfId="13757"/>
    <cellStyle name="40% - Accent1 2 3 3 4 2 3" xfId="13758"/>
    <cellStyle name="40% - Accent1 2 3 3 4 2 3 2" xfId="13759"/>
    <cellStyle name="40% - Accent1 2 3 3 4 2 4" xfId="13760"/>
    <cellStyle name="40% - Accent1 2 3 3 4 3" xfId="13761"/>
    <cellStyle name="40% - Accent1 2 3 3 4 3 2" xfId="13762"/>
    <cellStyle name="40% - Accent1 2 3 3 4 3 2 2" xfId="13763"/>
    <cellStyle name="40% - Accent1 2 3 3 4 3 3" xfId="13764"/>
    <cellStyle name="40% - Accent1 2 3 3 4 4" xfId="13765"/>
    <cellStyle name="40% - Accent1 2 3 3 4 4 2" xfId="13766"/>
    <cellStyle name="40% - Accent1 2 3 3 4 5" xfId="13767"/>
    <cellStyle name="40% - Accent1 2 3 3 5" xfId="13768"/>
    <cellStyle name="40% - Accent1 2 3 3 5 2" xfId="13769"/>
    <cellStyle name="40% - Accent1 2 3 3 5 2 2" xfId="13770"/>
    <cellStyle name="40% - Accent1 2 3 3 5 2 2 2" xfId="13771"/>
    <cellStyle name="40% - Accent1 2 3 3 5 2 3" xfId="13772"/>
    <cellStyle name="40% - Accent1 2 3 3 5 3" xfId="13773"/>
    <cellStyle name="40% - Accent1 2 3 3 5 3 2" xfId="13774"/>
    <cellStyle name="40% - Accent1 2 3 3 5 4" xfId="13775"/>
    <cellStyle name="40% - Accent1 2 3 3 6" xfId="13776"/>
    <cellStyle name="40% - Accent1 2 3 3 6 2" xfId="13777"/>
    <cellStyle name="40% - Accent1 2 3 3 6 2 2" xfId="13778"/>
    <cellStyle name="40% - Accent1 2 3 3 6 3" xfId="13779"/>
    <cellStyle name="40% - Accent1 2 3 3 7" xfId="13780"/>
    <cellStyle name="40% - Accent1 2 3 3 7 2" xfId="13781"/>
    <cellStyle name="40% - Accent1 2 3 3 8" xfId="13782"/>
    <cellStyle name="40% - Accent1 2 3 4" xfId="13783"/>
    <cellStyle name="40% - Accent1 2 3 4 2" xfId="13784"/>
    <cellStyle name="40% - Accent1 2 3 4 2 2" xfId="13785"/>
    <cellStyle name="40% - Accent1 2 3 4 2 2 2" xfId="13786"/>
    <cellStyle name="40% - Accent1 2 3 4 2 2 2 2" xfId="13787"/>
    <cellStyle name="40% - Accent1 2 3 4 2 2 2 2 2" xfId="13788"/>
    <cellStyle name="40% - Accent1 2 3 4 2 2 2 2 2 2" xfId="13789"/>
    <cellStyle name="40% - Accent1 2 3 4 2 2 2 2 3" xfId="13790"/>
    <cellStyle name="40% - Accent1 2 3 4 2 2 2 3" xfId="13791"/>
    <cellStyle name="40% - Accent1 2 3 4 2 2 2 3 2" xfId="13792"/>
    <cellStyle name="40% - Accent1 2 3 4 2 2 2 4" xfId="13793"/>
    <cellStyle name="40% - Accent1 2 3 4 2 2 3" xfId="13794"/>
    <cellStyle name="40% - Accent1 2 3 4 2 2 3 2" xfId="13795"/>
    <cellStyle name="40% - Accent1 2 3 4 2 2 3 2 2" xfId="13796"/>
    <cellStyle name="40% - Accent1 2 3 4 2 2 3 3" xfId="13797"/>
    <cellStyle name="40% - Accent1 2 3 4 2 2 4" xfId="13798"/>
    <cellStyle name="40% - Accent1 2 3 4 2 2 4 2" xfId="13799"/>
    <cellStyle name="40% - Accent1 2 3 4 2 2 5" xfId="13800"/>
    <cellStyle name="40% - Accent1 2 3 4 2 3" xfId="13801"/>
    <cellStyle name="40% - Accent1 2 3 4 2 3 2" xfId="13802"/>
    <cellStyle name="40% - Accent1 2 3 4 2 3 2 2" xfId="13803"/>
    <cellStyle name="40% - Accent1 2 3 4 2 3 2 2 2" xfId="13804"/>
    <cellStyle name="40% - Accent1 2 3 4 2 3 2 3" xfId="13805"/>
    <cellStyle name="40% - Accent1 2 3 4 2 3 3" xfId="13806"/>
    <cellStyle name="40% - Accent1 2 3 4 2 3 3 2" xfId="13807"/>
    <cellStyle name="40% - Accent1 2 3 4 2 3 4" xfId="13808"/>
    <cellStyle name="40% - Accent1 2 3 4 2 4" xfId="13809"/>
    <cellStyle name="40% - Accent1 2 3 4 2 4 2" xfId="13810"/>
    <cellStyle name="40% - Accent1 2 3 4 2 4 2 2" xfId="13811"/>
    <cellStyle name="40% - Accent1 2 3 4 2 4 3" xfId="13812"/>
    <cellStyle name="40% - Accent1 2 3 4 2 5" xfId="13813"/>
    <cellStyle name="40% - Accent1 2 3 4 2 5 2" xfId="13814"/>
    <cellStyle name="40% - Accent1 2 3 4 2 6" xfId="13815"/>
    <cellStyle name="40% - Accent1 2 3 4 3" xfId="13816"/>
    <cellStyle name="40% - Accent1 2 3 4 3 2" xfId="13817"/>
    <cellStyle name="40% - Accent1 2 3 4 3 2 2" xfId="13818"/>
    <cellStyle name="40% - Accent1 2 3 4 3 2 2 2" xfId="13819"/>
    <cellStyle name="40% - Accent1 2 3 4 3 2 2 2 2" xfId="13820"/>
    <cellStyle name="40% - Accent1 2 3 4 3 2 2 3" xfId="13821"/>
    <cellStyle name="40% - Accent1 2 3 4 3 2 3" xfId="13822"/>
    <cellStyle name="40% - Accent1 2 3 4 3 2 3 2" xfId="13823"/>
    <cellStyle name="40% - Accent1 2 3 4 3 2 4" xfId="13824"/>
    <cellStyle name="40% - Accent1 2 3 4 3 3" xfId="13825"/>
    <cellStyle name="40% - Accent1 2 3 4 3 3 2" xfId="13826"/>
    <cellStyle name="40% - Accent1 2 3 4 3 3 2 2" xfId="13827"/>
    <cellStyle name="40% - Accent1 2 3 4 3 3 3" xfId="13828"/>
    <cellStyle name="40% - Accent1 2 3 4 3 4" xfId="13829"/>
    <cellStyle name="40% - Accent1 2 3 4 3 4 2" xfId="13830"/>
    <cellStyle name="40% - Accent1 2 3 4 3 5" xfId="13831"/>
    <cellStyle name="40% - Accent1 2 3 4 4" xfId="13832"/>
    <cellStyle name="40% - Accent1 2 3 4 4 2" xfId="13833"/>
    <cellStyle name="40% - Accent1 2 3 4 4 2 2" xfId="13834"/>
    <cellStyle name="40% - Accent1 2 3 4 4 2 2 2" xfId="13835"/>
    <cellStyle name="40% - Accent1 2 3 4 4 2 3" xfId="13836"/>
    <cellStyle name="40% - Accent1 2 3 4 4 3" xfId="13837"/>
    <cellStyle name="40% - Accent1 2 3 4 4 3 2" xfId="13838"/>
    <cellStyle name="40% - Accent1 2 3 4 4 4" xfId="13839"/>
    <cellStyle name="40% - Accent1 2 3 4 5" xfId="13840"/>
    <cellStyle name="40% - Accent1 2 3 4 5 2" xfId="13841"/>
    <cellStyle name="40% - Accent1 2 3 4 5 2 2" xfId="13842"/>
    <cellStyle name="40% - Accent1 2 3 4 5 3" xfId="13843"/>
    <cellStyle name="40% - Accent1 2 3 4 6" xfId="13844"/>
    <cellStyle name="40% - Accent1 2 3 4 6 2" xfId="13845"/>
    <cellStyle name="40% - Accent1 2 3 4 7" xfId="13846"/>
    <cellStyle name="40% - Accent1 2 3 5" xfId="13847"/>
    <cellStyle name="40% - Accent1 2 3 5 2" xfId="13848"/>
    <cellStyle name="40% - Accent1 2 3 5 2 2" xfId="13849"/>
    <cellStyle name="40% - Accent1 2 3 5 2 2 2" xfId="13850"/>
    <cellStyle name="40% - Accent1 2 3 5 2 2 2 2" xfId="13851"/>
    <cellStyle name="40% - Accent1 2 3 5 2 2 2 2 2" xfId="13852"/>
    <cellStyle name="40% - Accent1 2 3 5 2 2 2 3" xfId="13853"/>
    <cellStyle name="40% - Accent1 2 3 5 2 2 3" xfId="13854"/>
    <cellStyle name="40% - Accent1 2 3 5 2 2 3 2" xfId="13855"/>
    <cellStyle name="40% - Accent1 2 3 5 2 2 4" xfId="13856"/>
    <cellStyle name="40% - Accent1 2 3 5 2 3" xfId="13857"/>
    <cellStyle name="40% - Accent1 2 3 5 2 3 2" xfId="13858"/>
    <cellStyle name="40% - Accent1 2 3 5 2 3 2 2" xfId="13859"/>
    <cellStyle name="40% - Accent1 2 3 5 2 3 3" xfId="13860"/>
    <cellStyle name="40% - Accent1 2 3 5 2 4" xfId="13861"/>
    <cellStyle name="40% - Accent1 2 3 5 2 4 2" xfId="13862"/>
    <cellStyle name="40% - Accent1 2 3 5 2 5" xfId="13863"/>
    <cellStyle name="40% - Accent1 2 3 5 3" xfId="13864"/>
    <cellStyle name="40% - Accent1 2 3 5 3 2" xfId="13865"/>
    <cellStyle name="40% - Accent1 2 3 5 3 2 2" xfId="13866"/>
    <cellStyle name="40% - Accent1 2 3 5 3 2 2 2" xfId="13867"/>
    <cellStyle name="40% - Accent1 2 3 5 3 2 3" xfId="13868"/>
    <cellStyle name="40% - Accent1 2 3 5 3 3" xfId="13869"/>
    <cellStyle name="40% - Accent1 2 3 5 3 3 2" xfId="13870"/>
    <cellStyle name="40% - Accent1 2 3 5 3 4" xfId="13871"/>
    <cellStyle name="40% - Accent1 2 3 5 4" xfId="13872"/>
    <cellStyle name="40% - Accent1 2 3 5 4 2" xfId="13873"/>
    <cellStyle name="40% - Accent1 2 3 5 4 2 2" xfId="13874"/>
    <cellStyle name="40% - Accent1 2 3 5 4 3" xfId="13875"/>
    <cellStyle name="40% - Accent1 2 3 5 5" xfId="13876"/>
    <cellStyle name="40% - Accent1 2 3 5 5 2" xfId="13877"/>
    <cellStyle name="40% - Accent1 2 3 5 6" xfId="13878"/>
    <cellStyle name="40% - Accent1 2 3 6" xfId="13879"/>
    <cellStyle name="40% - Accent1 2 3 6 2" xfId="13880"/>
    <cellStyle name="40% - Accent1 2 3 6 2 2" xfId="13881"/>
    <cellStyle name="40% - Accent1 2 3 6 2 2 2" xfId="13882"/>
    <cellStyle name="40% - Accent1 2 3 6 2 2 2 2" xfId="13883"/>
    <cellStyle name="40% - Accent1 2 3 6 2 2 3" xfId="13884"/>
    <cellStyle name="40% - Accent1 2 3 6 2 3" xfId="13885"/>
    <cellStyle name="40% - Accent1 2 3 6 2 3 2" xfId="13886"/>
    <cellStyle name="40% - Accent1 2 3 6 2 4" xfId="13887"/>
    <cellStyle name="40% - Accent1 2 3 6 3" xfId="13888"/>
    <cellStyle name="40% - Accent1 2 3 6 3 2" xfId="13889"/>
    <cellStyle name="40% - Accent1 2 3 6 3 2 2" xfId="13890"/>
    <cellStyle name="40% - Accent1 2 3 6 3 3" xfId="13891"/>
    <cellStyle name="40% - Accent1 2 3 6 4" xfId="13892"/>
    <cellStyle name="40% - Accent1 2 3 6 4 2" xfId="13893"/>
    <cellStyle name="40% - Accent1 2 3 6 5" xfId="13894"/>
    <cellStyle name="40% - Accent1 2 3 7" xfId="13895"/>
    <cellStyle name="40% - Accent1 2 3 7 2" xfId="13896"/>
    <cellStyle name="40% - Accent1 2 3 7 2 2" xfId="13897"/>
    <cellStyle name="40% - Accent1 2 3 7 2 2 2" xfId="13898"/>
    <cellStyle name="40% - Accent1 2 3 7 2 3" xfId="13899"/>
    <cellStyle name="40% - Accent1 2 3 7 3" xfId="13900"/>
    <cellStyle name="40% - Accent1 2 3 7 3 2" xfId="13901"/>
    <cellStyle name="40% - Accent1 2 3 7 4" xfId="13902"/>
    <cellStyle name="40% - Accent1 2 3 8" xfId="13903"/>
    <cellStyle name="40% - Accent1 2 3 8 2" xfId="13904"/>
    <cellStyle name="40% - Accent1 2 3 8 2 2" xfId="13905"/>
    <cellStyle name="40% - Accent1 2 3 8 3" xfId="13906"/>
    <cellStyle name="40% - Accent1 2 3 9" xfId="13907"/>
    <cellStyle name="40% - Accent1 2 3 9 2" xfId="13908"/>
    <cellStyle name="40% - Accent1 2 4" xfId="13909"/>
    <cellStyle name="40% - Accent1 2 4 2" xfId="13910"/>
    <cellStyle name="40% - Accent1 2 4 2 2" xfId="13911"/>
    <cellStyle name="40% - Accent1 2 4 2 2 2" xfId="13912"/>
    <cellStyle name="40% - Accent1 2 4 2 2 2 2" xfId="13913"/>
    <cellStyle name="40% - Accent1 2 4 2 2 2 2 2" xfId="13914"/>
    <cellStyle name="40% - Accent1 2 4 2 2 2 2 2 2" xfId="13915"/>
    <cellStyle name="40% - Accent1 2 4 2 2 2 2 2 2 2" xfId="13916"/>
    <cellStyle name="40% - Accent1 2 4 2 2 2 2 2 2 2 2" xfId="13917"/>
    <cellStyle name="40% - Accent1 2 4 2 2 2 2 2 2 3" xfId="13918"/>
    <cellStyle name="40% - Accent1 2 4 2 2 2 2 2 3" xfId="13919"/>
    <cellStyle name="40% - Accent1 2 4 2 2 2 2 2 3 2" xfId="13920"/>
    <cellStyle name="40% - Accent1 2 4 2 2 2 2 2 4" xfId="13921"/>
    <cellStyle name="40% - Accent1 2 4 2 2 2 2 3" xfId="13922"/>
    <cellStyle name="40% - Accent1 2 4 2 2 2 2 3 2" xfId="13923"/>
    <cellStyle name="40% - Accent1 2 4 2 2 2 2 3 2 2" xfId="13924"/>
    <cellStyle name="40% - Accent1 2 4 2 2 2 2 3 3" xfId="13925"/>
    <cellStyle name="40% - Accent1 2 4 2 2 2 2 4" xfId="13926"/>
    <cellStyle name="40% - Accent1 2 4 2 2 2 2 4 2" xfId="13927"/>
    <cellStyle name="40% - Accent1 2 4 2 2 2 2 5" xfId="13928"/>
    <cellStyle name="40% - Accent1 2 4 2 2 2 3" xfId="13929"/>
    <cellStyle name="40% - Accent1 2 4 2 2 2 3 2" xfId="13930"/>
    <cellStyle name="40% - Accent1 2 4 2 2 2 3 2 2" xfId="13931"/>
    <cellStyle name="40% - Accent1 2 4 2 2 2 3 2 2 2" xfId="13932"/>
    <cellStyle name="40% - Accent1 2 4 2 2 2 3 2 3" xfId="13933"/>
    <cellStyle name="40% - Accent1 2 4 2 2 2 3 3" xfId="13934"/>
    <cellStyle name="40% - Accent1 2 4 2 2 2 3 3 2" xfId="13935"/>
    <cellStyle name="40% - Accent1 2 4 2 2 2 3 4" xfId="13936"/>
    <cellStyle name="40% - Accent1 2 4 2 2 2 4" xfId="13937"/>
    <cellStyle name="40% - Accent1 2 4 2 2 2 4 2" xfId="13938"/>
    <cellStyle name="40% - Accent1 2 4 2 2 2 4 2 2" xfId="13939"/>
    <cellStyle name="40% - Accent1 2 4 2 2 2 4 3" xfId="13940"/>
    <cellStyle name="40% - Accent1 2 4 2 2 2 5" xfId="13941"/>
    <cellStyle name="40% - Accent1 2 4 2 2 2 5 2" xfId="13942"/>
    <cellStyle name="40% - Accent1 2 4 2 2 2 6" xfId="13943"/>
    <cellStyle name="40% - Accent1 2 4 2 2 3" xfId="13944"/>
    <cellStyle name="40% - Accent1 2 4 2 2 3 2" xfId="13945"/>
    <cellStyle name="40% - Accent1 2 4 2 2 3 2 2" xfId="13946"/>
    <cellStyle name="40% - Accent1 2 4 2 2 3 2 2 2" xfId="13947"/>
    <cellStyle name="40% - Accent1 2 4 2 2 3 2 2 2 2" xfId="13948"/>
    <cellStyle name="40% - Accent1 2 4 2 2 3 2 2 3" xfId="13949"/>
    <cellStyle name="40% - Accent1 2 4 2 2 3 2 3" xfId="13950"/>
    <cellStyle name="40% - Accent1 2 4 2 2 3 2 3 2" xfId="13951"/>
    <cellStyle name="40% - Accent1 2 4 2 2 3 2 4" xfId="13952"/>
    <cellStyle name="40% - Accent1 2 4 2 2 3 3" xfId="13953"/>
    <cellStyle name="40% - Accent1 2 4 2 2 3 3 2" xfId="13954"/>
    <cellStyle name="40% - Accent1 2 4 2 2 3 3 2 2" xfId="13955"/>
    <cellStyle name="40% - Accent1 2 4 2 2 3 3 3" xfId="13956"/>
    <cellStyle name="40% - Accent1 2 4 2 2 3 4" xfId="13957"/>
    <cellStyle name="40% - Accent1 2 4 2 2 3 4 2" xfId="13958"/>
    <cellStyle name="40% - Accent1 2 4 2 2 3 5" xfId="13959"/>
    <cellStyle name="40% - Accent1 2 4 2 2 4" xfId="13960"/>
    <cellStyle name="40% - Accent1 2 4 2 2 4 2" xfId="13961"/>
    <cellStyle name="40% - Accent1 2 4 2 2 4 2 2" xfId="13962"/>
    <cellStyle name="40% - Accent1 2 4 2 2 4 2 2 2" xfId="13963"/>
    <cellStyle name="40% - Accent1 2 4 2 2 4 2 3" xfId="13964"/>
    <cellStyle name="40% - Accent1 2 4 2 2 4 3" xfId="13965"/>
    <cellStyle name="40% - Accent1 2 4 2 2 4 3 2" xfId="13966"/>
    <cellStyle name="40% - Accent1 2 4 2 2 4 4" xfId="13967"/>
    <cellStyle name="40% - Accent1 2 4 2 2 5" xfId="13968"/>
    <cellStyle name="40% - Accent1 2 4 2 2 5 2" xfId="13969"/>
    <cellStyle name="40% - Accent1 2 4 2 2 5 2 2" xfId="13970"/>
    <cellStyle name="40% - Accent1 2 4 2 2 5 3" xfId="13971"/>
    <cellStyle name="40% - Accent1 2 4 2 2 6" xfId="13972"/>
    <cellStyle name="40% - Accent1 2 4 2 2 6 2" xfId="13973"/>
    <cellStyle name="40% - Accent1 2 4 2 2 7" xfId="13974"/>
    <cellStyle name="40% - Accent1 2 4 2 3" xfId="13975"/>
    <cellStyle name="40% - Accent1 2 4 2 3 2" xfId="13976"/>
    <cellStyle name="40% - Accent1 2 4 2 3 2 2" xfId="13977"/>
    <cellStyle name="40% - Accent1 2 4 2 3 2 2 2" xfId="13978"/>
    <cellStyle name="40% - Accent1 2 4 2 3 2 2 2 2" xfId="13979"/>
    <cellStyle name="40% - Accent1 2 4 2 3 2 2 2 2 2" xfId="13980"/>
    <cellStyle name="40% - Accent1 2 4 2 3 2 2 2 3" xfId="13981"/>
    <cellStyle name="40% - Accent1 2 4 2 3 2 2 3" xfId="13982"/>
    <cellStyle name="40% - Accent1 2 4 2 3 2 2 3 2" xfId="13983"/>
    <cellStyle name="40% - Accent1 2 4 2 3 2 2 4" xfId="13984"/>
    <cellStyle name="40% - Accent1 2 4 2 3 2 3" xfId="13985"/>
    <cellStyle name="40% - Accent1 2 4 2 3 2 3 2" xfId="13986"/>
    <cellStyle name="40% - Accent1 2 4 2 3 2 3 2 2" xfId="13987"/>
    <cellStyle name="40% - Accent1 2 4 2 3 2 3 3" xfId="13988"/>
    <cellStyle name="40% - Accent1 2 4 2 3 2 4" xfId="13989"/>
    <cellStyle name="40% - Accent1 2 4 2 3 2 4 2" xfId="13990"/>
    <cellStyle name="40% - Accent1 2 4 2 3 2 5" xfId="13991"/>
    <cellStyle name="40% - Accent1 2 4 2 3 3" xfId="13992"/>
    <cellStyle name="40% - Accent1 2 4 2 3 3 2" xfId="13993"/>
    <cellStyle name="40% - Accent1 2 4 2 3 3 2 2" xfId="13994"/>
    <cellStyle name="40% - Accent1 2 4 2 3 3 2 2 2" xfId="13995"/>
    <cellStyle name="40% - Accent1 2 4 2 3 3 2 3" xfId="13996"/>
    <cellStyle name="40% - Accent1 2 4 2 3 3 3" xfId="13997"/>
    <cellStyle name="40% - Accent1 2 4 2 3 3 3 2" xfId="13998"/>
    <cellStyle name="40% - Accent1 2 4 2 3 3 4" xfId="13999"/>
    <cellStyle name="40% - Accent1 2 4 2 3 4" xfId="14000"/>
    <cellStyle name="40% - Accent1 2 4 2 3 4 2" xfId="14001"/>
    <cellStyle name="40% - Accent1 2 4 2 3 4 2 2" xfId="14002"/>
    <cellStyle name="40% - Accent1 2 4 2 3 4 3" xfId="14003"/>
    <cellStyle name="40% - Accent1 2 4 2 3 5" xfId="14004"/>
    <cellStyle name="40% - Accent1 2 4 2 3 5 2" xfId="14005"/>
    <cellStyle name="40% - Accent1 2 4 2 3 6" xfId="14006"/>
    <cellStyle name="40% - Accent1 2 4 2 4" xfId="14007"/>
    <cellStyle name="40% - Accent1 2 4 2 4 2" xfId="14008"/>
    <cellStyle name="40% - Accent1 2 4 2 4 2 2" xfId="14009"/>
    <cellStyle name="40% - Accent1 2 4 2 4 2 2 2" xfId="14010"/>
    <cellStyle name="40% - Accent1 2 4 2 4 2 2 2 2" xfId="14011"/>
    <cellStyle name="40% - Accent1 2 4 2 4 2 2 3" xfId="14012"/>
    <cellStyle name="40% - Accent1 2 4 2 4 2 3" xfId="14013"/>
    <cellStyle name="40% - Accent1 2 4 2 4 2 3 2" xfId="14014"/>
    <cellStyle name="40% - Accent1 2 4 2 4 2 4" xfId="14015"/>
    <cellStyle name="40% - Accent1 2 4 2 4 3" xfId="14016"/>
    <cellStyle name="40% - Accent1 2 4 2 4 3 2" xfId="14017"/>
    <cellStyle name="40% - Accent1 2 4 2 4 3 2 2" xfId="14018"/>
    <cellStyle name="40% - Accent1 2 4 2 4 3 3" xfId="14019"/>
    <cellStyle name="40% - Accent1 2 4 2 4 4" xfId="14020"/>
    <cellStyle name="40% - Accent1 2 4 2 4 4 2" xfId="14021"/>
    <cellStyle name="40% - Accent1 2 4 2 4 5" xfId="14022"/>
    <cellStyle name="40% - Accent1 2 4 2 5" xfId="14023"/>
    <cellStyle name="40% - Accent1 2 4 2 5 2" xfId="14024"/>
    <cellStyle name="40% - Accent1 2 4 2 5 2 2" xfId="14025"/>
    <cellStyle name="40% - Accent1 2 4 2 5 2 2 2" xfId="14026"/>
    <cellStyle name="40% - Accent1 2 4 2 5 2 3" xfId="14027"/>
    <cellStyle name="40% - Accent1 2 4 2 5 3" xfId="14028"/>
    <cellStyle name="40% - Accent1 2 4 2 5 3 2" xfId="14029"/>
    <cellStyle name="40% - Accent1 2 4 2 5 4" xfId="14030"/>
    <cellStyle name="40% - Accent1 2 4 2 6" xfId="14031"/>
    <cellStyle name="40% - Accent1 2 4 2 6 2" xfId="14032"/>
    <cellStyle name="40% - Accent1 2 4 2 6 2 2" xfId="14033"/>
    <cellStyle name="40% - Accent1 2 4 2 6 3" xfId="14034"/>
    <cellStyle name="40% - Accent1 2 4 2 7" xfId="14035"/>
    <cellStyle name="40% - Accent1 2 4 2 7 2" xfId="14036"/>
    <cellStyle name="40% - Accent1 2 4 2 8" xfId="14037"/>
    <cellStyle name="40% - Accent1 2 4 3" xfId="14038"/>
    <cellStyle name="40% - Accent1 2 4 3 2" xfId="14039"/>
    <cellStyle name="40% - Accent1 2 4 3 2 2" xfId="14040"/>
    <cellStyle name="40% - Accent1 2 4 3 2 2 2" xfId="14041"/>
    <cellStyle name="40% - Accent1 2 4 3 2 2 2 2" xfId="14042"/>
    <cellStyle name="40% - Accent1 2 4 3 2 2 2 2 2" xfId="14043"/>
    <cellStyle name="40% - Accent1 2 4 3 2 2 2 2 2 2" xfId="14044"/>
    <cellStyle name="40% - Accent1 2 4 3 2 2 2 2 3" xfId="14045"/>
    <cellStyle name="40% - Accent1 2 4 3 2 2 2 3" xfId="14046"/>
    <cellStyle name="40% - Accent1 2 4 3 2 2 2 3 2" xfId="14047"/>
    <cellStyle name="40% - Accent1 2 4 3 2 2 2 4" xfId="14048"/>
    <cellStyle name="40% - Accent1 2 4 3 2 2 3" xfId="14049"/>
    <cellStyle name="40% - Accent1 2 4 3 2 2 3 2" xfId="14050"/>
    <cellStyle name="40% - Accent1 2 4 3 2 2 3 2 2" xfId="14051"/>
    <cellStyle name="40% - Accent1 2 4 3 2 2 3 3" xfId="14052"/>
    <cellStyle name="40% - Accent1 2 4 3 2 2 4" xfId="14053"/>
    <cellStyle name="40% - Accent1 2 4 3 2 2 4 2" xfId="14054"/>
    <cellStyle name="40% - Accent1 2 4 3 2 2 5" xfId="14055"/>
    <cellStyle name="40% - Accent1 2 4 3 2 3" xfId="14056"/>
    <cellStyle name="40% - Accent1 2 4 3 2 3 2" xfId="14057"/>
    <cellStyle name="40% - Accent1 2 4 3 2 3 2 2" xfId="14058"/>
    <cellStyle name="40% - Accent1 2 4 3 2 3 2 2 2" xfId="14059"/>
    <cellStyle name="40% - Accent1 2 4 3 2 3 2 3" xfId="14060"/>
    <cellStyle name="40% - Accent1 2 4 3 2 3 3" xfId="14061"/>
    <cellStyle name="40% - Accent1 2 4 3 2 3 3 2" xfId="14062"/>
    <cellStyle name="40% - Accent1 2 4 3 2 3 4" xfId="14063"/>
    <cellStyle name="40% - Accent1 2 4 3 2 4" xfId="14064"/>
    <cellStyle name="40% - Accent1 2 4 3 2 4 2" xfId="14065"/>
    <cellStyle name="40% - Accent1 2 4 3 2 4 2 2" xfId="14066"/>
    <cellStyle name="40% - Accent1 2 4 3 2 4 3" xfId="14067"/>
    <cellStyle name="40% - Accent1 2 4 3 2 5" xfId="14068"/>
    <cellStyle name="40% - Accent1 2 4 3 2 5 2" xfId="14069"/>
    <cellStyle name="40% - Accent1 2 4 3 2 6" xfId="14070"/>
    <cellStyle name="40% - Accent1 2 4 3 3" xfId="14071"/>
    <cellStyle name="40% - Accent1 2 4 3 3 2" xfId="14072"/>
    <cellStyle name="40% - Accent1 2 4 3 3 2 2" xfId="14073"/>
    <cellStyle name="40% - Accent1 2 4 3 3 2 2 2" xfId="14074"/>
    <cellStyle name="40% - Accent1 2 4 3 3 2 2 2 2" xfId="14075"/>
    <cellStyle name="40% - Accent1 2 4 3 3 2 2 3" xfId="14076"/>
    <cellStyle name="40% - Accent1 2 4 3 3 2 3" xfId="14077"/>
    <cellStyle name="40% - Accent1 2 4 3 3 2 3 2" xfId="14078"/>
    <cellStyle name="40% - Accent1 2 4 3 3 2 4" xfId="14079"/>
    <cellStyle name="40% - Accent1 2 4 3 3 3" xfId="14080"/>
    <cellStyle name="40% - Accent1 2 4 3 3 3 2" xfId="14081"/>
    <cellStyle name="40% - Accent1 2 4 3 3 3 2 2" xfId="14082"/>
    <cellStyle name="40% - Accent1 2 4 3 3 3 3" xfId="14083"/>
    <cellStyle name="40% - Accent1 2 4 3 3 4" xfId="14084"/>
    <cellStyle name="40% - Accent1 2 4 3 3 4 2" xfId="14085"/>
    <cellStyle name="40% - Accent1 2 4 3 3 5" xfId="14086"/>
    <cellStyle name="40% - Accent1 2 4 3 4" xfId="14087"/>
    <cellStyle name="40% - Accent1 2 4 3 4 2" xfId="14088"/>
    <cellStyle name="40% - Accent1 2 4 3 4 2 2" xfId="14089"/>
    <cellStyle name="40% - Accent1 2 4 3 4 2 2 2" xfId="14090"/>
    <cellStyle name="40% - Accent1 2 4 3 4 2 3" xfId="14091"/>
    <cellStyle name="40% - Accent1 2 4 3 4 3" xfId="14092"/>
    <cellStyle name="40% - Accent1 2 4 3 4 3 2" xfId="14093"/>
    <cellStyle name="40% - Accent1 2 4 3 4 4" xfId="14094"/>
    <cellStyle name="40% - Accent1 2 4 3 5" xfId="14095"/>
    <cellStyle name="40% - Accent1 2 4 3 5 2" xfId="14096"/>
    <cellStyle name="40% - Accent1 2 4 3 5 2 2" xfId="14097"/>
    <cellStyle name="40% - Accent1 2 4 3 5 3" xfId="14098"/>
    <cellStyle name="40% - Accent1 2 4 3 6" xfId="14099"/>
    <cellStyle name="40% - Accent1 2 4 3 6 2" xfId="14100"/>
    <cellStyle name="40% - Accent1 2 4 3 7" xfId="14101"/>
    <cellStyle name="40% - Accent1 2 4 4" xfId="14102"/>
    <cellStyle name="40% - Accent1 2 4 4 2" xfId="14103"/>
    <cellStyle name="40% - Accent1 2 4 4 2 2" xfId="14104"/>
    <cellStyle name="40% - Accent1 2 4 4 2 2 2" xfId="14105"/>
    <cellStyle name="40% - Accent1 2 4 4 2 2 2 2" xfId="14106"/>
    <cellStyle name="40% - Accent1 2 4 4 2 2 2 2 2" xfId="14107"/>
    <cellStyle name="40% - Accent1 2 4 4 2 2 2 3" xfId="14108"/>
    <cellStyle name="40% - Accent1 2 4 4 2 2 3" xfId="14109"/>
    <cellStyle name="40% - Accent1 2 4 4 2 2 3 2" xfId="14110"/>
    <cellStyle name="40% - Accent1 2 4 4 2 2 4" xfId="14111"/>
    <cellStyle name="40% - Accent1 2 4 4 2 3" xfId="14112"/>
    <cellStyle name="40% - Accent1 2 4 4 2 3 2" xfId="14113"/>
    <cellStyle name="40% - Accent1 2 4 4 2 3 2 2" xfId="14114"/>
    <cellStyle name="40% - Accent1 2 4 4 2 3 3" xfId="14115"/>
    <cellStyle name="40% - Accent1 2 4 4 2 4" xfId="14116"/>
    <cellStyle name="40% - Accent1 2 4 4 2 4 2" xfId="14117"/>
    <cellStyle name="40% - Accent1 2 4 4 2 5" xfId="14118"/>
    <cellStyle name="40% - Accent1 2 4 4 3" xfId="14119"/>
    <cellStyle name="40% - Accent1 2 4 4 3 2" xfId="14120"/>
    <cellStyle name="40% - Accent1 2 4 4 3 2 2" xfId="14121"/>
    <cellStyle name="40% - Accent1 2 4 4 3 2 2 2" xfId="14122"/>
    <cellStyle name="40% - Accent1 2 4 4 3 2 3" xfId="14123"/>
    <cellStyle name="40% - Accent1 2 4 4 3 3" xfId="14124"/>
    <cellStyle name="40% - Accent1 2 4 4 3 3 2" xfId="14125"/>
    <cellStyle name="40% - Accent1 2 4 4 3 4" xfId="14126"/>
    <cellStyle name="40% - Accent1 2 4 4 4" xfId="14127"/>
    <cellStyle name="40% - Accent1 2 4 4 4 2" xfId="14128"/>
    <cellStyle name="40% - Accent1 2 4 4 4 2 2" xfId="14129"/>
    <cellStyle name="40% - Accent1 2 4 4 4 3" xfId="14130"/>
    <cellStyle name="40% - Accent1 2 4 4 5" xfId="14131"/>
    <cellStyle name="40% - Accent1 2 4 4 5 2" xfId="14132"/>
    <cellStyle name="40% - Accent1 2 4 4 6" xfId="14133"/>
    <cellStyle name="40% - Accent1 2 4 5" xfId="14134"/>
    <cellStyle name="40% - Accent1 2 4 5 2" xfId="14135"/>
    <cellStyle name="40% - Accent1 2 4 5 2 2" xfId="14136"/>
    <cellStyle name="40% - Accent1 2 4 5 2 2 2" xfId="14137"/>
    <cellStyle name="40% - Accent1 2 4 5 2 2 2 2" xfId="14138"/>
    <cellStyle name="40% - Accent1 2 4 5 2 2 3" xfId="14139"/>
    <cellStyle name="40% - Accent1 2 4 5 2 3" xfId="14140"/>
    <cellStyle name="40% - Accent1 2 4 5 2 3 2" xfId="14141"/>
    <cellStyle name="40% - Accent1 2 4 5 2 4" xfId="14142"/>
    <cellStyle name="40% - Accent1 2 4 5 3" xfId="14143"/>
    <cellStyle name="40% - Accent1 2 4 5 3 2" xfId="14144"/>
    <cellStyle name="40% - Accent1 2 4 5 3 2 2" xfId="14145"/>
    <cellStyle name="40% - Accent1 2 4 5 3 3" xfId="14146"/>
    <cellStyle name="40% - Accent1 2 4 5 4" xfId="14147"/>
    <cellStyle name="40% - Accent1 2 4 5 4 2" xfId="14148"/>
    <cellStyle name="40% - Accent1 2 4 5 5" xfId="14149"/>
    <cellStyle name="40% - Accent1 2 4 6" xfId="14150"/>
    <cellStyle name="40% - Accent1 2 4 6 2" xfId="14151"/>
    <cellStyle name="40% - Accent1 2 4 6 2 2" xfId="14152"/>
    <cellStyle name="40% - Accent1 2 4 6 2 2 2" xfId="14153"/>
    <cellStyle name="40% - Accent1 2 4 6 2 3" xfId="14154"/>
    <cellStyle name="40% - Accent1 2 4 6 3" xfId="14155"/>
    <cellStyle name="40% - Accent1 2 4 6 3 2" xfId="14156"/>
    <cellStyle name="40% - Accent1 2 4 6 4" xfId="14157"/>
    <cellStyle name="40% - Accent1 2 4 7" xfId="14158"/>
    <cellStyle name="40% - Accent1 2 4 7 2" xfId="14159"/>
    <cellStyle name="40% - Accent1 2 4 7 2 2" xfId="14160"/>
    <cellStyle name="40% - Accent1 2 4 7 3" xfId="14161"/>
    <cellStyle name="40% - Accent1 2 4 8" xfId="14162"/>
    <cellStyle name="40% - Accent1 2 4 8 2" xfId="14163"/>
    <cellStyle name="40% - Accent1 2 4 9" xfId="14164"/>
    <cellStyle name="40% - Accent1 2 5" xfId="14165"/>
    <cellStyle name="40% - Accent1 2 5 2" xfId="14166"/>
    <cellStyle name="40% - Accent1 2 5 2 2" xfId="14167"/>
    <cellStyle name="40% - Accent1 2 5 2 2 2" xfId="14168"/>
    <cellStyle name="40% - Accent1 2 5 2 2 2 2" xfId="14169"/>
    <cellStyle name="40% - Accent1 2 5 2 2 2 2 2" xfId="14170"/>
    <cellStyle name="40% - Accent1 2 5 2 2 2 2 2 2" xfId="14171"/>
    <cellStyle name="40% - Accent1 2 5 2 2 2 2 2 2 2" xfId="14172"/>
    <cellStyle name="40% - Accent1 2 5 2 2 2 2 2 3" xfId="14173"/>
    <cellStyle name="40% - Accent1 2 5 2 2 2 2 3" xfId="14174"/>
    <cellStyle name="40% - Accent1 2 5 2 2 2 2 3 2" xfId="14175"/>
    <cellStyle name="40% - Accent1 2 5 2 2 2 2 4" xfId="14176"/>
    <cellStyle name="40% - Accent1 2 5 2 2 2 3" xfId="14177"/>
    <cellStyle name="40% - Accent1 2 5 2 2 2 3 2" xfId="14178"/>
    <cellStyle name="40% - Accent1 2 5 2 2 2 3 2 2" xfId="14179"/>
    <cellStyle name="40% - Accent1 2 5 2 2 2 3 3" xfId="14180"/>
    <cellStyle name="40% - Accent1 2 5 2 2 2 4" xfId="14181"/>
    <cellStyle name="40% - Accent1 2 5 2 2 2 4 2" xfId="14182"/>
    <cellStyle name="40% - Accent1 2 5 2 2 2 5" xfId="14183"/>
    <cellStyle name="40% - Accent1 2 5 2 2 3" xfId="14184"/>
    <cellStyle name="40% - Accent1 2 5 2 2 3 2" xfId="14185"/>
    <cellStyle name="40% - Accent1 2 5 2 2 3 2 2" xfId="14186"/>
    <cellStyle name="40% - Accent1 2 5 2 2 3 2 2 2" xfId="14187"/>
    <cellStyle name="40% - Accent1 2 5 2 2 3 2 3" xfId="14188"/>
    <cellStyle name="40% - Accent1 2 5 2 2 3 3" xfId="14189"/>
    <cellStyle name="40% - Accent1 2 5 2 2 3 3 2" xfId="14190"/>
    <cellStyle name="40% - Accent1 2 5 2 2 3 4" xfId="14191"/>
    <cellStyle name="40% - Accent1 2 5 2 2 4" xfId="14192"/>
    <cellStyle name="40% - Accent1 2 5 2 2 4 2" xfId="14193"/>
    <cellStyle name="40% - Accent1 2 5 2 2 4 2 2" xfId="14194"/>
    <cellStyle name="40% - Accent1 2 5 2 2 4 3" xfId="14195"/>
    <cellStyle name="40% - Accent1 2 5 2 2 5" xfId="14196"/>
    <cellStyle name="40% - Accent1 2 5 2 2 5 2" xfId="14197"/>
    <cellStyle name="40% - Accent1 2 5 2 2 6" xfId="14198"/>
    <cellStyle name="40% - Accent1 2 5 2 3" xfId="14199"/>
    <cellStyle name="40% - Accent1 2 5 2 3 2" xfId="14200"/>
    <cellStyle name="40% - Accent1 2 5 2 3 2 2" xfId="14201"/>
    <cellStyle name="40% - Accent1 2 5 2 3 2 2 2" xfId="14202"/>
    <cellStyle name="40% - Accent1 2 5 2 3 2 2 2 2" xfId="14203"/>
    <cellStyle name="40% - Accent1 2 5 2 3 2 2 3" xfId="14204"/>
    <cellStyle name="40% - Accent1 2 5 2 3 2 3" xfId="14205"/>
    <cellStyle name="40% - Accent1 2 5 2 3 2 3 2" xfId="14206"/>
    <cellStyle name="40% - Accent1 2 5 2 3 2 4" xfId="14207"/>
    <cellStyle name="40% - Accent1 2 5 2 3 3" xfId="14208"/>
    <cellStyle name="40% - Accent1 2 5 2 3 3 2" xfId="14209"/>
    <cellStyle name="40% - Accent1 2 5 2 3 3 2 2" xfId="14210"/>
    <cellStyle name="40% - Accent1 2 5 2 3 3 3" xfId="14211"/>
    <cellStyle name="40% - Accent1 2 5 2 3 4" xfId="14212"/>
    <cellStyle name="40% - Accent1 2 5 2 3 4 2" xfId="14213"/>
    <cellStyle name="40% - Accent1 2 5 2 3 5" xfId="14214"/>
    <cellStyle name="40% - Accent1 2 5 2 4" xfId="14215"/>
    <cellStyle name="40% - Accent1 2 5 2 4 2" xfId="14216"/>
    <cellStyle name="40% - Accent1 2 5 2 4 2 2" xfId="14217"/>
    <cellStyle name="40% - Accent1 2 5 2 4 2 2 2" xfId="14218"/>
    <cellStyle name="40% - Accent1 2 5 2 4 2 3" xfId="14219"/>
    <cellStyle name="40% - Accent1 2 5 2 4 3" xfId="14220"/>
    <cellStyle name="40% - Accent1 2 5 2 4 3 2" xfId="14221"/>
    <cellStyle name="40% - Accent1 2 5 2 4 4" xfId="14222"/>
    <cellStyle name="40% - Accent1 2 5 2 5" xfId="14223"/>
    <cellStyle name="40% - Accent1 2 5 2 5 2" xfId="14224"/>
    <cellStyle name="40% - Accent1 2 5 2 5 2 2" xfId="14225"/>
    <cellStyle name="40% - Accent1 2 5 2 5 3" xfId="14226"/>
    <cellStyle name="40% - Accent1 2 5 2 6" xfId="14227"/>
    <cellStyle name="40% - Accent1 2 5 2 6 2" xfId="14228"/>
    <cellStyle name="40% - Accent1 2 5 2 7" xfId="14229"/>
    <cellStyle name="40% - Accent1 2 5 3" xfId="14230"/>
    <cellStyle name="40% - Accent1 2 5 3 2" xfId="14231"/>
    <cellStyle name="40% - Accent1 2 5 3 2 2" xfId="14232"/>
    <cellStyle name="40% - Accent1 2 5 3 2 2 2" xfId="14233"/>
    <cellStyle name="40% - Accent1 2 5 3 2 2 2 2" xfId="14234"/>
    <cellStyle name="40% - Accent1 2 5 3 2 2 2 2 2" xfId="14235"/>
    <cellStyle name="40% - Accent1 2 5 3 2 2 2 3" xfId="14236"/>
    <cellStyle name="40% - Accent1 2 5 3 2 2 3" xfId="14237"/>
    <cellStyle name="40% - Accent1 2 5 3 2 2 3 2" xfId="14238"/>
    <cellStyle name="40% - Accent1 2 5 3 2 2 4" xfId="14239"/>
    <cellStyle name="40% - Accent1 2 5 3 2 3" xfId="14240"/>
    <cellStyle name="40% - Accent1 2 5 3 2 3 2" xfId="14241"/>
    <cellStyle name="40% - Accent1 2 5 3 2 3 2 2" xfId="14242"/>
    <cellStyle name="40% - Accent1 2 5 3 2 3 3" xfId="14243"/>
    <cellStyle name="40% - Accent1 2 5 3 2 4" xfId="14244"/>
    <cellStyle name="40% - Accent1 2 5 3 2 4 2" xfId="14245"/>
    <cellStyle name="40% - Accent1 2 5 3 2 5" xfId="14246"/>
    <cellStyle name="40% - Accent1 2 5 3 3" xfId="14247"/>
    <cellStyle name="40% - Accent1 2 5 3 3 2" xfId="14248"/>
    <cellStyle name="40% - Accent1 2 5 3 3 2 2" xfId="14249"/>
    <cellStyle name="40% - Accent1 2 5 3 3 2 2 2" xfId="14250"/>
    <cellStyle name="40% - Accent1 2 5 3 3 2 3" xfId="14251"/>
    <cellStyle name="40% - Accent1 2 5 3 3 3" xfId="14252"/>
    <cellStyle name="40% - Accent1 2 5 3 3 3 2" xfId="14253"/>
    <cellStyle name="40% - Accent1 2 5 3 3 4" xfId="14254"/>
    <cellStyle name="40% - Accent1 2 5 3 4" xfId="14255"/>
    <cellStyle name="40% - Accent1 2 5 3 4 2" xfId="14256"/>
    <cellStyle name="40% - Accent1 2 5 3 4 2 2" xfId="14257"/>
    <cellStyle name="40% - Accent1 2 5 3 4 3" xfId="14258"/>
    <cellStyle name="40% - Accent1 2 5 3 5" xfId="14259"/>
    <cellStyle name="40% - Accent1 2 5 3 5 2" xfId="14260"/>
    <cellStyle name="40% - Accent1 2 5 3 6" xfId="14261"/>
    <cellStyle name="40% - Accent1 2 5 4" xfId="14262"/>
    <cellStyle name="40% - Accent1 2 5 4 2" xfId="14263"/>
    <cellStyle name="40% - Accent1 2 5 4 2 2" xfId="14264"/>
    <cellStyle name="40% - Accent1 2 5 4 2 2 2" xfId="14265"/>
    <cellStyle name="40% - Accent1 2 5 4 2 2 2 2" xfId="14266"/>
    <cellStyle name="40% - Accent1 2 5 4 2 2 3" xfId="14267"/>
    <cellStyle name="40% - Accent1 2 5 4 2 3" xfId="14268"/>
    <cellStyle name="40% - Accent1 2 5 4 2 3 2" xfId="14269"/>
    <cellStyle name="40% - Accent1 2 5 4 2 4" xfId="14270"/>
    <cellStyle name="40% - Accent1 2 5 4 3" xfId="14271"/>
    <cellStyle name="40% - Accent1 2 5 4 3 2" xfId="14272"/>
    <cellStyle name="40% - Accent1 2 5 4 3 2 2" xfId="14273"/>
    <cellStyle name="40% - Accent1 2 5 4 3 3" xfId="14274"/>
    <cellStyle name="40% - Accent1 2 5 4 4" xfId="14275"/>
    <cellStyle name="40% - Accent1 2 5 4 4 2" xfId="14276"/>
    <cellStyle name="40% - Accent1 2 5 4 5" xfId="14277"/>
    <cellStyle name="40% - Accent1 2 5 5" xfId="14278"/>
    <cellStyle name="40% - Accent1 2 5 5 2" xfId="14279"/>
    <cellStyle name="40% - Accent1 2 5 5 2 2" xfId="14280"/>
    <cellStyle name="40% - Accent1 2 5 5 2 2 2" xfId="14281"/>
    <cellStyle name="40% - Accent1 2 5 5 2 3" xfId="14282"/>
    <cellStyle name="40% - Accent1 2 5 5 3" xfId="14283"/>
    <cellStyle name="40% - Accent1 2 5 5 3 2" xfId="14284"/>
    <cellStyle name="40% - Accent1 2 5 5 4" xfId="14285"/>
    <cellStyle name="40% - Accent1 2 5 6" xfId="14286"/>
    <cellStyle name="40% - Accent1 2 5 6 2" xfId="14287"/>
    <cellStyle name="40% - Accent1 2 5 6 2 2" xfId="14288"/>
    <cellStyle name="40% - Accent1 2 5 6 3" xfId="14289"/>
    <cellStyle name="40% - Accent1 2 5 7" xfId="14290"/>
    <cellStyle name="40% - Accent1 2 5 7 2" xfId="14291"/>
    <cellStyle name="40% - Accent1 2 5 8" xfId="14292"/>
    <cellStyle name="40% - Accent1 2 6" xfId="14293"/>
    <cellStyle name="40% - Accent1 2 6 2" xfId="14294"/>
    <cellStyle name="40% - Accent1 2 6 2 2" xfId="14295"/>
    <cellStyle name="40% - Accent1 2 6 2 2 2" xfId="14296"/>
    <cellStyle name="40% - Accent1 2 6 2 2 2 2" xfId="14297"/>
    <cellStyle name="40% - Accent1 2 6 2 2 2 2 2" xfId="14298"/>
    <cellStyle name="40% - Accent1 2 6 2 2 2 2 2 2" xfId="14299"/>
    <cellStyle name="40% - Accent1 2 6 2 2 2 2 3" xfId="14300"/>
    <cellStyle name="40% - Accent1 2 6 2 2 2 3" xfId="14301"/>
    <cellStyle name="40% - Accent1 2 6 2 2 2 3 2" xfId="14302"/>
    <cellStyle name="40% - Accent1 2 6 2 2 2 4" xfId="14303"/>
    <cellStyle name="40% - Accent1 2 6 2 2 3" xfId="14304"/>
    <cellStyle name="40% - Accent1 2 6 2 2 3 2" xfId="14305"/>
    <cellStyle name="40% - Accent1 2 6 2 2 3 2 2" xfId="14306"/>
    <cellStyle name="40% - Accent1 2 6 2 2 3 3" xfId="14307"/>
    <cellStyle name="40% - Accent1 2 6 2 2 4" xfId="14308"/>
    <cellStyle name="40% - Accent1 2 6 2 2 4 2" xfId="14309"/>
    <cellStyle name="40% - Accent1 2 6 2 2 5" xfId="14310"/>
    <cellStyle name="40% - Accent1 2 6 2 3" xfId="14311"/>
    <cellStyle name="40% - Accent1 2 6 2 3 2" xfId="14312"/>
    <cellStyle name="40% - Accent1 2 6 2 3 2 2" xfId="14313"/>
    <cellStyle name="40% - Accent1 2 6 2 3 2 2 2" xfId="14314"/>
    <cellStyle name="40% - Accent1 2 6 2 3 2 3" xfId="14315"/>
    <cellStyle name="40% - Accent1 2 6 2 3 3" xfId="14316"/>
    <cellStyle name="40% - Accent1 2 6 2 3 3 2" xfId="14317"/>
    <cellStyle name="40% - Accent1 2 6 2 3 4" xfId="14318"/>
    <cellStyle name="40% - Accent1 2 6 2 4" xfId="14319"/>
    <cellStyle name="40% - Accent1 2 6 2 4 2" xfId="14320"/>
    <cellStyle name="40% - Accent1 2 6 2 4 2 2" xfId="14321"/>
    <cellStyle name="40% - Accent1 2 6 2 4 3" xfId="14322"/>
    <cellStyle name="40% - Accent1 2 6 2 5" xfId="14323"/>
    <cellStyle name="40% - Accent1 2 6 2 5 2" xfId="14324"/>
    <cellStyle name="40% - Accent1 2 6 2 6" xfId="14325"/>
    <cellStyle name="40% - Accent1 2 6 3" xfId="14326"/>
    <cellStyle name="40% - Accent1 2 6 3 2" xfId="14327"/>
    <cellStyle name="40% - Accent1 2 6 3 2 2" xfId="14328"/>
    <cellStyle name="40% - Accent1 2 6 3 2 2 2" xfId="14329"/>
    <cellStyle name="40% - Accent1 2 6 3 2 2 2 2" xfId="14330"/>
    <cellStyle name="40% - Accent1 2 6 3 2 2 3" xfId="14331"/>
    <cellStyle name="40% - Accent1 2 6 3 2 3" xfId="14332"/>
    <cellStyle name="40% - Accent1 2 6 3 2 3 2" xfId="14333"/>
    <cellStyle name="40% - Accent1 2 6 3 2 4" xfId="14334"/>
    <cellStyle name="40% - Accent1 2 6 3 3" xfId="14335"/>
    <cellStyle name="40% - Accent1 2 6 3 3 2" xfId="14336"/>
    <cellStyle name="40% - Accent1 2 6 3 3 2 2" xfId="14337"/>
    <cellStyle name="40% - Accent1 2 6 3 3 3" xfId="14338"/>
    <cellStyle name="40% - Accent1 2 6 3 4" xfId="14339"/>
    <cellStyle name="40% - Accent1 2 6 3 4 2" xfId="14340"/>
    <cellStyle name="40% - Accent1 2 6 3 5" xfId="14341"/>
    <cellStyle name="40% - Accent1 2 6 4" xfId="14342"/>
    <cellStyle name="40% - Accent1 2 6 4 2" xfId="14343"/>
    <cellStyle name="40% - Accent1 2 6 4 2 2" xfId="14344"/>
    <cellStyle name="40% - Accent1 2 6 4 2 2 2" xfId="14345"/>
    <cellStyle name="40% - Accent1 2 6 4 2 3" xfId="14346"/>
    <cellStyle name="40% - Accent1 2 6 4 3" xfId="14347"/>
    <cellStyle name="40% - Accent1 2 6 4 3 2" xfId="14348"/>
    <cellStyle name="40% - Accent1 2 6 4 4" xfId="14349"/>
    <cellStyle name="40% - Accent1 2 6 5" xfId="14350"/>
    <cellStyle name="40% - Accent1 2 6 5 2" xfId="14351"/>
    <cellStyle name="40% - Accent1 2 6 5 2 2" xfId="14352"/>
    <cellStyle name="40% - Accent1 2 6 5 3" xfId="14353"/>
    <cellStyle name="40% - Accent1 2 6 6" xfId="14354"/>
    <cellStyle name="40% - Accent1 2 6 6 2" xfId="14355"/>
    <cellStyle name="40% - Accent1 2 6 7" xfId="14356"/>
    <cellStyle name="40% - Accent1 2 7" xfId="14357"/>
    <cellStyle name="40% - Accent1 2 7 2" xfId="14358"/>
    <cellStyle name="40% - Accent1 2 7 2 2" xfId="14359"/>
    <cellStyle name="40% - Accent1 2 7 2 2 2" xfId="14360"/>
    <cellStyle name="40% - Accent1 2 7 2 2 2 2" xfId="14361"/>
    <cellStyle name="40% - Accent1 2 7 2 2 2 2 2" xfId="14362"/>
    <cellStyle name="40% - Accent1 2 7 2 2 2 3" xfId="14363"/>
    <cellStyle name="40% - Accent1 2 7 2 2 3" xfId="14364"/>
    <cellStyle name="40% - Accent1 2 7 2 2 3 2" xfId="14365"/>
    <cellStyle name="40% - Accent1 2 7 2 2 4" xfId="14366"/>
    <cellStyle name="40% - Accent1 2 7 2 3" xfId="14367"/>
    <cellStyle name="40% - Accent1 2 7 2 3 2" xfId="14368"/>
    <cellStyle name="40% - Accent1 2 7 2 3 2 2" xfId="14369"/>
    <cellStyle name="40% - Accent1 2 7 2 3 3" xfId="14370"/>
    <cellStyle name="40% - Accent1 2 7 2 4" xfId="14371"/>
    <cellStyle name="40% - Accent1 2 7 2 4 2" xfId="14372"/>
    <cellStyle name="40% - Accent1 2 7 2 5" xfId="14373"/>
    <cellStyle name="40% - Accent1 2 7 3" xfId="14374"/>
    <cellStyle name="40% - Accent1 2 7 3 2" xfId="14375"/>
    <cellStyle name="40% - Accent1 2 7 3 2 2" xfId="14376"/>
    <cellStyle name="40% - Accent1 2 7 3 2 2 2" xfId="14377"/>
    <cellStyle name="40% - Accent1 2 7 3 2 3" xfId="14378"/>
    <cellStyle name="40% - Accent1 2 7 3 3" xfId="14379"/>
    <cellStyle name="40% - Accent1 2 7 3 3 2" xfId="14380"/>
    <cellStyle name="40% - Accent1 2 7 3 4" xfId="14381"/>
    <cellStyle name="40% - Accent1 2 7 4" xfId="14382"/>
    <cellStyle name="40% - Accent1 2 7 4 2" xfId="14383"/>
    <cellStyle name="40% - Accent1 2 7 4 2 2" xfId="14384"/>
    <cellStyle name="40% - Accent1 2 7 4 3" xfId="14385"/>
    <cellStyle name="40% - Accent1 2 7 5" xfId="14386"/>
    <cellStyle name="40% - Accent1 2 7 5 2" xfId="14387"/>
    <cellStyle name="40% - Accent1 2 7 6" xfId="14388"/>
    <cellStyle name="40% - Accent1 2 8" xfId="14389"/>
    <cellStyle name="40% - Accent1 2 8 2" xfId="14390"/>
    <cellStyle name="40% - Accent1 2 8 2 2" xfId="14391"/>
    <cellStyle name="40% - Accent1 2 8 2 2 2" xfId="14392"/>
    <cellStyle name="40% - Accent1 2 8 2 2 2 2" xfId="14393"/>
    <cellStyle name="40% - Accent1 2 8 2 2 3" xfId="14394"/>
    <cellStyle name="40% - Accent1 2 8 2 3" xfId="14395"/>
    <cellStyle name="40% - Accent1 2 8 2 3 2" xfId="14396"/>
    <cellStyle name="40% - Accent1 2 8 2 4" xfId="14397"/>
    <cellStyle name="40% - Accent1 2 8 3" xfId="14398"/>
    <cellStyle name="40% - Accent1 2 8 3 2" xfId="14399"/>
    <cellStyle name="40% - Accent1 2 8 3 2 2" xfId="14400"/>
    <cellStyle name="40% - Accent1 2 8 3 3" xfId="14401"/>
    <cellStyle name="40% - Accent1 2 8 4" xfId="14402"/>
    <cellStyle name="40% - Accent1 2 8 4 2" xfId="14403"/>
    <cellStyle name="40% - Accent1 2 8 5" xfId="14404"/>
    <cellStyle name="40% - Accent1 2 9" xfId="14405"/>
    <cellStyle name="40% - Accent1 2 9 2" xfId="14406"/>
    <cellStyle name="40% - Accent1 2 9 2 2" xfId="14407"/>
    <cellStyle name="40% - Accent1 2 9 2 2 2" xfId="14408"/>
    <cellStyle name="40% - Accent1 2 9 2 3" xfId="14409"/>
    <cellStyle name="40% - Accent1 2 9 3" xfId="14410"/>
    <cellStyle name="40% - Accent1 2 9 3 2" xfId="14411"/>
    <cellStyle name="40% - Accent1 2 9 4" xfId="14412"/>
    <cellStyle name="40% - Accent2 2" xfId="14413"/>
    <cellStyle name="40% - Accent2 2 10" xfId="14414"/>
    <cellStyle name="40% - Accent2 2 10 2" xfId="14415"/>
    <cellStyle name="40% - Accent2 2 10 2 2" xfId="14416"/>
    <cellStyle name="40% - Accent2 2 10 3" xfId="14417"/>
    <cellStyle name="40% - Accent2 2 11" xfId="14418"/>
    <cellStyle name="40% - Accent2 2 11 2" xfId="14419"/>
    <cellStyle name="40% - Accent2 2 12" xfId="14420"/>
    <cellStyle name="40% - Accent2 2 2" xfId="14421"/>
    <cellStyle name="40% - Accent2 2 2 10" xfId="14422"/>
    <cellStyle name="40% - Accent2 2 2 10 2" xfId="14423"/>
    <cellStyle name="40% - Accent2 2 2 11" xfId="14424"/>
    <cellStyle name="40% - Accent2 2 2 2" xfId="14425"/>
    <cellStyle name="40% - Accent2 2 2 2 10" xfId="14426"/>
    <cellStyle name="40% - Accent2 2 2 2 2" xfId="14427"/>
    <cellStyle name="40% - Accent2 2 2 2 2 2" xfId="14428"/>
    <cellStyle name="40% - Accent2 2 2 2 2 2 2" xfId="14429"/>
    <cellStyle name="40% - Accent2 2 2 2 2 2 2 2" xfId="14430"/>
    <cellStyle name="40% - Accent2 2 2 2 2 2 2 2 2" xfId="14431"/>
    <cellStyle name="40% - Accent2 2 2 2 2 2 2 2 2 2" xfId="14432"/>
    <cellStyle name="40% - Accent2 2 2 2 2 2 2 2 2 2 2" xfId="14433"/>
    <cellStyle name="40% - Accent2 2 2 2 2 2 2 2 2 2 2 2" xfId="14434"/>
    <cellStyle name="40% - Accent2 2 2 2 2 2 2 2 2 2 2 2 2" xfId="14435"/>
    <cellStyle name="40% - Accent2 2 2 2 2 2 2 2 2 2 2 3" xfId="14436"/>
    <cellStyle name="40% - Accent2 2 2 2 2 2 2 2 2 2 3" xfId="14437"/>
    <cellStyle name="40% - Accent2 2 2 2 2 2 2 2 2 2 3 2" xfId="14438"/>
    <cellStyle name="40% - Accent2 2 2 2 2 2 2 2 2 2 4" xfId="14439"/>
    <cellStyle name="40% - Accent2 2 2 2 2 2 2 2 2 3" xfId="14440"/>
    <cellStyle name="40% - Accent2 2 2 2 2 2 2 2 2 3 2" xfId="14441"/>
    <cellStyle name="40% - Accent2 2 2 2 2 2 2 2 2 3 2 2" xfId="14442"/>
    <cellStyle name="40% - Accent2 2 2 2 2 2 2 2 2 3 3" xfId="14443"/>
    <cellStyle name="40% - Accent2 2 2 2 2 2 2 2 2 4" xfId="14444"/>
    <cellStyle name="40% - Accent2 2 2 2 2 2 2 2 2 4 2" xfId="14445"/>
    <cellStyle name="40% - Accent2 2 2 2 2 2 2 2 2 5" xfId="14446"/>
    <cellStyle name="40% - Accent2 2 2 2 2 2 2 2 3" xfId="14447"/>
    <cellStyle name="40% - Accent2 2 2 2 2 2 2 2 3 2" xfId="14448"/>
    <cellStyle name="40% - Accent2 2 2 2 2 2 2 2 3 2 2" xfId="14449"/>
    <cellStyle name="40% - Accent2 2 2 2 2 2 2 2 3 2 2 2" xfId="14450"/>
    <cellStyle name="40% - Accent2 2 2 2 2 2 2 2 3 2 3" xfId="14451"/>
    <cellStyle name="40% - Accent2 2 2 2 2 2 2 2 3 3" xfId="14452"/>
    <cellStyle name="40% - Accent2 2 2 2 2 2 2 2 3 3 2" xfId="14453"/>
    <cellStyle name="40% - Accent2 2 2 2 2 2 2 2 3 4" xfId="14454"/>
    <cellStyle name="40% - Accent2 2 2 2 2 2 2 2 4" xfId="14455"/>
    <cellStyle name="40% - Accent2 2 2 2 2 2 2 2 4 2" xfId="14456"/>
    <cellStyle name="40% - Accent2 2 2 2 2 2 2 2 4 2 2" xfId="14457"/>
    <cellStyle name="40% - Accent2 2 2 2 2 2 2 2 4 3" xfId="14458"/>
    <cellStyle name="40% - Accent2 2 2 2 2 2 2 2 5" xfId="14459"/>
    <cellStyle name="40% - Accent2 2 2 2 2 2 2 2 5 2" xfId="14460"/>
    <cellStyle name="40% - Accent2 2 2 2 2 2 2 2 6" xfId="14461"/>
    <cellStyle name="40% - Accent2 2 2 2 2 2 2 3" xfId="14462"/>
    <cellStyle name="40% - Accent2 2 2 2 2 2 2 3 2" xfId="14463"/>
    <cellStyle name="40% - Accent2 2 2 2 2 2 2 3 2 2" xfId="14464"/>
    <cellStyle name="40% - Accent2 2 2 2 2 2 2 3 2 2 2" xfId="14465"/>
    <cellStyle name="40% - Accent2 2 2 2 2 2 2 3 2 2 2 2" xfId="14466"/>
    <cellStyle name="40% - Accent2 2 2 2 2 2 2 3 2 2 3" xfId="14467"/>
    <cellStyle name="40% - Accent2 2 2 2 2 2 2 3 2 3" xfId="14468"/>
    <cellStyle name="40% - Accent2 2 2 2 2 2 2 3 2 3 2" xfId="14469"/>
    <cellStyle name="40% - Accent2 2 2 2 2 2 2 3 2 4" xfId="14470"/>
    <cellStyle name="40% - Accent2 2 2 2 2 2 2 3 3" xfId="14471"/>
    <cellStyle name="40% - Accent2 2 2 2 2 2 2 3 3 2" xfId="14472"/>
    <cellStyle name="40% - Accent2 2 2 2 2 2 2 3 3 2 2" xfId="14473"/>
    <cellStyle name="40% - Accent2 2 2 2 2 2 2 3 3 3" xfId="14474"/>
    <cellStyle name="40% - Accent2 2 2 2 2 2 2 3 4" xfId="14475"/>
    <cellStyle name="40% - Accent2 2 2 2 2 2 2 3 4 2" xfId="14476"/>
    <cellStyle name="40% - Accent2 2 2 2 2 2 2 3 5" xfId="14477"/>
    <cellStyle name="40% - Accent2 2 2 2 2 2 2 4" xfId="14478"/>
    <cellStyle name="40% - Accent2 2 2 2 2 2 2 4 2" xfId="14479"/>
    <cellStyle name="40% - Accent2 2 2 2 2 2 2 4 2 2" xfId="14480"/>
    <cellStyle name="40% - Accent2 2 2 2 2 2 2 4 2 2 2" xfId="14481"/>
    <cellStyle name="40% - Accent2 2 2 2 2 2 2 4 2 3" xfId="14482"/>
    <cellStyle name="40% - Accent2 2 2 2 2 2 2 4 3" xfId="14483"/>
    <cellStyle name="40% - Accent2 2 2 2 2 2 2 4 3 2" xfId="14484"/>
    <cellStyle name="40% - Accent2 2 2 2 2 2 2 4 4" xfId="14485"/>
    <cellStyle name="40% - Accent2 2 2 2 2 2 2 5" xfId="14486"/>
    <cellStyle name="40% - Accent2 2 2 2 2 2 2 5 2" xfId="14487"/>
    <cellStyle name="40% - Accent2 2 2 2 2 2 2 5 2 2" xfId="14488"/>
    <cellStyle name="40% - Accent2 2 2 2 2 2 2 5 3" xfId="14489"/>
    <cellStyle name="40% - Accent2 2 2 2 2 2 2 6" xfId="14490"/>
    <cellStyle name="40% - Accent2 2 2 2 2 2 2 6 2" xfId="14491"/>
    <cellStyle name="40% - Accent2 2 2 2 2 2 2 7" xfId="14492"/>
    <cellStyle name="40% - Accent2 2 2 2 2 2 3" xfId="14493"/>
    <cellStyle name="40% - Accent2 2 2 2 2 2 3 2" xfId="14494"/>
    <cellStyle name="40% - Accent2 2 2 2 2 2 3 2 2" xfId="14495"/>
    <cellStyle name="40% - Accent2 2 2 2 2 2 3 2 2 2" xfId="14496"/>
    <cellStyle name="40% - Accent2 2 2 2 2 2 3 2 2 2 2" xfId="14497"/>
    <cellStyle name="40% - Accent2 2 2 2 2 2 3 2 2 2 2 2" xfId="14498"/>
    <cellStyle name="40% - Accent2 2 2 2 2 2 3 2 2 2 3" xfId="14499"/>
    <cellStyle name="40% - Accent2 2 2 2 2 2 3 2 2 3" xfId="14500"/>
    <cellStyle name="40% - Accent2 2 2 2 2 2 3 2 2 3 2" xfId="14501"/>
    <cellStyle name="40% - Accent2 2 2 2 2 2 3 2 2 4" xfId="14502"/>
    <cellStyle name="40% - Accent2 2 2 2 2 2 3 2 3" xfId="14503"/>
    <cellStyle name="40% - Accent2 2 2 2 2 2 3 2 3 2" xfId="14504"/>
    <cellStyle name="40% - Accent2 2 2 2 2 2 3 2 3 2 2" xfId="14505"/>
    <cellStyle name="40% - Accent2 2 2 2 2 2 3 2 3 3" xfId="14506"/>
    <cellStyle name="40% - Accent2 2 2 2 2 2 3 2 4" xfId="14507"/>
    <cellStyle name="40% - Accent2 2 2 2 2 2 3 2 4 2" xfId="14508"/>
    <cellStyle name="40% - Accent2 2 2 2 2 2 3 2 5" xfId="14509"/>
    <cellStyle name="40% - Accent2 2 2 2 2 2 3 3" xfId="14510"/>
    <cellStyle name="40% - Accent2 2 2 2 2 2 3 3 2" xfId="14511"/>
    <cellStyle name="40% - Accent2 2 2 2 2 2 3 3 2 2" xfId="14512"/>
    <cellStyle name="40% - Accent2 2 2 2 2 2 3 3 2 2 2" xfId="14513"/>
    <cellStyle name="40% - Accent2 2 2 2 2 2 3 3 2 3" xfId="14514"/>
    <cellStyle name="40% - Accent2 2 2 2 2 2 3 3 3" xfId="14515"/>
    <cellStyle name="40% - Accent2 2 2 2 2 2 3 3 3 2" xfId="14516"/>
    <cellStyle name="40% - Accent2 2 2 2 2 2 3 3 4" xfId="14517"/>
    <cellStyle name="40% - Accent2 2 2 2 2 2 3 4" xfId="14518"/>
    <cellStyle name="40% - Accent2 2 2 2 2 2 3 4 2" xfId="14519"/>
    <cellStyle name="40% - Accent2 2 2 2 2 2 3 4 2 2" xfId="14520"/>
    <cellStyle name="40% - Accent2 2 2 2 2 2 3 4 3" xfId="14521"/>
    <cellStyle name="40% - Accent2 2 2 2 2 2 3 5" xfId="14522"/>
    <cellStyle name="40% - Accent2 2 2 2 2 2 3 5 2" xfId="14523"/>
    <cellStyle name="40% - Accent2 2 2 2 2 2 3 6" xfId="14524"/>
    <cellStyle name="40% - Accent2 2 2 2 2 2 4" xfId="14525"/>
    <cellStyle name="40% - Accent2 2 2 2 2 2 4 2" xfId="14526"/>
    <cellStyle name="40% - Accent2 2 2 2 2 2 4 2 2" xfId="14527"/>
    <cellStyle name="40% - Accent2 2 2 2 2 2 4 2 2 2" xfId="14528"/>
    <cellStyle name="40% - Accent2 2 2 2 2 2 4 2 2 2 2" xfId="14529"/>
    <cellStyle name="40% - Accent2 2 2 2 2 2 4 2 2 3" xfId="14530"/>
    <cellStyle name="40% - Accent2 2 2 2 2 2 4 2 3" xfId="14531"/>
    <cellStyle name="40% - Accent2 2 2 2 2 2 4 2 3 2" xfId="14532"/>
    <cellStyle name="40% - Accent2 2 2 2 2 2 4 2 4" xfId="14533"/>
    <cellStyle name="40% - Accent2 2 2 2 2 2 4 3" xfId="14534"/>
    <cellStyle name="40% - Accent2 2 2 2 2 2 4 3 2" xfId="14535"/>
    <cellStyle name="40% - Accent2 2 2 2 2 2 4 3 2 2" xfId="14536"/>
    <cellStyle name="40% - Accent2 2 2 2 2 2 4 3 3" xfId="14537"/>
    <cellStyle name="40% - Accent2 2 2 2 2 2 4 4" xfId="14538"/>
    <cellStyle name="40% - Accent2 2 2 2 2 2 4 4 2" xfId="14539"/>
    <cellStyle name="40% - Accent2 2 2 2 2 2 4 5" xfId="14540"/>
    <cellStyle name="40% - Accent2 2 2 2 2 2 5" xfId="14541"/>
    <cellStyle name="40% - Accent2 2 2 2 2 2 5 2" xfId="14542"/>
    <cellStyle name="40% - Accent2 2 2 2 2 2 5 2 2" xfId="14543"/>
    <cellStyle name="40% - Accent2 2 2 2 2 2 5 2 2 2" xfId="14544"/>
    <cellStyle name="40% - Accent2 2 2 2 2 2 5 2 3" xfId="14545"/>
    <cellStyle name="40% - Accent2 2 2 2 2 2 5 3" xfId="14546"/>
    <cellStyle name="40% - Accent2 2 2 2 2 2 5 3 2" xfId="14547"/>
    <cellStyle name="40% - Accent2 2 2 2 2 2 5 4" xfId="14548"/>
    <cellStyle name="40% - Accent2 2 2 2 2 2 6" xfId="14549"/>
    <cellStyle name="40% - Accent2 2 2 2 2 2 6 2" xfId="14550"/>
    <cellStyle name="40% - Accent2 2 2 2 2 2 6 2 2" xfId="14551"/>
    <cellStyle name="40% - Accent2 2 2 2 2 2 6 3" xfId="14552"/>
    <cellStyle name="40% - Accent2 2 2 2 2 2 7" xfId="14553"/>
    <cellStyle name="40% - Accent2 2 2 2 2 2 7 2" xfId="14554"/>
    <cellStyle name="40% - Accent2 2 2 2 2 2 8" xfId="14555"/>
    <cellStyle name="40% - Accent2 2 2 2 2 3" xfId="14556"/>
    <cellStyle name="40% - Accent2 2 2 2 2 3 2" xfId="14557"/>
    <cellStyle name="40% - Accent2 2 2 2 2 3 2 2" xfId="14558"/>
    <cellStyle name="40% - Accent2 2 2 2 2 3 2 2 2" xfId="14559"/>
    <cellStyle name="40% - Accent2 2 2 2 2 3 2 2 2 2" xfId="14560"/>
    <cellStyle name="40% - Accent2 2 2 2 2 3 2 2 2 2 2" xfId="14561"/>
    <cellStyle name="40% - Accent2 2 2 2 2 3 2 2 2 2 2 2" xfId="14562"/>
    <cellStyle name="40% - Accent2 2 2 2 2 3 2 2 2 2 3" xfId="14563"/>
    <cellStyle name="40% - Accent2 2 2 2 2 3 2 2 2 3" xfId="14564"/>
    <cellStyle name="40% - Accent2 2 2 2 2 3 2 2 2 3 2" xfId="14565"/>
    <cellStyle name="40% - Accent2 2 2 2 2 3 2 2 2 4" xfId="14566"/>
    <cellStyle name="40% - Accent2 2 2 2 2 3 2 2 3" xfId="14567"/>
    <cellStyle name="40% - Accent2 2 2 2 2 3 2 2 3 2" xfId="14568"/>
    <cellStyle name="40% - Accent2 2 2 2 2 3 2 2 3 2 2" xfId="14569"/>
    <cellStyle name="40% - Accent2 2 2 2 2 3 2 2 3 3" xfId="14570"/>
    <cellStyle name="40% - Accent2 2 2 2 2 3 2 2 4" xfId="14571"/>
    <cellStyle name="40% - Accent2 2 2 2 2 3 2 2 4 2" xfId="14572"/>
    <cellStyle name="40% - Accent2 2 2 2 2 3 2 2 5" xfId="14573"/>
    <cellStyle name="40% - Accent2 2 2 2 2 3 2 3" xfId="14574"/>
    <cellStyle name="40% - Accent2 2 2 2 2 3 2 3 2" xfId="14575"/>
    <cellStyle name="40% - Accent2 2 2 2 2 3 2 3 2 2" xfId="14576"/>
    <cellStyle name="40% - Accent2 2 2 2 2 3 2 3 2 2 2" xfId="14577"/>
    <cellStyle name="40% - Accent2 2 2 2 2 3 2 3 2 3" xfId="14578"/>
    <cellStyle name="40% - Accent2 2 2 2 2 3 2 3 3" xfId="14579"/>
    <cellStyle name="40% - Accent2 2 2 2 2 3 2 3 3 2" xfId="14580"/>
    <cellStyle name="40% - Accent2 2 2 2 2 3 2 3 4" xfId="14581"/>
    <cellStyle name="40% - Accent2 2 2 2 2 3 2 4" xfId="14582"/>
    <cellStyle name="40% - Accent2 2 2 2 2 3 2 4 2" xfId="14583"/>
    <cellStyle name="40% - Accent2 2 2 2 2 3 2 4 2 2" xfId="14584"/>
    <cellStyle name="40% - Accent2 2 2 2 2 3 2 4 3" xfId="14585"/>
    <cellStyle name="40% - Accent2 2 2 2 2 3 2 5" xfId="14586"/>
    <cellStyle name="40% - Accent2 2 2 2 2 3 2 5 2" xfId="14587"/>
    <cellStyle name="40% - Accent2 2 2 2 2 3 2 6" xfId="14588"/>
    <cellStyle name="40% - Accent2 2 2 2 2 3 3" xfId="14589"/>
    <cellStyle name="40% - Accent2 2 2 2 2 3 3 2" xfId="14590"/>
    <cellStyle name="40% - Accent2 2 2 2 2 3 3 2 2" xfId="14591"/>
    <cellStyle name="40% - Accent2 2 2 2 2 3 3 2 2 2" xfId="14592"/>
    <cellStyle name="40% - Accent2 2 2 2 2 3 3 2 2 2 2" xfId="14593"/>
    <cellStyle name="40% - Accent2 2 2 2 2 3 3 2 2 3" xfId="14594"/>
    <cellStyle name="40% - Accent2 2 2 2 2 3 3 2 3" xfId="14595"/>
    <cellStyle name="40% - Accent2 2 2 2 2 3 3 2 3 2" xfId="14596"/>
    <cellStyle name="40% - Accent2 2 2 2 2 3 3 2 4" xfId="14597"/>
    <cellStyle name="40% - Accent2 2 2 2 2 3 3 3" xfId="14598"/>
    <cellStyle name="40% - Accent2 2 2 2 2 3 3 3 2" xfId="14599"/>
    <cellStyle name="40% - Accent2 2 2 2 2 3 3 3 2 2" xfId="14600"/>
    <cellStyle name="40% - Accent2 2 2 2 2 3 3 3 3" xfId="14601"/>
    <cellStyle name="40% - Accent2 2 2 2 2 3 3 4" xfId="14602"/>
    <cellStyle name="40% - Accent2 2 2 2 2 3 3 4 2" xfId="14603"/>
    <cellStyle name="40% - Accent2 2 2 2 2 3 3 5" xfId="14604"/>
    <cellStyle name="40% - Accent2 2 2 2 2 3 4" xfId="14605"/>
    <cellStyle name="40% - Accent2 2 2 2 2 3 4 2" xfId="14606"/>
    <cellStyle name="40% - Accent2 2 2 2 2 3 4 2 2" xfId="14607"/>
    <cellStyle name="40% - Accent2 2 2 2 2 3 4 2 2 2" xfId="14608"/>
    <cellStyle name="40% - Accent2 2 2 2 2 3 4 2 3" xfId="14609"/>
    <cellStyle name="40% - Accent2 2 2 2 2 3 4 3" xfId="14610"/>
    <cellStyle name="40% - Accent2 2 2 2 2 3 4 3 2" xfId="14611"/>
    <cellStyle name="40% - Accent2 2 2 2 2 3 4 4" xfId="14612"/>
    <cellStyle name="40% - Accent2 2 2 2 2 3 5" xfId="14613"/>
    <cellStyle name="40% - Accent2 2 2 2 2 3 5 2" xfId="14614"/>
    <cellStyle name="40% - Accent2 2 2 2 2 3 5 2 2" xfId="14615"/>
    <cellStyle name="40% - Accent2 2 2 2 2 3 5 3" xfId="14616"/>
    <cellStyle name="40% - Accent2 2 2 2 2 3 6" xfId="14617"/>
    <cellStyle name="40% - Accent2 2 2 2 2 3 6 2" xfId="14618"/>
    <cellStyle name="40% - Accent2 2 2 2 2 3 7" xfId="14619"/>
    <cellStyle name="40% - Accent2 2 2 2 2 4" xfId="14620"/>
    <cellStyle name="40% - Accent2 2 2 2 2 4 2" xfId="14621"/>
    <cellStyle name="40% - Accent2 2 2 2 2 4 2 2" xfId="14622"/>
    <cellStyle name="40% - Accent2 2 2 2 2 4 2 2 2" xfId="14623"/>
    <cellStyle name="40% - Accent2 2 2 2 2 4 2 2 2 2" xfId="14624"/>
    <cellStyle name="40% - Accent2 2 2 2 2 4 2 2 2 2 2" xfId="14625"/>
    <cellStyle name="40% - Accent2 2 2 2 2 4 2 2 2 3" xfId="14626"/>
    <cellStyle name="40% - Accent2 2 2 2 2 4 2 2 3" xfId="14627"/>
    <cellStyle name="40% - Accent2 2 2 2 2 4 2 2 3 2" xfId="14628"/>
    <cellStyle name="40% - Accent2 2 2 2 2 4 2 2 4" xfId="14629"/>
    <cellStyle name="40% - Accent2 2 2 2 2 4 2 3" xfId="14630"/>
    <cellStyle name="40% - Accent2 2 2 2 2 4 2 3 2" xfId="14631"/>
    <cellStyle name="40% - Accent2 2 2 2 2 4 2 3 2 2" xfId="14632"/>
    <cellStyle name="40% - Accent2 2 2 2 2 4 2 3 3" xfId="14633"/>
    <cellStyle name="40% - Accent2 2 2 2 2 4 2 4" xfId="14634"/>
    <cellStyle name="40% - Accent2 2 2 2 2 4 2 4 2" xfId="14635"/>
    <cellStyle name="40% - Accent2 2 2 2 2 4 2 5" xfId="14636"/>
    <cellStyle name="40% - Accent2 2 2 2 2 4 3" xfId="14637"/>
    <cellStyle name="40% - Accent2 2 2 2 2 4 3 2" xfId="14638"/>
    <cellStyle name="40% - Accent2 2 2 2 2 4 3 2 2" xfId="14639"/>
    <cellStyle name="40% - Accent2 2 2 2 2 4 3 2 2 2" xfId="14640"/>
    <cellStyle name="40% - Accent2 2 2 2 2 4 3 2 3" xfId="14641"/>
    <cellStyle name="40% - Accent2 2 2 2 2 4 3 3" xfId="14642"/>
    <cellStyle name="40% - Accent2 2 2 2 2 4 3 3 2" xfId="14643"/>
    <cellStyle name="40% - Accent2 2 2 2 2 4 3 4" xfId="14644"/>
    <cellStyle name="40% - Accent2 2 2 2 2 4 4" xfId="14645"/>
    <cellStyle name="40% - Accent2 2 2 2 2 4 4 2" xfId="14646"/>
    <cellStyle name="40% - Accent2 2 2 2 2 4 4 2 2" xfId="14647"/>
    <cellStyle name="40% - Accent2 2 2 2 2 4 4 3" xfId="14648"/>
    <cellStyle name="40% - Accent2 2 2 2 2 4 5" xfId="14649"/>
    <cellStyle name="40% - Accent2 2 2 2 2 4 5 2" xfId="14650"/>
    <cellStyle name="40% - Accent2 2 2 2 2 4 6" xfId="14651"/>
    <cellStyle name="40% - Accent2 2 2 2 2 5" xfId="14652"/>
    <cellStyle name="40% - Accent2 2 2 2 2 5 2" xfId="14653"/>
    <cellStyle name="40% - Accent2 2 2 2 2 5 2 2" xfId="14654"/>
    <cellStyle name="40% - Accent2 2 2 2 2 5 2 2 2" xfId="14655"/>
    <cellStyle name="40% - Accent2 2 2 2 2 5 2 2 2 2" xfId="14656"/>
    <cellStyle name="40% - Accent2 2 2 2 2 5 2 2 3" xfId="14657"/>
    <cellStyle name="40% - Accent2 2 2 2 2 5 2 3" xfId="14658"/>
    <cellStyle name="40% - Accent2 2 2 2 2 5 2 3 2" xfId="14659"/>
    <cellStyle name="40% - Accent2 2 2 2 2 5 2 4" xfId="14660"/>
    <cellStyle name="40% - Accent2 2 2 2 2 5 3" xfId="14661"/>
    <cellStyle name="40% - Accent2 2 2 2 2 5 3 2" xfId="14662"/>
    <cellStyle name="40% - Accent2 2 2 2 2 5 3 2 2" xfId="14663"/>
    <cellStyle name="40% - Accent2 2 2 2 2 5 3 3" xfId="14664"/>
    <cellStyle name="40% - Accent2 2 2 2 2 5 4" xfId="14665"/>
    <cellStyle name="40% - Accent2 2 2 2 2 5 4 2" xfId="14666"/>
    <cellStyle name="40% - Accent2 2 2 2 2 5 5" xfId="14667"/>
    <cellStyle name="40% - Accent2 2 2 2 2 6" xfId="14668"/>
    <cellStyle name="40% - Accent2 2 2 2 2 6 2" xfId="14669"/>
    <cellStyle name="40% - Accent2 2 2 2 2 6 2 2" xfId="14670"/>
    <cellStyle name="40% - Accent2 2 2 2 2 6 2 2 2" xfId="14671"/>
    <cellStyle name="40% - Accent2 2 2 2 2 6 2 3" xfId="14672"/>
    <cellStyle name="40% - Accent2 2 2 2 2 6 3" xfId="14673"/>
    <cellStyle name="40% - Accent2 2 2 2 2 6 3 2" xfId="14674"/>
    <cellStyle name="40% - Accent2 2 2 2 2 6 4" xfId="14675"/>
    <cellStyle name="40% - Accent2 2 2 2 2 7" xfId="14676"/>
    <cellStyle name="40% - Accent2 2 2 2 2 7 2" xfId="14677"/>
    <cellStyle name="40% - Accent2 2 2 2 2 7 2 2" xfId="14678"/>
    <cellStyle name="40% - Accent2 2 2 2 2 7 3" xfId="14679"/>
    <cellStyle name="40% - Accent2 2 2 2 2 8" xfId="14680"/>
    <cellStyle name="40% - Accent2 2 2 2 2 8 2" xfId="14681"/>
    <cellStyle name="40% - Accent2 2 2 2 2 9" xfId="14682"/>
    <cellStyle name="40% - Accent2 2 2 2 3" xfId="14683"/>
    <cellStyle name="40% - Accent2 2 2 2 3 2" xfId="14684"/>
    <cellStyle name="40% - Accent2 2 2 2 3 2 2" xfId="14685"/>
    <cellStyle name="40% - Accent2 2 2 2 3 2 2 2" xfId="14686"/>
    <cellStyle name="40% - Accent2 2 2 2 3 2 2 2 2" xfId="14687"/>
    <cellStyle name="40% - Accent2 2 2 2 3 2 2 2 2 2" xfId="14688"/>
    <cellStyle name="40% - Accent2 2 2 2 3 2 2 2 2 2 2" xfId="14689"/>
    <cellStyle name="40% - Accent2 2 2 2 3 2 2 2 2 2 2 2" xfId="14690"/>
    <cellStyle name="40% - Accent2 2 2 2 3 2 2 2 2 2 3" xfId="14691"/>
    <cellStyle name="40% - Accent2 2 2 2 3 2 2 2 2 3" xfId="14692"/>
    <cellStyle name="40% - Accent2 2 2 2 3 2 2 2 2 3 2" xfId="14693"/>
    <cellStyle name="40% - Accent2 2 2 2 3 2 2 2 2 4" xfId="14694"/>
    <cellStyle name="40% - Accent2 2 2 2 3 2 2 2 3" xfId="14695"/>
    <cellStyle name="40% - Accent2 2 2 2 3 2 2 2 3 2" xfId="14696"/>
    <cellStyle name="40% - Accent2 2 2 2 3 2 2 2 3 2 2" xfId="14697"/>
    <cellStyle name="40% - Accent2 2 2 2 3 2 2 2 3 3" xfId="14698"/>
    <cellStyle name="40% - Accent2 2 2 2 3 2 2 2 4" xfId="14699"/>
    <cellStyle name="40% - Accent2 2 2 2 3 2 2 2 4 2" xfId="14700"/>
    <cellStyle name="40% - Accent2 2 2 2 3 2 2 2 5" xfId="14701"/>
    <cellStyle name="40% - Accent2 2 2 2 3 2 2 3" xfId="14702"/>
    <cellStyle name="40% - Accent2 2 2 2 3 2 2 3 2" xfId="14703"/>
    <cellStyle name="40% - Accent2 2 2 2 3 2 2 3 2 2" xfId="14704"/>
    <cellStyle name="40% - Accent2 2 2 2 3 2 2 3 2 2 2" xfId="14705"/>
    <cellStyle name="40% - Accent2 2 2 2 3 2 2 3 2 3" xfId="14706"/>
    <cellStyle name="40% - Accent2 2 2 2 3 2 2 3 3" xfId="14707"/>
    <cellStyle name="40% - Accent2 2 2 2 3 2 2 3 3 2" xfId="14708"/>
    <cellStyle name="40% - Accent2 2 2 2 3 2 2 3 4" xfId="14709"/>
    <cellStyle name="40% - Accent2 2 2 2 3 2 2 4" xfId="14710"/>
    <cellStyle name="40% - Accent2 2 2 2 3 2 2 4 2" xfId="14711"/>
    <cellStyle name="40% - Accent2 2 2 2 3 2 2 4 2 2" xfId="14712"/>
    <cellStyle name="40% - Accent2 2 2 2 3 2 2 4 3" xfId="14713"/>
    <cellStyle name="40% - Accent2 2 2 2 3 2 2 5" xfId="14714"/>
    <cellStyle name="40% - Accent2 2 2 2 3 2 2 5 2" xfId="14715"/>
    <cellStyle name="40% - Accent2 2 2 2 3 2 2 6" xfId="14716"/>
    <cellStyle name="40% - Accent2 2 2 2 3 2 3" xfId="14717"/>
    <cellStyle name="40% - Accent2 2 2 2 3 2 3 2" xfId="14718"/>
    <cellStyle name="40% - Accent2 2 2 2 3 2 3 2 2" xfId="14719"/>
    <cellStyle name="40% - Accent2 2 2 2 3 2 3 2 2 2" xfId="14720"/>
    <cellStyle name="40% - Accent2 2 2 2 3 2 3 2 2 2 2" xfId="14721"/>
    <cellStyle name="40% - Accent2 2 2 2 3 2 3 2 2 3" xfId="14722"/>
    <cellStyle name="40% - Accent2 2 2 2 3 2 3 2 3" xfId="14723"/>
    <cellStyle name="40% - Accent2 2 2 2 3 2 3 2 3 2" xfId="14724"/>
    <cellStyle name="40% - Accent2 2 2 2 3 2 3 2 4" xfId="14725"/>
    <cellStyle name="40% - Accent2 2 2 2 3 2 3 3" xfId="14726"/>
    <cellStyle name="40% - Accent2 2 2 2 3 2 3 3 2" xfId="14727"/>
    <cellStyle name="40% - Accent2 2 2 2 3 2 3 3 2 2" xfId="14728"/>
    <cellStyle name="40% - Accent2 2 2 2 3 2 3 3 3" xfId="14729"/>
    <cellStyle name="40% - Accent2 2 2 2 3 2 3 4" xfId="14730"/>
    <cellStyle name="40% - Accent2 2 2 2 3 2 3 4 2" xfId="14731"/>
    <cellStyle name="40% - Accent2 2 2 2 3 2 3 5" xfId="14732"/>
    <cellStyle name="40% - Accent2 2 2 2 3 2 4" xfId="14733"/>
    <cellStyle name="40% - Accent2 2 2 2 3 2 4 2" xfId="14734"/>
    <cellStyle name="40% - Accent2 2 2 2 3 2 4 2 2" xfId="14735"/>
    <cellStyle name="40% - Accent2 2 2 2 3 2 4 2 2 2" xfId="14736"/>
    <cellStyle name="40% - Accent2 2 2 2 3 2 4 2 3" xfId="14737"/>
    <cellStyle name="40% - Accent2 2 2 2 3 2 4 3" xfId="14738"/>
    <cellStyle name="40% - Accent2 2 2 2 3 2 4 3 2" xfId="14739"/>
    <cellStyle name="40% - Accent2 2 2 2 3 2 4 4" xfId="14740"/>
    <cellStyle name="40% - Accent2 2 2 2 3 2 5" xfId="14741"/>
    <cellStyle name="40% - Accent2 2 2 2 3 2 5 2" xfId="14742"/>
    <cellStyle name="40% - Accent2 2 2 2 3 2 5 2 2" xfId="14743"/>
    <cellStyle name="40% - Accent2 2 2 2 3 2 5 3" xfId="14744"/>
    <cellStyle name="40% - Accent2 2 2 2 3 2 6" xfId="14745"/>
    <cellStyle name="40% - Accent2 2 2 2 3 2 6 2" xfId="14746"/>
    <cellStyle name="40% - Accent2 2 2 2 3 2 7" xfId="14747"/>
    <cellStyle name="40% - Accent2 2 2 2 3 3" xfId="14748"/>
    <cellStyle name="40% - Accent2 2 2 2 3 3 2" xfId="14749"/>
    <cellStyle name="40% - Accent2 2 2 2 3 3 2 2" xfId="14750"/>
    <cellStyle name="40% - Accent2 2 2 2 3 3 2 2 2" xfId="14751"/>
    <cellStyle name="40% - Accent2 2 2 2 3 3 2 2 2 2" xfId="14752"/>
    <cellStyle name="40% - Accent2 2 2 2 3 3 2 2 2 2 2" xfId="14753"/>
    <cellStyle name="40% - Accent2 2 2 2 3 3 2 2 2 3" xfId="14754"/>
    <cellStyle name="40% - Accent2 2 2 2 3 3 2 2 3" xfId="14755"/>
    <cellStyle name="40% - Accent2 2 2 2 3 3 2 2 3 2" xfId="14756"/>
    <cellStyle name="40% - Accent2 2 2 2 3 3 2 2 4" xfId="14757"/>
    <cellStyle name="40% - Accent2 2 2 2 3 3 2 3" xfId="14758"/>
    <cellStyle name="40% - Accent2 2 2 2 3 3 2 3 2" xfId="14759"/>
    <cellStyle name="40% - Accent2 2 2 2 3 3 2 3 2 2" xfId="14760"/>
    <cellStyle name="40% - Accent2 2 2 2 3 3 2 3 3" xfId="14761"/>
    <cellStyle name="40% - Accent2 2 2 2 3 3 2 4" xfId="14762"/>
    <cellStyle name="40% - Accent2 2 2 2 3 3 2 4 2" xfId="14763"/>
    <cellStyle name="40% - Accent2 2 2 2 3 3 2 5" xfId="14764"/>
    <cellStyle name="40% - Accent2 2 2 2 3 3 3" xfId="14765"/>
    <cellStyle name="40% - Accent2 2 2 2 3 3 3 2" xfId="14766"/>
    <cellStyle name="40% - Accent2 2 2 2 3 3 3 2 2" xfId="14767"/>
    <cellStyle name="40% - Accent2 2 2 2 3 3 3 2 2 2" xfId="14768"/>
    <cellStyle name="40% - Accent2 2 2 2 3 3 3 2 3" xfId="14769"/>
    <cellStyle name="40% - Accent2 2 2 2 3 3 3 3" xfId="14770"/>
    <cellStyle name="40% - Accent2 2 2 2 3 3 3 3 2" xfId="14771"/>
    <cellStyle name="40% - Accent2 2 2 2 3 3 3 4" xfId="14772"/>
    <cellStyle name="40% - Accent2 2 2 2 3 3 4" xfId="14773"/>
    <cellStyle name="40% - Accent2 2 2 2 3 3 4 2" xfId="14774"/>
    <cellStyle name="40% - Accent2 2 2 2 3 3 4 2 2" xfId="14775"/>
    <cellStyle name="40% - Accent2 2 2 2 3 3 4 3" xfId="14776"/>
    <cellStyle name="40% - Accent2 2 2 2 3 3 5" xfId="14777"/>
    <cellStyle name="40% - Accent2 2 2 2 3 3 5 2" xfId="14778"/>
    <cellStyle name="40% - Accent2 2 2 2 3 3 6" xfId="14779"/>
    <cellStyle name="40% - Accent2 2 2 2 3 4" xfId="14780"/>
    <cellStyle name="40% - Accent2 2 2 2 3 4 2" xfId="14781"/>
    <cellStyle name="40% - Accent2 2 2 2 3 4 2 2" xfId="14782"/>
    <cellStyle name="40% - Accent2 2 2 2 3 4 2 2 2" xfId="14783"/>
    <cellStyle name="40% - Accent2 2 2 2 3 4 2 2 2 2" xfId="14784"/>
    <cellStyle name="40% - Accent2 2 2 2 3 4 2 2 3" xfId="14785"/>
    <cellStyle name="40% - Accent2 2 2 2 3 4 2 3" xfId="14786"/>
    <cellStyle name="40% - Accent2 2 2 2 3 4 2 3 2" xfId="14787"/>
    <cellStyle name="40% - Accent2 2 2 2 3 4 2 4" xfId="14788"/>
    <cellStyle name="40% - Accent2 2 2 2 3 4 3" xfId="14789"/>
    <cellStyle name="40% - Accent2 2 2 2 3 4 3 2" xfId="14790"/>
    <cellStyle name="40% - Accent2 2 2 2 3 4 3 2 2" xfId="14791"/>
    <cellStyle name="40% - Accent2 2 2 2 3 4 3 3" xfId="14792"/>
    <cellStyle name="40% - Accent2 2 2 2 3 4 4" xfId="14793"/>
    <cellStyle name="40% - Accent2 2 2 2 3 4 4 2" xfId="14794"/>
    <cellStyle name="40% - Accent2 2 2 2 3 4 5" xfId="14795"/>
    <cellStyle name="40% - Accent2 2 2 2 3 5" xfId="14796"/>
    <cellStyle name="40% - Accent2 2 2 2 3 5 2" xfId="14797"/>
    <cellStyle name="40% - Accent2 2 2 2 3 5 2 2" xfId="14798"/>
    <cellStyle name="40% - Accent2 2 2 2 3 5 2 2 2" xfId="14799"/>
    <cellStyle name="40% - Accent2 2 2 2 3 5 2 3" xfId="14800"/>
    <cellStyle name="40% - Accent2 2 2 2 3 5 3" xfId="14801"/>
    <cellStyle name="40% - Accent2 2 2 2 3 5 3 2" xfId="14802"/>
    <cellStyle name="40% - Accent2 2 2 2 3 5 4" xfId="14803"/>
    <cellStyle name="40% - Accent2 2 2 2 3 6" xfId="14804"/>
    <cellStyle name="40% - Accent2 2 2 2 3 6 2" xfId="14805"/>
    <cellStyle name="40% - Accent2 2 2 2 3 6 2 2" xfId="14806"/>
    <cellStyle name="40% - Accent2 2 2 2 3 6 3" xfId="14807"/>
    <cellStyle name="40% - Accent2 2 2 2 3 7" xfId="14808"/>
    <cellStyle name="40% - Accent2 2 2 2 3 7 2" xfId="14809"/>
    <cellStyle name="40% - Accent2 2 2 2 3 8" xfId="14810"/>
    <cellStyle name="40% - Accent2 2 2 2 4" xfId="14811"/>
    <cellStyle name="40% - Accent2 2 2 2 4 2" xfId="14812"/>
    <cellStyle name="40% - Accent2 2 2 2 4 2 2" xfId="14813"/>
    <cellStyle name="40% - Accent2 2 2 2 4 2 2 2" xfId="14814"/>
    <cellStyle name="40% - Accent2 2 2 2 4 2 2 2 2" xfId="14815"/>
    <cellStyle name="40% - Accent2 2 2 2 4 2 2 2 2 2" xfId="14816"/>
    <cellStyle name="40% - Accent2 2 2 2 4 2 2 2 2 2 2" xfId="14817"/>
    <cellStyle name="40% - Accent2 2 2 2 4 2 2 2 2 3" xfId="14818"/>
    <cellStyle name="40% - Accent2 2 2 2 4 2 2 2 3" xfId="14819"/>
    <cellStyle name="40% - Accent2 2 2 2 4 2 2 2 3 2" xfId="14820"/>
    <cellStyle name="40% - Accent2 2 2 2 4 2 2 2 4" xfId="14821"/>
    <cellStyle name="40% - Accent2 2 2 2 4 2 2 3" xfId="14822"/>
    <cellStyle name="40% - Accent2 2 2 2 4 2 2 3 2" xfId="14823"/>
    <cellStyle name="40% - Accent2 2 2 2 4 2 2 3 2 2" xfId="14824"/>
    <cellStyle name="40% - Accent2 2 2 2 4 2 2 3 3" xfId="14825"/>
    <cellStyle name="40% - Accent2 2 2 2 4 2 2 4" xfId="14826"/>
    <cellStyle name="40% - Accent2 2 2 2 4 2 2 4 2" xfId="14827"/>
    <cellStyle name="40% - Accent2 2 2 2 4 2 2 5" xfId="14828"/>
    <cellStyle name="40% - Accent2 2 2 2 4 2 3" xfId="14829"/>
    <cellStyle name="40% - Accent2 2 2 2 4 2 3 2" xfId="14830"/>
    <cellStyle name="40% - Accent2 2 2 2 4 2 3 2 2" xfId="14831"/>
    <cellStyle name="40% - Accent2 2 2 2 4 2 3 2 2 2" xfId="14832"/>
    <cellStyle name="40% - Accent2 2 2 2 4 2 3 2 3" xfId="14833"/>
    <cellStyle name="40% - Accent2 2 2 2 4 2 3 3" xfId="14834"/>
    <cellStyle name="40% - Accent2 2 2 2 4 2 3 3 2" xfId="14835"/>
    <cellStyle name="40% - Accent2 2 2 2 4 2 3 4" xfId="14836"/>
    <cellStyle name="40% - Accent2 2 2 2 4 2 4" xfId="14837"/>
    <cellStyle name="40% - Accent2 2 2 2 4 2 4 2" xfId="14838"/>
    <cellStyle name="40% - Accent2 2 2 2 4 2 4 2 2" xfId="14839"/>
    <cellStyle name="40% - Accent2 2 2 2 4 2 4 3" xfId="14840"/>
    <cellStyle name="40% - Accent2 2 2 2 4 2 5" xfId="14841"/>
    <cellStyle name="40% - Accent2 2 2 2 4 2 5 2" xfId="14842"/>
    <cellStyle name="40% - Accent2 2 2 2 4 2 6" xfId="14843"/>
    <cellStyle name="40% - Accent2 2 2 2 4 3" xfId="14844"/>
    <cellStyle name="40% - Accent2 2 2 2 4 3 2" xfId="14845"/>
    <cellStyle name="40% - Accent2 2 2 2 4 3 2 2" xfId="14846"/>
    <cellStyle name="40% - Accent2 2 2 2 4 3 2 2 2" xfId="14847"/>
    <cellStyle name="40% - Accent2 2 2 2 4 3 2 2 2 2" xfId="14848"/>
    <cellStyle name="40% - Accent2 2 2 2 4 3 2 2 3" xfId="14849"/>
    <cellStyle name="40% - Accent2 2 2 2 4 3 2 3" xfId="14850"/>
    <cellStyle name="40% - Accent2 2 2 2 4 3 2 3 2" xfId="14851"/>
    <cellStyle name="40% - Accent2 2 2 2 4 3 2 4" xfId="14852"/>
    <cellStyle name="40% - Accent2 2 2 2 4 3 3" xfId="14853"/>
    <cellStyle name="40% - Accent2 2 2 2 4 3 3 2" xfId="14854"/>
    <cellStyle name="40% - Accent2 2 2 2 4 3 3 2 2" xfId="14855"/>
    <cellStyle name="40% - Accent2 2 2 2 4 3 3 3" xfId="14856"/>
    <cellStyle name="40% - Accent2 2 2 2 4 3 4" xfId="14857"/>
    <cellStyle name="40% - Accent2 2 2 2 4 3 4 2" xfId="14858"/>
    <cellStyle name="40% - Accent2 2 2 2 4 3 5" xfId="14859"/>
    <cellStyle name="40% - Accent2 2 2 2 4 4" xfId="14860"/>
    <cellStyle name="40% - Accent2 2 2 2 4 4 2" xfId="14861"/>
    <cellStyle name="40% - Accent2 2 2 2 4 4 2 2" xfId="14862"/>
    <cellStyle name="40% - Accent2 2 2 2 4 4 2 2 2" xfId="14863"/>
    <cellStyle name="40% - Accent2 2 2 2 4 4 2 3" xfId="14864"/>
    <cellStyle name="40% - Accent2 2 2 2 4 4 3" xfId="14865"/>
    <cellStyle name="40% - Accent2 2 2 2 4 4 3 2" xfId="14866"/>
    <cellStyle name="40% - Accent2 2 2 2 4 4 4" xfId="14867"/>
    <cellStyle name="40% - Accent2 2 2 2 4 5" xfId="14868"/>
    <cellStyle name="40% - Accent2 2 2 2 4 5 2" xfId="14869"/>
    <cellStyle name="40% - Accent2 2 2 2 4 5 2 2" xfId="14870"/>
    <cellStyle name="40% - Accent2 2 2 2 4 5 3" xfId="14871"/>
    <cellStyle name="40% - Accent2 2 2 2 4 6" xfId="14872"/>
    <cellStyle name="40% - Accent2 2 2 2 4 6 2" xfId="14873"/>
    <cellStyle name="40% - Accent2 2 2 2 4 7" xfId="14874"/>
    <cellStyle name="40% - Accent2 2 2 2 5" xfId="14875"/>
    <cellStyle name="40% - Accent2 2 2 2 5 2" xfId="14876"/>
    <cellStyle name="40% - Accent2 2 2 2 5 2 2" xfId="14877"/>
    <cellStyle name="40% - Accent2 2 2 2 5 2 2 2" xfId="14878"/>
    <cellStyle name="40% - Accent2 2 2 2 5 2 2 2 2" xfId="14879"/>
    <cellStyle name="40% - Accent2 2 2 2 5 2 2 2 2 2" xfId="14880"/>
    <cellStyle name="40% - Accent2 2 2 2 5 2 2 2 3" xfId="14881"/>
    <cellStyle name="40% - Accent2 2 2 2 5 2 2 3" xfId="14882"/>
    <cellStyle name="40% - Accent2 2 2 2 5 2 2 3 2" xfId="14883"/>
    <cellStyle name="40% - Accent2 2 2 2 5 2 2 4" xfId="14884"/>
    <cellStyle name="40% - Accent2 2 2 2 5 2 3" xfId="14885"/>
    <cellStyle name="40% - Accent2 2 2 2 5 2 3 2" xfId="14886"/>
    <cellStyle name="40% - Accent2 2 2 2 5 2 3 2 2" xfId="14887"/>
    <cellStyle name="40% - Accent2 2 2 2 5 2 3 3" xfId="14888"/>
    <cellStyle name="40% - Accent2 2 2 2 5 2 4" xfId="14889"/>
    <cellStyle name="40% - Accent2 2 2 2 5 2 4 2" xfId="14890"/>
    <cellStyle name="40% - Accent2 2 2 2 5 2 5" xfId="14891"/>
    <cellStyle name="40% - Accent2 2 2 2 5 3" xfId="14892"/>
    <cellStyle name="40% - Accent2 2 2 2 5 3 2" xfId="14893"/>
    <cellStyle name="40% - Accent2 2 2 2 5 3 2 2" xfId="14894"/>
    <cellStyle name="40% - Accent2 2 2 2 5 3 2 2 2" xfId="14895"/>
    <cellStyle name="40% - Accent2 2 2 2 5 3 2 3" xfId="14896"/>
    <cellStyle name="40% - Accent2 2 2 2 5 3 3" xfId="14897"/>
    <cellStyle name="40% - Accent2 2 2 2 5 3 3 2" xfId="14898"/>
    <cellStyle name="40% - Accent2 2 2 2 5 3 4" xfId="14899"/>
    <cellStyle name="40% - Accent2 2 2 2 5 4" xfId="14900"/>
    <cellStyle name="40% - Accent2 2 2 2 5 4 2" xfId="14901"/>
    <cellStyle name="40% - Accent2 2 2 2 5 4 2 2" xfId="14902"/>
    <cellStyle name="40% - Accent2 2 2 2 5 4 3" xfId="14903"/>
    <cellStyle name="40% - Accent2 2 2 2 5 5" xfId="14904"/>
    <cellStyle name="40% - Accent2 2 2 2 5 5 2" xfId="14905"/>
    <cellStyle name="40% - Accent2 2 2 2 5 6" xfId="14906"/>
    <cellStyle name="40% - Accent2 2 2 2 6" xfId="14907"/>
    <cellStyle name="40% - Accent2 2 2 2 6 2" xfId="14908"/>
    <cellStyle name="40% - Accent2 2 2 2 6 2 2" xfId="14909"/>
    <cellStyle name="40% - Accent2 2 2 2 6 2 2 2" xfId="14910"/>
    <cellStyle name="40% - Accent2 2 2 2 6 2 2 2 2" xfId="14911"/>
    <cellStyle name="40% - Accent2 2 2 2 6 2 2 3" xfId="14912"/>
    <cellStyle name="40% - Accent2 2 2 2 6 2 3" xfId="14913"/>
    <cellStyle name="40% - Accent2 2 2 2 6 2 3 2" xfId="14914"/>
    <cellStyle name="40% - Accent2 2 2 2 6 2 4" xfId="14915"/>
    <cellStyle name="40% - Accent2 2 2 2 6 3" xfId="14916"/>
    <cellStyle name="40% - Accent2 2 2 2 6 3 2" xfId="14917"/>
    <cellStyle name="40% - Accent2 2 2 2 6 3 2 2" xfId="14918"/>
    <cellStyle name="40% - Accent2 2 2 2 6 3 3" xfId="14919"/>
    <cellStyle name="40% - Accent2 2 2 2 6 4" xfId="14920"/>
    <cellStyle name="40% - Accent2 2 2 2 6 4 2" xfId="14921"/>
    <cellStyle name="40% - Accent2 2 2 2 6 5" xfId="14922"/>
    <cellStyle name="40% - Accent2 2 2 2 7" xfId="14923"/>
    <cellStyle name="40% - Accent2 2 2 2 7 2" xfId="14924"/>
    <cellStyle name="40% - Accent2 2 2 2 7 2 2" xfId="14925"/>
    <cellStyle name="40% - Accent2 2 2 2 7 2 2 2" xfId="14926"/>
    <cellStyle name="40% - Accent2 2 2 2 7 2 3" xfId="14927"/>
    <cellStyle name="40% - Accent2 2 2 2 7 3" xfId="14928"/>
    <cellStyle name="40% - Accent2 2 2 2 7 3 2" xfId="14929"/>
    <cellStyle name="40% - Accent2 2 2 2 7 4" xfId="14930"/>
    <cellStyle name="40% - Accent2 2 2 2 8" xfId="14931"/>
    <cellStyle name="40% - Accent2 2 2 2 8 2" xfId="14932"/>
    <cellStyle name="40% - Accent2 2 2 2 8 2 2" xfId="14933"/>
    <cellStyle name="40% - Accent2 2 2 2 8 3" xfId="14934"/>
    <cellStyle name="40% - Accent2 2 2 2 9" xfId="14935"/>
    <cellStyle name="40% - Accent2 2 2 2 9 2" xfId="14936"/>
    <cellStyle name="40% - Accent2 2 2 3" xfId="14937"/>
    <cellStyle name="40% - Accent2 2 2 3 2" xfId="14938"/>
    <cellStyle name="40% - Accent2 2 2 3 2 2" xfId="14939"/>
    <cellStyle name="40% - Accent2 2 2 3 2 2 2" xfId="14940"/>
    <cellStyle name="40% - Accent2 2 2 3 2 2 2 2" xfId="14941"/>
    <cellStyle name="40% - Accent2 2 2 3 2 2 2 2 2" xfId="14942"/>
    <cellStyle name="40% - Accent2 2 2 3 2 2 2 2 2 2" xfId="14943"/>
    <cellStyle name="40% - Accent2 2 2 3 2 2 2 2 2 2 2" xfId="14944"/>
    <cellStyle name="40% - Accent2 2 2 3 2 2 2 2 2 2 2 2" xfId="14945"/>
    <cellStyle name="40% - Accent2 2 2 3 2 2 2 2 2 2 3" xfId="14946"/>
    <cellStyle name="40% - Accent2 2 2 3 2 2 2 2 2 3" xfId="14947"/>
    <cellStyle name="40% - Accent2 2 2 3 2 2 2 2 2 3 2" xfId="14948"/>
    <cellStyle name="40% - Accent2 2 2 3 2 2 2 2 2 4" xfId="14949"/>
    <cellStyle name="40% - Accent2 2 2 3 2 2 2 2 3" xfId="14950"/>
    <cellStyle name="40% - Accent2 2 2 3 2 2 2 2 3 2" xfId="14951"/>
    <cellStyle name="40% - Accent2 2 2 3 2 2 2 2 3 2 2" xfId="14952"/>
    <cellStyle name="40% - Accent2 2 2 3 2 2 2 2 3 3" xfId="14953"/>
    <cellStyle name="40% - Accent2 2 2 3 2 2 2 2 4" xfId="14954"/>
    <cellStyle name="40% - Accent2 2 2 3 2 2 2 2 4 2" xfId="14955"/>
    <cellStyle name="40% - Accent2 2 2 3 2 2 2 2 5" xfId="14956"/>
    <cellStyle name="40% - Accent2 2 2 3 2 2 2 3" xfId="14957"/>
    <cellStyle name="40% - Accent2 2 2 3 2 2 2 3 2" xfId="14958"/>
    <cellStyle name="40% - Accent2 2 2 3 2 2 2 3 2 2" xfId="14959"/>
    <cellStyle name="40% - Accent2 2 2 3 2 2 2 3 2 2 2" xfId="14960"/>
    <cellStyle name="40% - Accent2 2 2 3 2 2 2 3 2 3" xfId="14961"/>
    <cellStyle name="40% - Accent2 2 2 3 2 2 2 3 3" xfId="14962"/>
    <cellStyle name="40% - Accent2 2 2 3 2 2 2 3 3 2" xfId="14963"/>
    <cellStyle name="40% - Accent2 2 2 3 2 2 2 3 4" xfId="14964"/>
    <cellStyle name="40% - Accent2 2 2 3 2 2 2 4" xfId="14965"/>
    <cellStyle name="40% - Accent2 2 2 3 2 2 2 4 2" xfId="14966"/>
    <cellStyle name="40% - Accent2 2 2 3 2 2 2 4 2 2" xfId="14967"/>
    <cellStyle name="40% - Accent2 2 2 3 2 2 2 4 3" xfId="14968"/>
    <cellStyle name="40% - Accent2 2 2 3 2 2 2 5" xfId="14969"/>
    <cellStyle name="40% - Accent2 2 2 3 2 2 2 5 2" xfId="14970"/>
    <cellStyle name="40% - Accent2 2 2 3 2 2 2 6" xfId="14971"/>
    <cellStyle name="40% - Accent2 2 2 3 2 2 3" xfId="14972"/>
    <cellStyle name="40% - Accent2 2 2 3 2 2 3 2" xfId="14973"/>
    <cellStyle name="40% - Accent2 2 2 3 2 2 3 2 2" xfId="14974"/>
    <cellStyle name="40% - Accent2 2 2 3 2 2 3 2 2 2" xfId="14975"/>
    <cellStyle name="40% - Accent2 2 2 3 2 2 3 2 2 2 2" xfId="14976"/>
    <cellStyle name="40% - Accent2 2 2 3 2 2 3 2 2 3" xfId="14977"/>
    <cellStyle name="40% - Accent2 2 2 3 2 2 3 2 3" xfId="14978"/>
    <cellStyle name="40% - Accent2 2 2 3 2 2 3 2 3 2" xfId="14979"/>
    <cellStyle name="40% - Accent2 2 2 3 2 2 3 2 4" xfId="14980"/>
    <cellStyle name="40% - Accent2 2 2 3 2 2 3 3" xfId="14981"/>
    <cellStyle name="40% - Accent2 2 2 3 2 2 3 3 2" xfId="14982"/>
    <cellStyle name="40% - Accent2 2 2 3 2 2 3 3 2 2" xfId="14983"/>
    <cellStyle name="40% - Accent2 2 2 3 2 2 3 3 3" xfId="14984"/>
    <cellStyle name="40% - Accent2 2 2 3 2 2 3 4" xfId="14985"/>
    <cellStyle name="40% - Accent2 2 2 3 2 2 3 4 2" xfId="14986"/>
    <cellStyle name="40% - Accent2 2 2 3 2 2 3 5" xfId="14987"/>
    <cellStyle name="40% - Accent2 2 2 3 2 2 4" xfId="14988"/>
    <cellStyle name="40% - Accent2 2 2 3 2 2 4 2" xfId="14989"/>
    <cellStyle name="40% - Accent2 2 2 3 2 2 4 2 2" xfId="14990"/>
    <cellStyle name="40% - Accent2 2 2 3 2 2 4 2 2 2" xfId="14991"/>
    <cellStyle name="40% - Accent2 2 2 3 2 2 4 2 3" xfId="14992"/>
    <cellStyle name="40% - Accent2 2 2 3 2 2 4 3" xfId="14993"/>
    <cellStyle name="40% - Accent2 2 2 3 2 2 4 3 2" xfId="14994"/>
    <cellStyle name="40% - Accent2 2 2 3 2 2 4 4" xfId="14995"/>
    <cellStyle name="40% - Accent2 2 2 3 2 2 5" xfId="14996"/>
    <cellStyle name="40% - Accent2 2 2 3 2 2 5 2" xfId="14997"/>
    <cellStyle name="40% - Accent2 2 2 3 2 2 5 2 2" xfId="14998"/>
    <cellStyle name="40% - Accent2 2 2 3 2 2 5 3" xfId="14999"/>
    <cellStyle name="40% - Accent2 2 2 3 2 2 6" xfId="15000"/>
    <cellStyle name="40% - Accent2 2 2 3 2 2 6 2" xfId="15001"/>
    <cellStyle name="40% - Accent2 2 2 3 2 2 7" xfId="15002"/>
    <cellStyle name="40% - Accent2 2 2 3 2 3" xfId="15003"/>
    <cellStyle name="40% - Accent2 2 2 3 2 3 2" xfId="15004"/>
    <cellStyle name="40% - Accent2 2 2 3 2 3 2 2" xfId="15005"/>
    <cellStyle name="40% - Accent2 2 2 3 2 3 2 2 2" xfId="15006"/>
    <cellStyle name="40% - Accent2 2 2 3 2 3 2 2 2 2" xfId="15007"/>
    <cellStyle name="40% - Accent2 2 2 3 2 3 2 2 2 2 2" xfId="15008"/>
    <cellStyle name="40% - Accent2 2 2 3 2 3 2 2 2 3" xfId="15009"/>
    <cellStyle name="40% - Accent2 2 2 3 2 3 2 2 3" xfId="15010"/>
    <cellStyle name="40% - Accent2 2 2 3 2 3 2 2 3 2" xfId="15011"/>
    <cellStyle name="40% - Accent2 2 2 3 2 3 2 2 4" xfId="15012"/>
    <cellStyle name="40% - Accent2 2 2 3 2 3 2 3" xfId="15013"/>
    <cellStyle name="40% - Accent2 2 2 3 2 3 2 3 2" xfId="15014"/>
    <cellStyle name="40% - Accent2 2 2 3 2 3 2 3 2 2" xfId="15015"/>
    <cellStyle name="40% - Accent2 2 2 3 2 3 2 3 3" xfId="15016"/>
    <cellStyle name="40% - Accent2 2 2 3 2 3 2 4" xfId="15017"/>
    <cellStyle name="40% - Accent2 2 2 3 2 3 2 4 2" xfId="15018"/>
    <cellStyle name="40% - Accent2 2 2 3 2 3 2 5" xfId="15019"/>
    <cellStyle name="40% - Accent2 2 2 3 2 3 3" xfId="15020"/>
    <cellStyle name="40% - Accent2 2 2 3 2 3 3 2" xfId="15021"/>
    <cellStyle name="40% - Accent2 2 2 3 2 3 3 2 2" xfId="15022"/>
    <cellStyle name="40% - Accent2 2 2 3 2 3 3 2 2 2" xfId="15023"/>
    <cellStyle name="40% - Accent2 2 2 3 2 3 3 2 3" xfId="15024"/>
    <cellStyle name="40% - Accent2 2 2 3 2 3 3 3" xfId="15025"/>
    <cellStyle name="40% - Accent2 2 2 3 2 3 3 3 2" xfId="15026"/>
    <cellStyle name="40% - Accent2 2 2 3 2 3 3 4" xfId="15027"/>
    <cellStyle name="40% - Accent2 2 2 3 2 3 4" xfId="15028"/>
    <cellStyle name="40% - Accent2 2 2 3 2 3 4 2" xfId="15029"/>
    <cellStyle name="40% - Accent2 2 2 3 2 3 4 2 2" xfId="15030"/>
    <cellStyle name="40% - Accent2 2 2 3 2 3 4 3" xfId="15031"/>
    <cellStyle name="40% - Accent2 2 2 3 2 3 5" xfId="15032"/>
    <cellStyle name="40% - Accent2 2 2 3 2 3 5 2" xfId="15033"/>
    <cellStyle name="40% - Accent2 2 2 3 2 3 6" xfId="15034"/>
    <cellStyle name="40% - Accent2 2 2 3 2 4" xfId="15035"/>
    <cellStyle name="40% - Accent2 2 2 3 2 4 2" xfId="15036"/>
    <cellStyle name="40% - Accent2 2 2 3 2 4 2 2" xfId="15037"/>
    <cellStyle name="40% - Accent2 2 2 3 2 4 2 2 2" xfId="15038"/>
    <cellStyle name="40% - Accent2 2 2 3 2 4 2 2 2 2" xfId="15039"/>
    <cellStyle name="40% - Accent2 2 2 3 2 4 2 2 3" xfId="15040"/>
    <cellStyle name="40% - Accent2 2 2 3 2 4 2 3" xfId="15041"/>
    <cellStyle name="40% - Accent2 2 2 3 2 4 2 3 2" xfId="15042"/>
    <cellStyle name="40% - Accent2 2 2 3 2 4 2 4" xfId="15043"/>
    <cellStyle name="40% - Accent2 2 2 3 2 4 3" xfId="15044"/>
    <cellStyle name="40% - Accent2 2 2 3 2 4 3 2" xfId="15045"/>
    <cellStyle name="40% - Accent2 2 2 3 2 4 3 2 2" xfId="15046"/>
    <cellStyle name="40% - Accent2 2 2 3 2 4 3 3" xfId="15047"/>
    <cellStyle name="40% - Accent2 2 2 3 2 4 4" xfId="15048"/>
    <cellStyle name="40% - Accent2 2 2 3 2 4 4 2" xfId="15049"/>
    <cellStyle name="40% - Accent2 2 2 3 2 4 5" xfId="15050"/>
    <cellStyle name="40% - Accent2 2 2 3 2 5" xfId="15051"/>
    <cellStyle name="40% - Accent2 2 2 3 2 5 2" xfId="15052"/>
    <cellStyle name="40% - Accent2 2 2 3 2 5 2 2" xfId="15053"/>
    <cellStyle name="40% - Accent2 2 2 3 2 5 2 2 2" xfId="15054"/>
    <cellStyle name="40% - Accent2 2 2 3 2 5 2 3" xfId="15055"/>
    <cellStyle name="40% - Accent2 2 2 3 2 5 3" xfId="15056"/>
    <cellStyle name="40% - Accent2 2 2 3 2 5 3 2" xfId="15057"/>
    <cellStyle name="40% - Accent2 2 2 3 2 5 4" xfId="15058"/>
    <cellStyle name="40% - Accent2 2 2 3 2 6" xfId="15059"/>
    <cellStyle name="40% - Accent2 2 2 3 2 6 2" xfId="15060"/>
    <cellStyle name="40% - Accent2 2 2 3 2 6 2 2" xfId="15061"/>
    <cellStyle name="40% - Accent2 2 2 3 2 6 3" xfId="15062"/>
    <cellStyle name="40% - Accent2 2 2 3 2 7" xfId="15063"/>
    <cellStyle name="40% - Accent2 2 2 3 2 7 2" xfId="15064"/>
    <cellStyle name="40% - Accent2 2 2 3 2 8" xfId="15065"/>
    <cellStyle name="40% - Accent2 2 2 3 3" xfId="15066"/>
    <cellStyle name="40% - Accent2 2 2 3 3 2" xfId="15067"/>
    <cellStyle name="40% - Accent2 2 2 3 3 2 2" xfId="15068"/>
    <cellStyle name="40% - Accent2 2 2 3 3 2 2 2" xfId="15069"/>
    <cellStyle name="40% - Accent2 2 2 3 3 2 2 2 2" xfId="15070"/>
    <cellStyle name="40% - Accent2 2 2 3 3 2 2 2 2 2" xfId="15071"/>
    <cellStyle name="40% - Accent2 2 2 3 3 2 2 2 2 2 2" xfId="15072"/>
    <cellStyle name="40% - Accent2 2 2 3 3 2 2 2 2 3" xfId="15073"/>
    <cellStyle name="40% - Accent2 2 2 3 3 2 2 2 3" xfId="15074"/>
    <cellStyle name="40% - Accent2 2 2 3 3 2 2 2 3 2" xfId="15075"/>
    <cellStyle name="40% - Accent2 2 2 3 3 2 2 2 4" xfId="15076"/>
    <cellStyle name="40% - Accent2 2 2 3 3 2 2 3" xfId="15077"/>
    <cellStyle name="40% - Accent2 2 2 3 3 2 2 3 2" xfId="15078"/>
    <cellStyle name="40% - Accent2 2 2 3 3 2 2 3 2 2" xfId="15079"/>
    <cellStyle name="40% - Accent2 2 2 3 3 2 2 3 3" xfId="15080"/>
    <cellStyle name="40% - Accent2 2 2 3 3 2 2 4" xfId="15081"/>
    <cellStyle name="40% - Accent2 2 2 3 3 2 2 4 2" xfId="15082"/>
    <cellStyle name="40% - Accent2 2 2 3 3 2 2 5" xfId="15083"/>
    <cellStyle name="40% - Accent2 2 2 3 3 2 3" xfId="15084"/>
    <cellStyle name="40% - Accent2 2 2 3 3 2 3 2" xfId="15085"/>
    <cellStyle name="40% - Accent2 2 2 3 3 2 3 2 2" xfId="15086"/>
    <cellStyle name="40% - Accent2 2 2 3 3 2 3 2 2 2" xfId="15087"/>
    <cellStyle name="40% - Accent2 2 2 3 3 2 3 2 3" xfId="15088"/>
    <cellStyle name="40% - Accent2 2 2 3 3 2 3 3" xfId="15089"/>
    <cellStyle name="40% - Accent2 2 2 3 3 2 3 3 2" xfId="15090"/>
    <cellStyle name="40% - Accent2 2 2 3 3 2 3 4" xfId="15091"/>
    <cellStyle name="40% - Accent2 2 2 3 3 2 4" xfId="15092"/>
    <cellStyle name="40% - Accent2 2 2 3 3 2 4 2" xfId="15093"/>
    <cellStyle name="40% - Accent2 2 2 3 3 2 4 2 2" xfId="15094"/>
    <cellStyle name="40% - Accent2 2 2 3 3 2 4 3" xfId="15095"/>
    <cellStyle name="40% - Accent2 2 2 3 3 2 5" xfId="15096"/>
    <cellStyle name="40% - Accent2 2 2 3 3 2 5 2" xfId="15097"/>
    <cellStyle name="40% - Accent2 2 2 3 3 2 6" xfId="15098"/>
    <cellStyle name="40% - Accent2 2 2 3 3 3" xfId="15099"/>
    <cellStyle name="40% - Accent2 2 2 3 3 3 2" xfId="15100"/>
    <cellStyle name="40% - Accent2 2 2 3 3 3 2 2" xfId="15101"/>
    <cellStyle name="40% - Accent2 2 2 3 3 3 2 2 2" xfId="15102"/>
    <cellStyle name="40% - Accent2 2 2 3 3 3 2 2 2 2" xfId="15103"/>
    <cellStyle name="40% - Accent2 2 2 3 3 3 2 2 3" xfId="15104"/>
    <cellStyle name="40% - Accent2 2 2 3 3 3 2 3" xfId="15105"/>
    <cellStyle name="40% - Accent2 2 2 3 3 3 2 3 2" xfId="15106"/>
    <cellStyle name="40% - Accent2 2 2 3 3 3 2 4" xfId="15107"/>
    <cellStyle name="40% - Accent2 2 2 3 3 3 3" xfId="15108"/>
    <cellStyle name="40% - Accent2 2 2 3 3 3 3 2" xfId="15109"/>
    <cellStyle name="40% - Accent2 2 2 3 3 3 3 2 2" xfId="15110"/>
    <cellStyle name="40% - Accent2 2 2 3 3 3 3 3" xfId="15111"/>
    <cellStyle name="40% - Accent2 2 2 3 3 3 4" xfId="15112"/>
    <cellStyle name="40% - Accent2 2 2 3 3 3 4 2" xfId="15113"/>
    <cellStyle name="40% - Accent2 2 2 3 3 3 5" xfId="15114"/>
    <cellStyle name="40% - Accent2 2 2 3 3 4" xfId="15115"/>
    <cellStyle name="40% - Accent2 2 2 3 3 4 2" xfId="15116"/>
    <cellStyle name="40% - Accent2 2 2 3 3 4 2 2" xfId="15117"/>
    <cellStyle name="40% - Accent2 2 2 3 3 4 2 2 2" xfId="15118"/>
    <cellStyle name="40% - Accent2 2 2 3 3 4 2 3" xfId="15119"/>
    <cellStyle name="40% - Accent2 2 2 3 3 4 3" xfId="15120"/>
    <cellStyle name="40% - Accent2 2 2 3 3 4 3 2" xfId="15121"/>
    <cellStyle name="40% - Accent2 2 2 3 3 4 4" xfId="15122"/>
    <cellStyle name="40% - Accent2 2 2 3 3 5" xfId="15123"/>
    <cellStyle name="40% - Accent2 2 2 3 3 5 2" xfId="15124"/>
    <cellStyle name="40% - Accent2 2 2 3 3 5 2 2" xfId="15125"/>
    <cellStyle name="40% - Accent2 2 2 3 3 5 3" xfId="15126"/>
    <cellStyle name="40% - Accent2 2 2 3 3 6" xfId="15127"/>
    <cellStyle name="40% - Accent2 2 2 3 3 6 2" xfId="15128"/>
    <cellStyle name="40% - Accent2 2 2 3 3 7" xfId="15129"/>
    <cellStyle name="40% - Accent2 2 2 3 4" xfId="15130"/>
    <cellStyle name="40% - Accent2 2 2 3 4 2" xfId="15131"/>
    <cellStyle name="40% - Accent2 2 2 3 4 2 2" xfId="15132"/>
    <cellStyle name="40% - Accent2 2 2 3 4 2 2 2" xfId="15133"/>
    <cellStyle name="40% - Accent2 2 2 3 4 2 2 2 2" xfId="15134"/>
    <cellStyle name="40% - Accent2 2 2 3 4 2 2 2 2 2" xfId="15135"/>
    <cellStyle name="40% - Accent2 2 2 3 4 2 2 2 3" xfId="15136"/>
    <cellStyle name="40% - Accent2 2 2 3 4 2 2 3" xfId="15137"/>
    <cellStyle name="40% - Accent2 2 2 3 4 2 2 3 2" xfId="15138"/>
    <cellStyle name="40% - Accent2 2 2 3 4 2 2 4" xfId="15139"/>
    <cellStyle name="40% - Accent2 2 2 3 4 2 3" xfId="15140"/>
    <cellStyle name="40% - Accent2 2 2 3 4 2 3 2" xfId="15141"/>
    <cellStyle name="40% - Accent2 2 2 3 4 2 3 2 2" xfId="15142"/>
    <cellStyle name="40% - Accent2 2 2 3 4 2 3 3" xfId="15143"/>
    <cellStyle name="40% - Accent2 2 2 3 4 2 4" xfId="15144"/>
    <cellStyle name="40% - Accent2 2 2 3 4 2 4 2" xfId="15145"/>
    <cellStyle name="40% - Accent2 2 2 3 4 2 5" xfId="15146"/>
    <cellStyle name="40% - Accent2 2 2 3 4 3" xfId="15147"/>
    <cellStyle name="40% - Accent2 2 2 3 4 3 2" xfId="15148"/>
    <cellStyle name="40% - Accent2 2 2 3 4 3 2 2" xfId="15149"/>
    <cellStyle name="40% - Accent2 2 2 3 4 3 2 2 2" xfId="15150"/>
    <cellStyle name="40% - Accent2 2 2 3 4 3 2 3" xfId="15151"/>
    <cellStyle name="40% - Accent2 2 2 3 4 3 3" xfId="15152"/>
    <cellStyle name="40% - Accent2 2 2 3 4 3 3 2" xfId="15153"/>
    <cellStyle name="40% - Accent2 2 2 3 4 3 4" xfId="15154"/>
    <cellStyle name="40% - Accent2 2 2 3 4 4" xfId="15155"/>
    <cellStyle name="40% - Accent2 2 2 3 4 4 2" xfId="15156"/>
    <cellStyle name="40% - Accent2 2 2 3 4 4 2 2" xfId="15157"/>
    <cellStyle name="40% - Accent2 2 2 3 4 4 3" xfId="15158"/>
    <cellStyle name="40% - Accent2 2 2 3 4 5" xfId="15159"/>
    <cellStyle name="40% - Accent2 2 2 3 4 5 2" xfId="15160"/>
    <cellStyle name="40% - Accent2 2 2 3 4 6" xfId="15161"/>
    <cellStyle name="40% - Accent2 2 2 3 5" xfId="15162"/>
    <cellStyle name="40% - Accent2 2 2 3 5 2" xfId="15163"/>
    <cellStyle name="40% - Accent2 2 2 3 5 2 2" xfId="15164"/>
    <cellStyle name="40% - Accent2 2 2 3 5 2 2 2" xfId="15165"/>
    <cellStyle name="40% - Accent2 2 2 3 5 2 2 2 2" xfId="15166"/>
    <cellStyle name="40% - Accent2 2 2 3 5 2 2 3" xfId="15167"/>
    <cellStyle name="40% - Accent2 2 2 3 5 2 3" xfId="15168"/>
    <cellStyle name="40% - Accent2 2 2 3 5 2 3 2" xfId="15169"/>
    <cellStyle name="40% - Accent2 2 2 3 5 2 4" xfId="15170"/>
    <cellStyle name="40% - Accent2 2 2 3 5 3" xfId="15171"/>
    <cellStyle name="40% - Accent2 2 2 3 5 3 2" xfId="15172"/>
    <cellStyle name="40% - Accent2 2 2 3 5 3 2 2" xfId="15173"/>
    <cellStyle name="40% - Accent2 2 2 3 5 3 3" xfId="15174"/>
    <cellStyle name="40% - Accent2 2 2 3 5 4" xfId="15175"/>
    <cellStyle name="40% - Accent2 2 2 3 5 4 2" xfId="15176"/>
    <cellStyle name="40% - Accent2 2 2 3 5 5" xfId="15177"/>
    <cellStyle name="40% - Accent2 2 2 3 6" xfId="15178"/>
    <cellStyle name="40% - Accent2 2 2 3 6 2" xfId="15179"/>
    <cellStyle name="40% - Accent2 2 2 3 6 2 2" xfId="15180"/>
    <cellStyle name="40% - Accent2 2 2 3 6 2 2 2" xfId="15181"/>
    <cellStyle name="40% - Accent2 2 2 3 6 2 3" xfId="15182"/>
    <cellStyle name="40% - Accent2 2 2 3 6 3" xfId="15183"/>
    <cellStyle name="40% - Accent2 2 2 3 6 3 2" xfId="15184"/>
    <cellStyle name="40% - Accent2 2 2 3 6 4" xfId="15185"/>
    <cellStyle name="40% - Accent2 2 2 3 7" xfId="15186"/>
    <cellStyle name="40% - Accent2 2 2 3 7 2" xfId="15187"/>
    <cellStyle name="40% - Accent2 2 2 3 7 2 2" xfId="15188"/>
    <cellStyle name="40% - Accent2 2 2 3 7 3" xfId="15189"/>
    <cellStyle name="40% - Accent2 2 2 3 8" xfId="15190"/>
    <cellStyle name="40% - Accent2 2 2 3 8 2" xfId="15191"/>
    <cellStyle name="40% - Accent2 2 2 3 9" xfId="15192"/>
    <cellStyle name="40% - Accent2 2 2 4" xfId="15193"/>
    <cellStyle name="40% - Accent2 2 2 4 2" xfId="15194"/>
    <cellStyle name="40% - Accent2 2 2 4 2 2" xfId="15195"/>
    <cellStyle name="40% - Accent2 2 2 4 2 2 2" xfId="15196"/>
    <cellStyle name="40% - Accent2 2 2 4 2 2 2 2" xfId="15197"/>
    <cellStyle name="40% - Accent2 2 2 4 2 2 2 2 2" xfId="15198"/>
    <cellStyle name="40% - Accent2 2 2 4 2 2 2 2 2 2" xfId="15199"/>
    <cellStyle name="40% - Accent2 2 2 4 2 2 2 2 2 2 2" xfId="15200"/>
    <cellStyle name="40% - Accent2 2 2 4 2 2 2 2 2 3" xfId="15201"/>
    <cellStyle name="40% - Accent2 2 2 4 2 2 2 2 3" xfId="15202"/>
    <cellStyle name="40% - Accent2 2 2 4 2 2 2 2 3 2" xfId="15203"/>
    <cellStyle name="40% - Accent2 2 2 4 2 2 2 2 4" xfId="15204"/>
    <cellStyle name="40% - Accent2 2 2 4 2 2 2 3" xfId="15205"/>
    <cellStyle name="40% - Accent2 2 2 4 2 2 2 3 2" xfId="15206"/>
    <cellStyle name="40% - Accent2 2 2 4 2 2 2 3 2 2" xfId="15207"/>
    <cellStyle name="40% - Accent2 2 2 4 2 2 2 3 3" xfId="15208"/>
    <cellStyle name="40% - Accent2 2 2 4 2 2 2 4" xfId="15209"/>
    <cellStyle name="40% - Accent2 2 2 4 2 2 2 4 2" xfId="15210"/>
    <cellStyle name="40% - Accent2 2 2 4 2 2 2 5" xfId="15211"/>
    <cellStyle name="40% - Accent2 2 2 4 2 2 3" xfId="15212"/>
    <cellStyle name="40% - Accent2 2 2 4 2 2 3 2" xfId="15213"/>
    <cellStyle name="40% - Accent2 2 2 4 2 2 3 2 2" xfId="15214"/>
    <cellStyle name="40% - Accent2 2 2 4 2 2 3 2 2 2" xfId="15215"/>
    <cellStyle name="40% - Accent2 2 2 4 2 2 3 2 3" xfId="15216"/>
    <cellStyle name="40% - Accent2 2 2 4 2 2 3 3" xfId="15217"/>
    <cellStyle name="40% - Accent2 2 2 4 2 2 3 3 2" xfId="15218"/>
    <cellStyle name="40% - Accent2 2 2 4 2 2 3 4" xfId="15219"/>
    <cellStyle name="40% - Accent2 2 2 4 2 2 4" xfId="15220"/>
    <cellStyle name="40% - Accent2 2 2 4 2 2 4 2" xfId="15221"/>
    <cellStyle name="40% - Accent2 2 2 4 2 2 4 2 2" xfId="15222"/>
    <cellStyle name="40% - Accent2 2 2 4 2 2 4 3" xfId="15223"/>
    <cellStyle name="40% - Accent2 2 2 4 2 2 5" xfId="15224"/>
    <cellStyle name="40% - Accent2 2 2 4 2 2 5 2" xfId="15225"/>
    <cellStyle name="40% - Accent2 2 2 4 2 2 6" xfId="15226"/>
    <cellStyle name="40% - Accent2 2 2 4 2 3" xfId="15227"/>
    <cellStyle name="40% - Accent2 2 2 4 2 3 2" xfId="15228"/>
    <cellStyle name="40% - Accent2 2 2 4 2 3 2 2" xfId="15229"/>
    <cellStyle name="40% - Accent2 2 2 4 2 3 2 2 2" xfId="15230"/>
    <cellStyle name="40% - Accent2 2 2 4 2 3 2 2 2 2" xfId="15231"/>
    <cellStyle name="40% - Accent2 2 2 4 2 3 2 2 3" xfId="15232"/>
    <cellStyle name="40% - Accent2 2 2 4 2 3 2 3" xfId="15233"/>
    <cellStyle name="40% - Accent2 2 2 4 2 3 2 3 2" xfId="15234"/>
    <cellStyle name="40% - Accent2 2 2 4 2 3 2 4" xfId="15235"/>
    <cellStyle name="40% - Accent2 2 2 4 2 3 3" xfId="15236"/>
    <cellStyle name="40% - Accent2 2 2 4 2 3 3 2" xfId="15237"/>
    <cellStyle name="40% - Accent2 2 2 4 2 3 3 2 2" xfId="15238"/>
    <cellStyle name="40% - Accent2 2 2 4 2 3 3 3" xfId="15239"/>
    <cellStyle name="40% - Accent2 2 2 4 2 3 4" xfId="15240"/>
    <cellStyle name="40% - Accent2 2 2 4 2 3 4 2" xfId="15241"/>
    <cellStyle name="40% - Accent2 2 2 4 2 3 5" xfId="15242"/>
    <cellStyle name="40% - Accent2 2 2 4 2 4" xfId="15243"/>
    <cellStyle name="40% - Accent2 2 2 4 2 4 2" xfId="15244"/>
    <cellStyle name="40% - Accent2 2 2 4 2 4 2 2" xfId="15245"/>
    <cellStyle name="40% - Accent2 2 2 4 2 4 2 2 2" xfId="15246"/>
    <cellStyle name="40% - Accent2 2 2 4 2 4 2 3" xfId="15247"/>
    <cellStyle name="40% - Accent2 2 2 4 2 4 3" xfId="15248"/>
    <cellStyle name="40% - Accent2 2 2 4 2 4 3 2" xfId="15249"/>
    <cellStyle name="40% - Accent2 2 2 4 2 4 4" xfId="15250"/>
    <cellStyle name="40% - Accent2 2 2 4 2 5" xfId="15251"/>
    <cellStyle name="40% - Accent2 2 2 4 2 5 2" xfId="15252"/>
    <cellStyle name="40% - Accent2 2 2 4 2 5 2 2" xfId="15253"/>
    <cellStyle name="40% - Accent2 2 2 4 2 5 3" xfId="15254"/>
    <cellStyle name="40% - Accent2 2 2 4 2 6" xfId="15255"/>
    <cellStyle name="40% - Accent2 2 2 4 2 6 2" xfId="15256"/>
    <cellStyle name="40% - Accent2 2 2 4 2 7" xfId="15257"/>
    <cellStyle name="40% - Accent2 2 2 4 3" xfId="15258"/>
    <cellStyle name="40% - Accent2 2 2 4 3 2" xfId="15259"/>
    <cellStyle name="40% - Accent2 2 2 4 3 2 2" xfId="15260"/>
    <cellStyle name="40% - Accent2 2 2 4 3 2 2 2" xfId="15261"/>
    <cellStyle name="40% - Accent2 2 2 4 3 2 2 2 2" xfId="15262"/>
    <cellStyle name="40% - Accent2 2 2 4 3 2 2 2 2 2" xfId="15263"/>
    <cellStyle name="40% - Accent2 2 2 4 3 2 2 2 3" xfId="15264"/>
    <cellStyle name="40% - Accent2 2 2 4 3 2 2 3" xfId="15265"/>
    <cellStyle name="40% - Accent2 2 2 4 3 2 2 3 2" xfId="15266"/>
    <cellStyle name="40% - Accent2 2 2 4 3 2 2 4" xfId="15267"/>
    <cellStyle name="40% - Accent2 2 2 4 3 2 3" xfId="15268"/>
    <cellStyle name="40% - Accent2 2 2 4 3 2 3 2" xfId="15269"/>
    <cellStyle name="40% - Accent2 2 2 4 3 2 3 2 2" xfId="15270"/>
    <cellStyle name="40% - Accent2 2 2 4 3 2 3 3" xfId="15271"/>
    <cellStyle name="40% - Accent2 2 2 4 3 2 4" xfId="15272"/>
    <cellStyle name="40% - Accent2 2 2 4 3 2 4 2" xfId="15273"/>
    <cellStyle name="40% - Accent2 2 2 4 3 2 5" xfId="15274"/>
    <cellStyle name="40% - Accent2 2 2 4 3 3" xfId="15275"/>
    <cellStyle name="40% - Accent2 2 2 4 3 3 2" xfId="15276"/>
    <cellStyle name="40% - Accent2 2 2 4 3 3 2 2" xfId="15277"/>
    <cellStyle name="40% - Accent2 2 2 4 3 3 2 2 2" xfId="15278"/>
    <cellStyle name="40% - Accent2 2 2 4 3 3 2 3" xfId="15279"/>
    <cellStyle name="40% - Accent2 2 2 4 3 3 3" xfId="15280"/>
    <cellStyle name="40% - Accent2 2 2 4 3 3 3 2" xfId="15281"/>
    <cellStyle name="40% - Accent2 2 2 4 3 3 4" xfId="15282"/>
    <cellStyle name="40% - Accent2 2 2 4 3 4" xfId="15283"/>
    <cellStyle name="40% - Accent2 2 2 4 3 4 2" xfId="15284"/>
    <cellStyle name="40% - Accent2 2 2 4 3 4 2 2" xfId="15285"/>
    <cellStyle name="40% - Accent2 2 2 4 3 4 3" xfId="15286"/>
    <cellStyle name="40% - Accent2 2 2 4 3 5" xfId="15287"/>
    <cellStyle name="40% - Accent2 2 2 4 3 5 2" xfId="15288"/>
    <cellStyle name="40% - Accent2 2 2 4 3 6" xfId="15289"/>
    <cellStyle name="40% - Accent2 2 2 4 4" xfId="15290"/>
    <cellStyle name="40% - Accent2 2 2 4 4 2" xfId="15291"/>
    <cellStyle name="40% - Accent2 2 2 4 4 2 2" xfId="15292"/>
    <cellStyle name="40% - Accent2 2 2 4 4 2 2 2" xfId="15293"/>
    <cellStyle name="40% - Accent2 2 2 4 4 2 2 2 2" xfId="15294"/>
    <cellStyle name="40% - Accent2 2 2 4 4 2 2 3" xfId="15295"/>
    <cellStyle name="40% - Accent2 2 2 4 4 2 3" xfId="15296"/>
    <cellStyle name="40% - Accent2 2 2 4 4 2 3 2" xfId="15297"/>
    <cellStyle name="40% - Accent2 2 2 4 4 2 4" xfId="15298"/>
    <cellStyle name="40% - Accent2 2 2 4 4 3" xfId="15299"/>
    <cellStyle name="40% - Accent2 2 2 4 4 3 2" xfId="15300"/>
    <cellStyle name="40% - Accent2 2 2 4 4 3 2 2" xfId="15301"/>
    <cellStyle name="40% - Accent2 2 2 4 4 3 3" xfId="15302"/>
    <cellStyle name="40% - Accent2 2 2 4 4 4" xfId="15303"/>
    <cellStyle name="40% - Accent2 2 2 4 4 4 2" xfId="15304"/>
    <cellStyle name="40% - Accent2 2 2 4 4 5" xfId="15305"/>
    <cellStyle name="40% - Accent2 2 2 4 5" xfId="15306"/>
    <cellStyle name="40% - Accent2 2 2 4 5 2" xfId="15307"/>
    <cellStyle name="40% - Accent2 2 2 4 5 2 2" xfId="15308"/>
    <cellStyle name="40% - Accent2 2 2 4 5 2 2 2" xfId="15309"/>
    <cellStyle name="40% - Accent2 2 2 4 5 2 3" xfId="15310"/>
    <cellStyle name="40% - Accent2 2 2 4 5 3" xfId="15311"/>
    <cellStyle name="40% - Accent2 2 2 4 5 3 2" xfId="15312"/>
    <cellStyle name="40% - Accent2 2 2 4 5 4" xfId="15313"/>
    <cellStyle name="40% - Accent2 2 2 4 6" xfId="15314"/>
    <cellStyle name="40% - Accent2 2 2 4 6 2" xfId="15315"/>
    <cellStyle name="40% - Accent2 2 2 4 6 2 2" xfId="15316"/>
    <cellStyle name="40% - Accent2 2 2 4 6 3" xfId="15317"/>
    <cellStyle name="40% - Accent2 2 2 4 7" xfId="15318"/>
    <cellStyle name="40% - Accent2 2 2 4 7 2" xfId="15319"/>
    <cellStyle name="40% - Accent2 2 2 4 8" xfId="15320"/>
    <cellStyle name="40% - Accent2 2 2 5" xfId="15321"/>
    <cellStyle name="40% - Accent2 2 2 5 2" xfId="15322"/>
    <cellStyle name="40% - Accent2 2 2 5 2 2" xfId="15323"/>
    <cellStyle name="40% - Accent2 2 2 5 2 2 2" xfId="15324"/>
    <cellStyle name="40% - Accent2 2 2 5 2 2 2 2" xfId="15325"/>
    <cellStyle name="40% - Accent2 2 2 5 2 2 2 2 2" xfId="15326"/>
    <cellStyle name="40% - Accent2 2 2 5 2 2 2 2 2 2" xfId="15327"/>
    <cellStyle name="40% - Accent2 2 2 5 2 2 2 2 3" xfId="15328"/>
    <cellStyle name="40% - Accent2 2 2 5 2 2 2 3" xfId="15329"/>
    <cellStyle name="40% - Accent2 2 2 5 2 2 2 3 2" xfId="15330"/>
    <cellStyle name="40% - Accent2 2 2 5 2 2 2 4" xfId="15331"/>
    <cellStyle name="40% - Accent2 2 2 5 2 2 3" xfId="15332"/>
    <cellStyle name="40% - Accent2 2 2 5 2 2 3 2" xfId="15333"/>
    <cellStyle name="40% - Accent2 2 2 5 2 2 3 2 2" xfId="15334"/>
    <cellStyle name="40% - Accent2 2 2 5 2 2 3 3" xfId="15335"/>
    <cellStyle name="40% - Accent2 2 2 5 2 2 4" xfId="15336"/>
    <cellStyle name="40% - Accent2 2 2 5 2 2 4 2" xfId="15337"/>
    <cellStyle name="40% - Accent2 2 2 5 2 2 5" xfId="15338"/>
    <cellStyle name="40% - Accent2 2 2 5 2 3" xfId="15339"/>
    <cellStyle name="40% - Accent2 2 2 5 2 3 2" xfId="15340"/>
    <cellStyle name="40% - Accent2 2 2 5 2 3 2 2" xfId="15341"/>
    <cellStyle name="40% - Accent2 2 2 5 2 3 2 2 2" xfId="15342"/>
    <cellStyle name="40% - Accent2 2 2 5 2 3 2 3" xfId="15343"/>
    <cellStyle name="40% - Accent2 2 2 5 2 3 3" xfId="15344"/>
    <cellStyle name="40% - Accent2 2 2 5 2 3 3 2" xfId="15345"/>
    <cellStyle name="40% - Accent2 2 2 5 2 3 4" xfId="15346"/>
    <cellStyle name="40% - Accent2 2 2 5 2 4" xfId="15347"/>
    <cellStyle name="40% - Accent2 2 2 5 2 4 2" xfId="15348"/>
    <cellStyle name="40% - Accent2 2 2 5 2 4 2 2" xfId="15349"/>
    <cellStyle name="40% - Accent2 2 2 5 2 4 3" xfId="15350"/>
    <cellStyle name="40% - Accent2 2 2 5 2 5" xfId="15351"/>
    <cellStyle name="40% - Accent2 2 2 5 2 5 2" xfId="15352"/>
    <cellStyle name="40% - Accent2 2 2 5 2 6" xfId="15353"/>
    <cellStyle name="40% - Accent2 2 2 5 3" xfId="15354"/>
    <cellStyle name="40% - Accent2 2 2 5 3 2" xfId="15355"/>
    <cellStyle name="40% - Accent2 2 2 5 3 2 2" xfId="15356"/>
    <cellStyle name="40% - Accent2 2 2 5 3 2 2 2" xfId="15357"/>
    <cellStyle name="40% - Accent2 2 2 5 3 2 2 2 2" xfId="15358"/>
    <cellStyle name="40% - Accent2 2 2 5 3 2 2 3" xfId="15359"/>
    <cellStyle name="40% - Accent2 2 2 5 3 2 3" xfId="15360"/>
    <cellStyle name="40% - Accent2 2 2 5 3 2 3 2" xfId="15361"/>
    <cellStyle name="40% - Accent2 2 2 5 3 2 4" xfId="15362"/>
    <cellStyle name="40% - Accent2 2 2 5 3 3" xfId="15363"/>
    <cellStyle name="40% - Accent2 2 2 5 3 3 2" xfId="15364"/>
    <cellStyle name="40% - Accent2 2 2 5 3 3 2 2" xfId="15365"/>
    <cellStyle name="40% - Accent2 2 2 5 3 3 3" xfId="15366"/>
    <cellStyle name="40% - Accent2 2 2 5 3 4" xfId="15367"/>
    <cellStyle name="40% - Accent2 2 2 5 3 4 2" xfId="15368"/>
    <cellStyle name="40% - Accent2 2 2 5 3 5" xfId="15369"/>
    <cellStyle name="40% - Accent2 2 2 5 4" xfId="15370"/>
    <cellStyle name="40% - Accent2 2 2 5 4 2" xfId="15371"/>
    <cellStyle name="40% - Accent2 2 2 5 4 2 2" xfId="15372"/>
    <cellStyle name="40% - Accent2 2 2 5 4 2 2 2" xfId="15373"/>
    <cellStyle name="40% - Accent2 2 2 5 4 2 3" xfId="15374"/>
    <cellStyle name="40% - Accent2 2 2 5 4 3" xfId="15375"/>
    <cellStyle name="40% - Accent2 2 2 5 4 3 2" xfId="15376"/>
    <cellStyle name="40% - Accent2 2 2 5 4 4" xfId="15377"/>
    <cellStyle name="40% - Accent2 2 2 5 5" xfId="15378"/>
    <cellStyle name="40% - Accent2 2 2 5 5 2" xfId="15379"/>
    <cellStyle name="40% - Accent2 2 2 5 5 2 2" xfId="15380"/>
    <cellStyle name="40% - Accent2 2 2 5 5 3" xfId="15381"/>
    <cellStyle name="40% - Accent2 2 2 5 6" xfId="15382"/>
    <cellStyle name="40% - Accent2 2 2 5 6 2" xfId="15383"/>
    <cellStyle name="40% - Accent2 2 2 5 7" xfId="15384"/>
    <cellStyle name="40% - Accent2 2 2 6" xfId="15385"/>
    <cellStyle name="40% - Accent2 2 2 6 2" xfId="15386"/>
    <cellStyle name="40% - Accent2 2 2 6 2 2" xfId="15387"/>
    <cellStyle name="40% - Accent2 2 2 6 2 2 2" xfId="15388"/>
    <cellStyle name="40% - Accent2 2 2 6 2 2 2 2" xfId="15389"/>
    <cellStyle name="40% - Accent2 2 2 6 2 2 2 2 2" xfId="15390"/>
    <cellStyle name="40% - Accent2 2 2 6 2 2 2 3" xfId="15391"/>
    <cellStyle name="40% - Accent2 2 2 6 2 2 3" xfId="15392"/>
    <cellStyle name="40% - Accent2 2 2 6 2 2 3 2" xfId="15393"/>
    <cellStyle name="40% - Accent2 2 2 6 2 2 4" xfId="15394"/>
    <cellStyle name="40% - Accent2 2 2 6 2 3" xfId="15395"/>
    <cellStyle name="40% - Accent2 2 2 6 2 3 2" xfId="15396"/>
    <cellStyle name="40% - Accent2 2 2 6 2 3 2 2" xfId="15397"/>
    <cellStyle name="40% - Accent2 2 2 6 2 3 3" xfId="15398"/>
    <cellStyle name="40% - Accent2 2 2 6 2 4" xfId="15399"/>
    <cellStyle name="40% - Accent2 2 2 6 2 4 2" xfId="15400"/>
    <cellStyle name="40% - Accent2 2 2 6 2 5" xfId="15401"/>
    <cellStyle name="40% - Accent2 2 2 6 3" xfId="15402"/>
    <cellStyle name="40% - Accent2 2 2 6 3 2" xfId="15403"/>
    <cellStyle name="40% - Accent2 2 2 6 3 2 2" xfId="15404"/>
    <cellStyle name="40% - Accent2 2 2 6 3 2 2 2" xfId="15405"/>
    <cellStyle name="40% - Accent2 2 2 6 3 2 3" xfId="15406"/>
    <cellStyle name="40% - Accent2 2 2 6 3 3" xfId="15407"/>
    <cellStyle name="40% - Accent2 2 2 6 3 3 2" xfId="15408"/>
    <cellStyle name="40% - Accent2 2 2 6 3 4" xfId="15409"/>
    <cellStyle name="40% - Accent2 2 2 6 4" xfId="15410"/>
    <cellStyle name="40% - Accent2 2 2 6 4 2" xfId="15411"/>
    <cellStyle name="40% - Accent2 2 2 6 4 2 2" xfId="15412"/>
    <cellStyle name="40% - Accent2 2 2 6 4 3" xfId="15413"/>
    <cellStyle name="40% - Accent2 2 2 6 5" xfId="15414"/>
    <cellStyle name="40% - Accent2 2 2 6 5 2" xfId="15415"/>
    <cellStyle name="40% - Accent2 2 2 6 6" xfId="15416"/>
    <cellStyle name="40% - Accent2 2 2 7" xfId="15417"/>
    <cellStyle name="40% - Accent2 2 2 7 2" xfId="15418"/>
    <cellStyle name="40% - Accent2 2 2 7 2 2" xfId="15419"/>
    <cellStyle name="40% - Accent2 2 2 7 2 2 2" xfId="15420"/>
    <cellStyle name="40% - Accent2 2 2 7 2 2 2 2" xfId="15421"/>
    <cellStyle name="40% - Accent2 2 2 7 2 2 3" xfId="15422"/>
    <cellStyle name="40% - Accent2 2 2 7 2 3" xfId="15423"/>
    <cellStyle name="40% - Accent2 2 2 7 2 3 2" xfId="15424"/>
    <cellStyle name="40% - Accent2 2 2 7 2 4" xfId="15425"/>
    <cellStyle name="40% - Accent2 2 2 7 3" xfId="15426"/>
    <cellStyle name="40% - Accent2 2 2 7 3 2" xfId="15427"/>
    <cellStyle name="40% - Accent2 2 2 7 3 2 2" xfId="15428"/>
    <cellStyle name="40% - Accent2 2 2 7 3 3" xfId="15429"/>
    <cellStyle name="40% - Accent2 2 2 7 4" xfId="15430"/>
    <cellStyle name="40% - Accent2 2 2 7 4 2" xfId="15431"/>
    <cellStyle name="40% - Accent2 2 2 7 5" xfId="15432"/>
    <cellStyle name="40% - Accent2 2 2 8" xfId="15433"/>
    <cellStyle name="40% - Accent2 2 2 8 2" xfId="15434"/>
    <cellStyle name="40% - Accent2 2 2 8 2 2" xfId="15435"/>
    <cellStyle name="40% - Accent2 2 2 8 2 2 2" xfId="15436"/>
    <cellStyle name="40% - Accent2 2 2 8 2 3" xfId="15437"/>
    <cellStyle name="40% - Accent2 2 2 8 3" xfId="15438"/>
    <cellStyle name="40% - Accent2 2 2 8 3 2" xfId="15439"/>
    <cellStyle name="40% - Accent2 2 2 8 4" xfId="15440"/>
    <cellStyle name="40% - Accent2 2 2 9" xfId="15441"/>
    <cellStyle name="40% - Accent2 2 2 9 2" xfId="15442"/>
    <cellStyle name="40% - Accent2 2 2 9 2 2" xfId="15443"/>
    <cellStyle name="40% - Accent2 2 2 9 3" xfId="15444"/>
    <cellStyle name="40% - Accent2 2 3" xfId="15445"/>
    <cellStyle name="40% - Accent2 2 3 10" xfId="15446"/>
    <cellStyle name="40% - Accent2 2 3 2" xfId="15447"/>
    <cellStyle name="40% - Accent2 2 3 2 2" xfId="15448"/>
    <cellStyle name="40% - Accent2 2 3 2 2 2" xfId="15449"/>
    <cellStyle name="40% - Accent2 2 3 2 2 2 2" xfId="15450"/>
    <cellStyle name="40% - Accent2 2 3 2 2 2 2 2" xfId="15451"/>
    <cellStyle name="40% - Accent2 2 3 2 2 2 2 2 2" xfId="15452"/>
    <cellStyle name="40% - Accent2 2 3 2 2 2 2 2 2 2" xfId="15453"/>
    <cellStyle name="40% - Accent2 2 3 2 2 2 2 2 2 2 2" xfId="15454"/>
    <cellStyle name="40% - Accent2 2 3 2 2 2 2 2 2 2 2 2" xfId="15455"/>
    <cellStyle name="40% - Accent2 2 3 2 2 2 2 2 2 2 3" xfId="15456"/>
    <cellStyle name="40% - Accent2 2 3 2 2 2 2 2 2 3" xfId="15457"/>
    <cellStyle name="40% - Accent2 2 3 2 2 2 2 2 2 3 2" xfId="15458"/>
    <cellStyle name="40% - Accent2 2 3 2 2 2 2 2 2 4" xfId="15459"/>
    <cellStyle name="40% - Accent2 2 3 2 2 2 2 2 3" xfId="15460"/>
    <cellStyle name="40% - Accent2 2 3 2 2 2 2 2 3 2" xfId="15461"/>
    <cellStyle name="40% - Accent2 2 3 2 2 2 2 2 3 2 2" xfId="15462"/>
    <cellStyle name="40% - Accent2 2 3 2 2 2 2 2 3 3" xfId="15463"/>
    <cellStyle name="40% - Accent2 2 3 2 2 2 2 2 4" xfId="15464"/>
    <cellStyle name="40% - Accent2 2 3 2 2 2 2 2 4 2" xfId="15465"/>
    <cellStyle name="40% - Accent2 2 3 2 2 2 2 2 5" xfId="15466"/>
    <cellStyle name="40% - Accent2 2 3 2 2 2 2 3" xfId="15467"/>
    <cellStyle name="40% - Accent2 2 3 2 2 2 2 3 2" xfId="15468"/>
    <cellStyle name="40% - Accent2 2 3 2 2 2 2 3 2 2" xfId="15469"/>
    <cellStyle name="40% - Accent2 2 3 2 2 2 2 3 2 2 2" xfId="15470"/>
    <cellStyle name="40% - Accent2 2 3 2 2 2 2 3 2 3" xfId="15471"/>
    <cellStyle name="40% - Accent2 2 3 2 2 2 2 3 3" xfId="15472"/>
    <cellStyle name="40% - Accent2 2 3 2 2 2 2 3 3 2" xfId="15473"/>
    <cellStyle name="40% - Accent2 2 3 2 2 2 2 3 4" xfId="15474"/>
    <cellStyle name="40% - Accent2 2 3 2 2 2 2 4" xfId="15475"/>
    <cellStyle name="40% - Accent2 2 3 2 2 2 2 4 2" xfId="15476"/>
    <cellStyle name="40% - Accent2 2 3 2 2 2 2 4 2 2" xfId="15477"/>
    <cellStyle name="40% - Accent2 2 3 2 2 2 2 4 3" xfId="15478"/>
    <cellStyle name="40% - Accent2 2 3 2 2 2 2 5" xfId="15479"/>
    <cellStyle name="40% - Accent2 2 3 2 2 2 2 5 2" xfId="15480"/>
    <cellStyle name="40% - Accent2 2 3 2 2 2 2 6" xfId="15481"/>
    <cellStyle name="40% - Accent2 2 3 2 2 2 3" xfId="15482"/>
    <cellStyle name="40% - Accent2 2 3 2 2 2 3 2" xfId="15483"/>
    <cellStyle name="40% - Accent2 2 3 2 2 2 3 2 2" xfId="15484"/>
    <cellStyle name="40% - Accent2 2 3 2 2 2 3 2 2 2" xfId="15485"/>
    <cellStyle name="40% - Accent2 2 3 2 2 2 3 2 2 2 2" xfId="15486"/>
    <cellStyle name="40% - Accent2 2 3 2 2 2 3 2 2 3" xfId="15487"/>
    <cellStyle name="40% - Accent2 2 3 2 2 2 3 2 3" xfId="15488"/>
    <cellStyle name="40% - Accent2 2 3 2 2 2 3 2 3 2" xfId="15489"/>
    <cellStyle name="40% - Accent2 2 3 2 2 2 3 2 4" xfId="15490"/>
    <cellStyle name="40% - Accent2 2 3 2 2 2 3 3" xfId="15491"/>
    <cellStyle name="40% - Accent2 2 3 2 2 2 3 3 2" xfId="15492"/>
    <cellStyle name="40% - Accent2 2 3 2 2 2 3 3 2 2" xfId="15493"/>
    <cellStyle name="40% - Accent2 2 3 2 2 2 3 3 3" xfId="15494"/>
    <cellStyle name="40% - Accent2 2 3 2 2 2 3 4" xfId="15495"/>
    <cellStyle name="40% - Accent2 2 3 2 2 2 3 4 2" xfId="15496"/>
    <cellStyle name="40% - Accent2 2 3 2 2 2 3 5" xfId="15497"/>
    <cellStyle name="40% - Accent2 2 3 2 2 2 4" xfId="15498"/>
    <cellStyle name="40% - Accent2 2 3 2 2 2 4 2" xfId="15499"/>
    <cellStyle name="40% - Accent2 2 3 2 2 2 4 2 2" xfId="15500"/>
    <cellStyle name="40% - Accent2 2 3 2 2 2 4 2 2 2" xfId="15501"/>
    <cellStyle name="40% - Accent2 2 3 2 2 2 4 2 3" xfId="15502"/>
    <cellStyle name="40% - Accent2 2 3 2 2 2 4 3" xfId="15503"/>
    <cellStyle name="40% - Accent2 2 3 2 2 2 4 3 2" xfId="15504"/>
    <cellStyle name="40% - Accent2 2 3 2 2 2 4 4" xfId="15505"/>
    <cellStyle name="40% - Accent2 2 3 2 2 2 5" xfId="15506"/>
    <cellStyle name="40% - Accent2 2 3 2 2 2 5 2" xfId="15507"/>
    <cellStyle name="40% - Accent2 2 3 2 2 2 5 2 2" xfId="15508"/>
    <cellStyle name="40% - Accent2 2 3 2 2 2 5 3" xfId="15509"/>
    <cellStyle name="40% - Accent2 2 3 2 2 2 6" xfId="15510"/>
    <cellStyle name="40% - Accent2 2 3 2 2 2 6 2" xfId="15511"/>
    <cellStyle name="40% - Accent2 2 3 2 2 2 7" xfId="15512"/>
    <cellStyle name="40% - Accent2 2 3 2 2 3" xfId="15513"/>
    <cellStyle name="40% - Accent2 2 3 2 2 3 2" xfId="15514"/>
    <cellStyle name="40% - Accent2 2 3 2 2 3 2 2" xfId="15515"/>
    <cellStyle name="40% - Accent2 2 3 2 2 3 2 2 2" xfId="15516"/>
    <cellStyle name="40% - Accent2 2 3 2 2 3 2 2 2 2" xfId="15517"/>
    <cellStyle name="40% - Accent2 2 3 2 2 3 2 2 2 2 2" xfId="15518"/>
    <cellStyle name="40% - Accent2 2 3 2 2 3 2 2 2 3" xfId="15519"/>
    <cellStyle name="40% - Accent2 2 3 2 2 3 2 2 3" xfId="15520"/>
    <cellStyle name="40% - Accent2 2 3 2 2 3 2 2 3 2" xfId="15521"/>
    <cellStyle name="40% - Accent2 2 3 2 2 3 2 2 4" xfId="15522"/>
    <cellStyle name="40% - Accent2 2 3 2 2 3 2 3" xfId="15523"/>
    <cellStyle name="40% - Accent2 2 3 2 2 3 2 3 2" xfId="15524"/>
    <cellStyle name="40% - Accent2 2 3 2 2 3 2 3 2 2" xfId="15525"/>
    <cellStyle name="40% - Accent2 2 3 2 2 3 2 3 3" xfId="15526"/>
    <cellStyle name="40% - Accent2 2 3 2 2 3 2 4" xfId="15527"/>
    <cellStyle name="40% - Accent2 2 3 2 2 3 2 4 2" xfId="15528"/>
    <cellStyle name="40% - Accent2 2 3 2 2 3 2 5" xfId="15529"/>
    <cellStyle name="40% - Accent2 2 3 2 2 3 3" xfId="15530"/>
    <cellStyle name="40% - Accent2 2 3 2 2 3 3 2" xfId="15531"/>
    <cellStyle name="40% - Accent2 2 3 2 2 3 3 2 2" xfId="15532"/>
    <cellStyle name="40% - Accent2 2 3 2 2 3 3 2 2 2" xfId="15533"/>
    <cellStyle name="40% - Accent2 2 3 2 2 3 3 2 3" xfId="15534"/>
    <cellStyle name="40% - Accent2 2 3 2 2 3 3 3" xfId="15535"/>
    <cellStyle name="40% - Accent2 2 3 2 2 3 3 3 2" xfId="15536"/>
    <cellStyle name="40% - Accent2 2 3 2 2 3 3 4" xfId="15537"/>
    <cellStyle name="40% - Accent2 2 3 2 2 3 4" xfId="15538"/>
    <cellStyle name="40% - Accent2 2 3 2 2 3 4 2" xfId="15539"/>
    <cellStyle name="40% - Accent2 2 3 2 2 3 4 2 2" xfId="15540"/>
    <cellStyle name="40% - Accent2 2 3 2 2 3 4 3" xfId="15541"/>
    <cellStyle name="40% - Accent2 2 3 2 2 3 5" xfId="15542"/>
    <cellStyle name="40% - Accent2 2 3 2 2 3 5 2" xfId="15543"/>
    <cellStyle name="40% - Accent2 2 3 2 2 3 6" xfId="15544"/>
    <cellStyle name="40% - Accent2 2 3 2 2 4" xfId="15545"/>
    <cellStyle name="40% - Accent2 2 3 2 2 4 2" xfId="15546"/>
    <cellStyle name="40% - Accent2 2 3 2 2 4 2 2" xfId="15547"/>
    <cellStyle name="40% - Accent2 2 3 2 2 4 2 2 2" xfId="15548"/>
    <cellStyle name="40% - Accent2 2 3 2 2 4 2 2 2 2" xfId="15549"/>
    <cellStyle name="40% - Accent2 2 3 2 2 4 2 2 3" xfId="15550"/>
    <cellStyle name="40% - Accent2 2 3 2 2 4 2 3" xfId="15551"/>
    <cellStyle name="40% - Accent2 2 3 2 2 4 2 3 2" xfId="15552"/>
    <cellStyle name="40% - Accent2 2 3 2 2 4 2 4" xfId="15553"/>
    <cellStyle name="40% - Accent2 2 3 2 2 4 3" xfId="15554"/>
    <cellStyle name="40% - Accent2 2 3 2 2 4 3 2" xfId="15555"/>
    <cellStyle name="40% - Accent2 2 3 2 2 4 3 2 2" xfId="15556"/>
    <cellStyle name="40% - Accent2 2 3 2 2 4 3 3" xfId="15557"/>
    <cellStyle name="40% - Accent2 2 3 2 2 4 4" xfId="15558"/>
    <cellStyle name="40% - Accent2 2 3 2 2 4 4 2" xfId="15559"/>
    <cellStyle name="40% - Accent2 2 3 2 2 4 5" xfId="15560"/>
    <cellStyle name="40% - Accent2 2 3 2 2 5" xfId="15561"/>
    <cellStyle name="40% - Accent2 2 3 2 2 5 2" xfId="15562"/>
    <cellStyle name="40% - Accent2 2 3 2 2 5 2 2" xfId="15563"/>
    <cellStyle name="40% - Accent2 2 3 2 2 5 2 2 2" xfId="15564"/>
    <cellStyle name="40% - Accent2 2 3 2 2 5 2 3" xfId="15565"/>
    <cellStyle name="40% - Accent2 2 3 2 2 5 3" xfId="15566"/>
    <cellStyle name="40% - Accent2 2 3 2 2 5 3 2" xfId="15567"/>
    <cellStyle name="40% - Accent2 2 3 2 2 5 4" xfId="15568"/>
    <cellStyle name="40% - Accent2 2 3 2 2 6" xfId="15569"/>
    <cellStyle name="40% - Accent2 2 3 2 2 6 2" xfId="15570"/>
    <cellStyle name="40% - Accent2 2 3 2 2 6 2 2" xfId="15571"/>
    <cellStyle name="40% - Accent2 2 3 2 2 6 3" xfId="15572"/>
    <cellStyle name="40% - Accent2 2 3 2 2 7" xfId="15573"/>
    <cellStyle name="40% - Accent2 2 3 2 2 7 2" xfId="15574"/>
    <cellStyle name="40% - Accent2 2 3 2 2 8" xfId="15575"/>
    <cellStyle name="40% - Accent2 2 3 2 3" xfId="15576"/>
    <cellStyle name="40% - Accent2 2 3 2 3 2" xfId="15577"/>
    <cellStyle name="40% - Accent2 2 3 2 3 2 2" xfId="15578"/>
    <cellStyle name="40% - Accent2 2 3 2 3 2 2 2" xfId="15579"/>
    <cellStyle name="40% - Accent2 2 3 2 3 2 2 2 2" xfId="15580"/>
    <cellStyle name="40% - Accent2 2 3 2 3 2 2 2 2 2" xfId="15581"/>
    <cellStyle name="40% - Accent2 2 3 2 3 2 2 2 2 2 2" xfId="15582"/>
    <cellStyle name="40% - Accent2 2 3 2 3 2 2 2 2 3" xfId="15583"/>
    <cellStyle name="40% - Accent2 2 3 2 3 2 2 2 3" xfId="15584"/>
    <cellStyle name="40% - Accent2 2 3 2 3 2 2 2 3 2" xfId="15585"/>
    <cellStyle name="40% - Accent2 2 3 2 3 2 2 2 4" xfId="15586"/>
    <cellStyle name="40% - Accent2 2 3 2 3 2 2 3" xfId="15587"/>
    <cellStyle name="40% - Accent2 2 3 2 3 2 2 3 2" xfId="15588"/>
    <cellStyle name="40% - Accent2 2 3 2 3 2 2 3 2 2" xfId="15589"/>
    <cellStyle name="40% - Accent2 2 3 2 3 2 2 3 3" xfId="15590"/>
    <cellStyle name="40% - Accent2 2 3 2 3 2 2 4" xfId="15591"/>
    <cellStyle name="40% - Accent2 2 3 2 3 2 2 4 2" xfId="15592"/>
    <cellStyle name="40% - Accent2 2 3 2 3 2 2 5" xfId="15593"/>
    <cellStyle name="40% - Accent2 2 3 2 3 2 3" xfId="15594"/>
    <cellStyle name="40% - Accent2 2 3 2 3 2 3 2" xfId="15595"/>
    <cellStyle name="40% - Accent2 2 3 2 3 2 3 2 2" xfId="15596"/>
    <cellStyle name="40% - Accent2 2 3 2 3 2 3 2 2 2" xfId="15597"/>
    <cellStyle name="40% - Accent2 2 3 2 3 2 3 2 3" xfId="15598"/>
    <cellStyle name="40% - Accent2 2 3 2 3 2 3 3" xfId="15599"/>
    <cellStyle name="40% - Accent2 2 3 2 3 2 3 3 2" xfId="15600"/>
    <cellStyle name="40% - Accent2 2 3 2 3 2 3 4" xfId="15601"/>
    <cellStyle name="40% - Accent2 2 3 2 3 2 4" xfId="15602"/>
    <cellStyle name="40% - Accent2 2 3 2 3 2 4 2" xfId="15603"/>
    <cellStyle name="40% - Accent2 2 3 2 3 2 4 2 2" xfId="15604"/>
    <cellStyle name="40% - Accent2 2 3 2 3 2 4 3" xfId="15605"/>
    <cellStyle name="40% - Accent2 2 3 2 3 2 5" xfId="15606"/>
    <cellStyle name="40% - Accent2 2 3 2 3 2 5 2" xfId="15607"/>
    <cellStyle name="40% - Accent2 2 3 2 3 2 6" xfId="15608"/>
    <cellStyle name="40% - Accent2 2 3 2 3 3" xfId="15609"/>
    <cellStyle name="40% - Accent2 2 3 2 3 3 2" xfId="15610"/>
    <cellStyle name="40% - Accent2 2 3 2 3 3 2 2" xfId="15611"/>
    <cellStyle name="40% - Accent2 2 3 2 3 3 2 2 2" xfId="15612"/>
    <cellStyle name="40% - Accent2 2 3 2 3 3 2 2 2 2" xfId="15613"/>
    <cellStyle name="40% - Accent2 2 3 2 3 3 2 2 3" xfId="15614"/>
    <cellStyle name="40% - Accent2 2 3 2 3 3 2 3" xfId="15615"/>
    <cellStyle name="40% - Accent2 2 3 2 3 3 2 3 2" xfId="15616"/>
    <cellStyle name="40% - Accent2 2 3 2 3 3 2 4" xfId="15617"/>
    <cellStyle name="40% - Accent2 2 3 2 3 3 3" xfId="15618"/>
    <cellStyle name="40% - Accent2 2 3 2 3 3 3 2" xfId="15619"/>
    <cellStyle name="40% - Accent2 2 3 2 3 3 3 2 2" xfId="15620"/>
    <cellStyle name="40% - Accent2 2 3 2 3 3 3 3" xfId="15621"/>
    <cellStyle name="40% - Accent2 2 3 2 3 3 4" xfId="15622"/>
    <cellStyle name="40% - Accent2 2 3 2 3 3 4 2" xfId="15623"/>
    <cellStyle name="40% - Accent2 2 3 2 3 3 5" xfId="15624"/>
    <cellStyle name="40% - Accent2 2 3 2 3 4" xfId="15625"/>
    <cellStyle name="40% - Accent2 2 3 2 3 4 2" xfId="15626"/>
    <cellStyle name="40% - Accent2 2 3 2 3 4 2 2" xfId="15627"/>
    <cellStyle name="40% - Accent2 2 3 2 3 4 2 2 2" xfId="15628"/>
    <cellStyle name="40% - Accent2 2 3 2 3 4 2 3" xfId="15629"/>
    <cellStyle name="40% - Accent2 2 3 2 3 4 3" xfId="15630"/>
    <cellStyle name="40% - Accent2 2 3 2 3 4 3 2" xfId="15631"/>
    <cellStyle name="40% - Accent2 2 3 2 3 4 4" xfId="15632"/>
    <cellStyle name="40% - Accent2 2 3 2 3 5" xfId="15633"/>
    <cellStyle name="40% - Accent2 2 3 2 3 5 2" xfId="15634"/>
    <cellStyle name="40% - Accent2 2 3 2 3 5 2 2" xfId="15635"/>
    <cellStyle name="40% - Accent2 2 3 2 3 5 3" xfId="15636"/>
    <cellStyle name="40% - Accent2 2 3 2 3 6" xfId="15637"/>
    <cellStyle name="40% - Accent2 2 3 2 3 6 2" xfId="15638"/>
    <cellStyle name="40% - Accent2 2 3 2 3 7" xfId="15639"/>
    <cellStyle name="40% - Accent2 2 3 2 4" xfId="15640"/>
    <cellStyle name="40% - Accent2 2 3 2 4 2" xfId="15641"/>
    <cellStyle name="40% - Accent2 2 3 2 4 2 2" xfId="15642"/>
    <cellStyle name="40% - Accent2 2 3 2 4 2 2 2" xfId="15643"/>
    <cellStyle name="40% - Accent2 2 3 2 4 2 2 2 2" xfId="15644"/>
    <cellStyle name="40% - Accent2 2 3 2 4 2 2 2 2 2" xfId="15645"/>
    <cellStyle name="40% - Accent2 2 3 2 4 2 2 2 3" xfId="15646"/>
    <cellStyle name="40% - Accent2 2 3 2 4 2 2 3" xfId="15647"/>
    <cellStyle name="40% - Accent2 2 3 2 4 2 2 3 2" xfId="15648"/>
    <cellStyle name="40% - Accent2 2 3 2 4 2 2 4" xfId="15649"/>
    <cellStyle name="40% - Accent2 2 3 2 4 2 3" xfId="15650"/>
    <cellStyle name="40% - Accent2 2 3 2 4 2 3 2" xfId="15651"/>
    <cellStyle name="40% - Accent2 2 3 2 4 2 3 2 2" xfId="15652"/>
    <cellStyle name="40% - Accent2 2 3 2 4 2 3 3" xfId="15653"/>
    <cellStyle name="40% - Accent2 2 3 2 4 2 4" xfId="15654"/>
    <cellStyle name="40% - Accent2 2 3 2 4 2 4 2" xfId="15655"/>
    <cellStyle name="40% - Accent2 2 3 2 4 2 5" xfId="15656"/>
    <cellStyle name="40% - Accent2 2 3 2 4 3" xfId="15657"/>
    <cellStyle name="40% - Accent2 2 3 2 4 3 2" xfId="15658"/>
    <cellStyle name="40% - Accent2 2 3 2 4 3 2 2" xfId="15659"/>
    <cellStyle name="40% - Accent2 2 3 2 4 3 2 2 2" xfId="15660"/>
    <cellStyle name="40% - Accent2 2 3 2 4 3 2 3" xfId="15661"/>
    <cellStyle name="40% - Accent2 2 3 2 4 3 3" xfId="15662"/>
    <cellStyle name="40% - Accent2 2 3 2 4 3 3 2" xfId="15663"/>
    <cellStyle name="40% - Accent2 2 3 2 4 3 4" xfId="15664"/>
    <cellStyle name="40% - Accent2 2 3 2 4 4" xfId="15665"/>
    <cellStyle name="40% - Accent2 2 3 2 4 4 2" xfId="15666"/>
    <cellStyle name="40% - Accent2 2 3 2 4 4 2 2" xfId="15667"/>
    <cellStyle name="40% - Accent2 2 3 2 4 4 3" xfId="15668"/>
    <cellStyle name="40% - Accent2 2 3 2 4 5" xfId="15669"/>
    <cellStyle name="40% - Accent2 2 3 2 4 5 2" xfId="15670"/>
    <cellStyle name="40% - Accent2 2 3 2 4 6" xfId="15671"/>
    <cellStyle name="40% - Accent2 2 3 2 5" xfId="15672"/>
    <cellStyle name="40% - Accent2 2 3 2 5 2" xfId="15673"/>
    <cellStyle name="40% - Accent2 2 3 2 5 2 2" xfId="15674"/>
    <cellStyle name="40% - Accent2 2 3 2 5 2 2 2" xfId="15675"/>
    <cellStyle name="40% - Accent2 2 3 2 5 2 2 2 2" xfId="15676"/>
    <cellStyle name="40% - Accent2 2 3 2 5 2 2 3" xfId="15677"/>
    <cellStyle name="40% - Accent2 2 3 2 5 2 3" xfId="15678"/>
    <cellStyle name="40% - Accent2 2 3 2 5 2 3 2" xfId="15679"/>
    <cellStyle name="40% - Accent2 2 3 2 5 2 4" xfId="15680"/>
    <cellStyle name="40% - Accent2 2 3 2 5 3" xfId="15681"/>
    <cellStyle name="40% - Accent2 2 3 2 5 3 2" xfId="15682"/>
    <cellStyle name="40% - Accent2 2 3 2 5 3 2 2" xfId="15683"/>
    <cellStyle name="40% - Accent2 2 3 2 5 3 3" xfId="15684"/>
    <cellStyle name="40% - Accent2 2 3 2 5 4" xfId="15685"/>
    <cellStyle name="40% - Accent2 2 3 2 5 4 2" xfId="15686"/>
    <cellStyle name="40% - Accent2 2 3 2 5 5" xfId="15687"/>
    <cellStyle name="40% - Accent2 2 3 2 6" xfId="15688"/>
    <cellStyle name="40% - Accent2 2 3 2 6 2" xfId="15689"/>
    <cellStyle name="40% - Accent2 2 3 2 6 2 2" xfId="15690"/>
    <cellStyle name="40% - Accent2 2 3 2 6 2 2 2" xfId="15691"/>
    <cellStyle name="40% - Accent2 2 3 2 6 2 3" xfId="15692"/>
    <cellStyle name="40% - Accent2 2 3 2 6 3" xfId="15693"/>
    <cellStyle name="40% - Accent2 2 3 2 6 3 2" xfId="15694"/>
    <cellStyle name="40% - Accent2 2 3 2 6 4" xfId="15695"/>
    <cellStyle name="40% - Accent2 2 3 2 7" xfId="15696"/>
    <cellStyle name="40% - Accent2 2 3 2 7 2" xfId="15697"/>
    <cellStyle name="40% - Accent2 2 3 2 7 2 2" xfId="15698"/>
    <cellStyle name="40% - Accent2 2 3 2 7 3" xfId="15699"/>
    <cellStyle name="40% - Accent2 2 3 2 8" xfId="15700"/>
    <cellStyle name="40% - Accent2 2 3 2 8 2" xfId="15701"/>
    <cellStyle name="40% - Accent2 2 3 2 9" xfId="15702"/>
    <cellStyle name="40% - Accent2 2 3 3" xfId="15703"/>
    <cellStyle name="40% - Accent2 2 3 3 2" xfId="15704"/>
    <cellStyle name="40% - Accent2 2 3 3 2 2" xfId="15705"/>
    <cellStyle name="40% - Accent2 2 3 3 2 2 2" xfId="15706"/>
    <cellStyle name="40% - Accent2 2 3 3 2 2 2 2" xfId="15707"/>
    <cellStyle name="40% - Accent2 2 3 3 2 2 2 2 2" xfId="15708"/>
    <cellStyle name="40% - Accent2 2 3 3 2 2 2 2 2 2" xfId="15709"/>
    <cellStyle name="40% - Accent2 2 3 3 2 2 2 2 2 2 2" xfId="15710"/>
    <cellStyle name="40% - Accent2 2 3 3 2 2 2 2 2 3" xfId="15711"/>
    <cellStyle name="40% - Accent2 2 3 3 2 2 2 2 3" xfId="15712"/>
    <cellStyle name="40% - Accent2 2 3 3 2 2 2 2 3 2" xfId="15713"/>
    <cellStyle name="40% - Accent2 2 3 3 2 2 2 2 4" xfId="15714"/>
    <cellStyle name="40% - Accent2 2 3 3 2 2 2 3" xfId="15715"/>
    <cellStyle name="40% - Accent2 2 3 3 2 2 2 3 2" xfId="15716"/>
    <cellStyle name="40% - Accent2 2 3 3 2 2 2 3 2 2" xfId="15717"/>
    <cellStyle name="40% - Accent2 2 3 3 2 2 2 3 3" xfId="15718"/>
    <cellStyle name="40% - Accent2 2 3 3 2 2 2 4" xfId="15719"/>
    <cellStyle name="40% - Accent2 2 3 3 2 2 2 4 2" xfId="15720"/>
    <cellStyle name="40% - Accent2 2 3 3 2 2 2 5" xfId="15721"/>
    <cellStyle name="40% - Accent2 2 3 3 2 2 3" xfId="15722"/>
    <cellStyle name="40% - Accent2 2 3 3 2 2 3 2" xfId="15723"/>
    <cellStyle name="40% - Accent2 2 3 3 2 2 3 2 2" xfId="15724"/>
    <cellStyle name="40% - Accent2 2 3 3 2 2 3 2 2 2" xfId="15725"/>
    <cellStyle name="40% - Accent2 2 3 3 2 2 3 2 3" xfId="15726"/>
    <cellStyle name="40% - Accent2 2 3 3 2 2 3 3" xfId="15727"/>
    <cellStyle name="40% - Accent2 2 3 3 2 2 3 3 2" xfId="15728"/>
    <cellStyle name="40% - Accent2 2 3 3 2 2 3 4" xfId="15729"/>
    <cellStyle name="40% - Accent2 2 3 3 2 2 4" xfId="15730"/>
    <cellStyle name="40% - Accent2 2 3 3 2 2 4 2" xfId="15731"/>
    <cellStyle name="40% - Accent2 2 3 3 2 2 4 2 2" xfId="15732"/>
    <cellStyle name="40% - Accent2 2 3 3 2 2 4 3" xfId="15733"/>
    <cellStyle name="40% - Accent2 2 3 3 2 2 5" xfId="15734"/>
    <cellStyle name="40% - Accent2 2 3 3 2 2 5 2" xfId="15735"/>
    <cellStyle name="40% - Accent2 2 3 3 2 2 6" xfId="15736"/>
    <cellStyle name="40% - Accent2 2 3 3 2 3" xfId="15737"/>
    <cellStyle name="40% - Accent2 2 3 3 2 3 2" xfId="15738"/>
    <cellStyle name="40% - Accent2 2 3 3 2 3 2 2" xfId="15739"/>
    <cellStyle name="40% - Accent2 2 3 3 2 3 2 2 2" xfId="15740"/>
    <cellStyle name="40% - Accent2 2 3 3 2 3 2 2 2 2" xfId="15741"/>
    <cellStyle name="40% - Accent2 2 3 3 2 3 2 2 3" xfId="15742"/>
    <cellStyle name="40% - Accent2 2 3 3 2 3 2 3" xfId="15743"/>
    <cellStyle name="40% - Accent2 2 3 3 2 3 2 3 2" xfId="15744"/>
    <cellStyle name="40% - Accent2 2 3 3 2 3 2 4" xfId="15745"/>
    <cellStyle name="40% - Accent2 2 3 3 2 3 3" xfId="15746"/>
    <cellStyle name="40% - Accent2 2 3 3 2 3 3 2" xfId="15747"/>
    <cellStyle name="40% - Accent2 2 3 3 2 3 3 2 2" xfId="15748"/>
    <cellStyle name="40% - Accent2 2 3 3 2 3 3 3" xfId="15749"/>
    <cellStyle name="40% - Accent2 2 3 3 2 3 4" xfId="15750"/>
    <cellStyle name="40% - Accent2 2 3 3 2 3 4 2" xfId="15751"/>
    <cellStyle name="40% - Accent2 2 3 3 2 3 5" xfId="15752"/>
    <cellStyle name="40% - Accent2 2 3 3 2 4" xfId="15753"/>
    <cellStyle name="40% - Accent2 2 3 3 2 4 2" xfId="15754"/>
    <cellStyle name="40% - Accent2 2 3 3 2 4 2 2" xfId="15755"/>
    <cellStyle name="40% - Accent2 2 3 3 2 4 2 2 2" xfId="15756"/>
    <cellStyle name="40% - Accent2 2 3 3 2 4 2 3" xfId="15757"/>
    <cellStyle name="40% - Accent2 2 3 3 2 4 3" xfId="15758"/>
    <cellStyle name="40% - Accent2 2 3 3 2 4 3 2" xfId="15759"/>
    <cellStyle name="40% - Accent2 2 3 3 2 4 4" xfId="15760"/>
    <cellStyle name="40% - Accent2 2 3 3 2 5" xfId="15761"/>
    <cellStyle name="40% - Accent2 2 3 3 2 5 2" xfId="15762"/>
    <cellStyle name="40% - Accent2 2 3 3 2 5 2 2" xfId="15763"/>
    <cellStyle name="40% - Accent2 2 3 3 2 5 3" xfId="15764"/>
    <cellStyle name="40% - Accent2 2 3 3 2 6" xfId="15765"/>
    <cellStyle name="40% - Accent2 2 3 3 2 6 2" xfId="15766"/>
    <cellStyle name="40% - Accent2 2 3 3 2 7" xfId="15767"/>
    <cellStyle name="40% - Accent2 2 3 3 3" xfId="15768"/>
    <cellStyle name="40% - Accent2 2 3 3 3 2" xfId="15769"/>
    <cellStyle name="40% - Accent2 2 3 3 3 2 2" xfId="15770"/>
    <cellStyle name="40% - Accent2 2 3 3 3 2 2 2" xfId="15771"/>
    <cellStyle name="40% - Accent2 2 3 3 3 2 2 2 2" xfId="15772"/>
    <cellStyle name="40% - Accent2 2 3 3 3 2 2 2 2 2" xfId="15773"/>
    <cellStyle name="40% - Accent2 2 3 3 3 2 2 2 3" xfId="15774"/>
    <cellStyle name="40% - Accent2 2 3 3 3 2 2 3" xfId="15775"/>
    <cellStyle name="40% - Accent2 2 3 3 3 2 2 3 2" xfId="15776"/>
    <cellStyle name="40% - Accent2 2 3 3 3 2 2 4" xfId="15777"/>
    <cellStyle name="40% - Accent2 2 3 3 3 2 3" xfId="15778"/>
    <cellStyle name="40% - Accent2 2 3 3 3 2 3 2" xfId="15779"/>
    <cellStyle name="40% - Accent2 2 3 3 3 2 3 2 2" xfId="15780"/>
    <cellStyle name="40% - Accent2 2 3 3 3 2 3 3" xfId="15781"/>
    <cellStyle name="40% - Accent2 2 3 3 3 2 4" xfId="15782"/>
    <cellStyle name="40% - Accent2 2 3 3 3 2 4 2" xfId="15783"/>
    <cellStyle name="40% - Accent2 2 3 3 3 2 5" xfId="15784"/>
    <cellStyle name="40% - Accent2 2 3 3 3 3" xfId="15785"/>
    <cellStyle name="40% - Accent2 2 3 3 3 3 2" xfId="15786"/>
    <cellStyle name="40% - Accent2 2 3 3 3 3 2 2" xfId="15787"/>
    <cellStyle name="40% - Accent2 2 3 3 3 3 2 2 2" xfId="15788"/>
    <cellStyle name="40% - Accent2 2 3 3 3 3 2 3" xfId="15789"/>
    <cellStyle name="40% - Accent2 2 3 3 3 3 3" xfId="15790"/>
    <cellStyle name="40% - Accent2 2 3 3 3 3 3 2" xfId="15791"/>
    <cellStyle name="40% - Accent2 2 3 3 3 3 4" xfId="15792"/>
    <cellStyle name="40% - Accent2 2 3 3 3 4" xfId="15793"/>
    <cellStyle name="40% - Accent2 2 3 3 3 4 2" xfId="15794"/>
    <cellStyle name="40% - Accent2 2 3 3 3 4 2 2" xfId="15795"/>
    <cellStyle name="40% - Accent2 2 3 3 3 4 3" xfId="15796"/>
    <cellStyle name="40% - Accent2 2 3 3 3 5" xfId="15797"/>
    <cellStyle name="40% - Accent2 2 3 3 3 5 2" xfId="15798"/>
    <cellStyle name="40% - Accent2 2 3 3 3 6" xfId="15799"/>
    <cellStyle name="40% - Accent2 2 3 3 4" xfId="15800"/>
    <cellStyle name="40% - Accent2 2 3 3 4 2" xfId="15801"/>
    <cellStyle name="40% - Accent2 2 3 3 4 2 2" xfId="15802"/>
    <cellStyle name="40% - Accent2 2 3 3 4 2 2 2" xfId="15803"/>
    <cellStyle name="40% - Accent2 2 3 3 4 2 2 2 2" xfId="15804"/>
    <cellStyle name="40% - Accent2 2 3 3 4 2 2 3" xfId="15805"/>
    <cellStyle name="40% - Accent2 2 3 3 4 2 3" xfId="15806"/>
    <cellStyle name="40% - Accent2 2 3 3 4 2 3 2" xfId="15807"/>
    <cellStyle name="40% - Accent2 2 3 3 4 2 4" xfId="15808"/>
    <cellStyle name="40% - Accent2 2 3 3 4 3" xfId="15809"/>
    <cellStyle name="40% - Accent2 2 3 3 4 3 2" xfId="15810"/>
    <cellStyle name="40% - Accent2 2 3 3 4 3 2 2" xfId="15811"/>
    <cellStyle name="40% - Accent2 2 3 3 4 3 3" xfId="15812"/>
    <cellStyle name="40% - Accent2 2 3 3 4 4" xfId="15813"/>
    <cellStyle name="40% - Accent2 2 3 3 4 4 2" xfId="15814"/>
    <cellStyle name="40% - Accent2 2 3 3 4 5" xfId="15815"/>
    <cellStyle name="40% - Accent2 2 3 3 5" xfId="15816"/>
    <cellStyle name="40% - Accent2 2 3 3 5 2" xfId="15817"/>
    <cellStyle name="40% - Accent2 2 3 3 5 2 2" xfId="15818"/>
    <cellStyle name="40% - Accent2 2 3 3 5 2 2 2" xfId="15819"/>
    <cellStyle name="40% - Accent2 2 3 3 5 2 3" xfId="15820"/>
    <cellStyle name="40% - Accent2 2 3 3 5 3" xfId="15821"/>
    <cellStyle name="40% - Accent2 2 3 3 5 3 2" xfId="15822"/>
    <cellStyle name="40% - Accent2 2 3 3 5 4" xfId="15823"/>
    <cellStyle name="40% - Accent2 2 3 3 6" xfId="15824"/>
    <cellStyle name="40% - Accent2 2 3 3 6 2" xfId="15825"/>
    <cellStyle name="40% - Accent2 2 3 3 6 2 2" xfId="15826"/>
    <cellStyle name="40% - Accent2 2 3 3 6 3" xfId="15827"/>
    <cellStyle name="40% - Accent2 2 3 3 7" xfId="15828"/>
    <cellStyle name="40% - Accent2 2 3 3 7 2" xfId="15829"/>
    <cellStyle name="40% - Accent2 2 3 3 8" xfId="15830"/>
    <cellStyle name="40% - Accent2 2 3 4" xfId="15831"/>
    <cellStyle name="40% - Accent2 2 3 4 2" xfId="15832"/>
    <cellStyle name="40% - Accent2 2 3 4 2 2" xfId="15833"/>
    <cellStyle name="40% - Accent2 2 3 4 2 2 2" xfId="15834"/>
    <cellStyle name="40% - Accent2 2 3 4 2 2 2 2" xfId="15835"/>
    <cellStyle name="40% - Accent2 2 3 4 2 2 2 2 2" xfId="15836"/>
    <cellStyle name="40% - Accent2 2 3 4 2 2 2 2 2 2" xfId="15837"/>
    <cellStyle name="40% - Accent2 2 3 4 2 2 2 2 3" xfId="15838"/>
    <cellStyle name="40% - Accent2 2 3 4 2 2 2 3" xfId="15839"/>
    <cellStyle name="40% - Accent2 2 3 4 2 2 2 3 2" xfId="15840"/>
    <cellStyle name="40% - Accent2 2 3 4 2 2 2 4" xfId="15841"/>
    <cellStyle name="40% - Accent2 2 3 4 2 2 3" xfId="15842"/>
    <cellStyle name="40% - Accent2 2 3 4 2 2 3 2" xfId="15843"/>
    <cellStyle name="40% - Accent2 2 3 4 2 2 3 2 2" xfId="15844"/>
    <cellStyle name="40% - Accent2 2 3 4 2 2 3 3" xfId="15845"/>
    <cellStyle name="40% - Accent2 2 3 4 2 2 4" xfId="15846"/>
    <cellStyle name="40% - Accent2 2 3 4 2 2 4 2" xfId="15847"/>
    <cellStyle name="40% - Accent2 2 3 4 2 2 5" xfId="15848"/>
    <cellStyle name="40% - Accent2 2 3 4 2 3" xfId="15849"/>
    <cellStyle name="40% - Accent2 2 3 4 2 3 2" xfId="15850"/>
    <cellStyle name="40% - Accent2 2 3 4 2 3 2 2" xfId="15851"/>
    <cellStyle name="40% - Accent2 2 3 4 2 3 2 2 2" xfId="15852"/>
    <cellStyle name="40% - Accent2 2 3 4 2 3 2 3" xfId="15853"/>
    <cellStyle name="40% - Accent2 2 3 4 2 3 3" xfId="15854"/>
    <cellStyle name="40% - Accent2 2 3 4 2 3 3 2" xfId="15855"/>
    <cellStyle name="40% - Accent2 2 3 4 2 3 4" xfId="15856"/>
    <cellStyle name="40% - Accent2 2 3 4 2 4" xfId="15857"/>
    <cellStyle name="40% - Accent2 2 3 4 2 4 2" xfId="15858"/>
    <cellStyle name="40% - Accent2 2 3 4 2 4 2 2" xfId="15859"/>
    <cellStyle name="40% - Accent2 2 3 4 2 4 3" xfId="15860"/>
    <cellStyle name="40% - Accent2 2 3 4 2 5" xfId="15861"/>
    <cellStyle name="40% - Accent2 2 3 4 2 5 2" xfId="15862"/>
    <cellStyle name="40% - Accent2 2 3 4 2 6" xfId="15863"/>
    <cellStyle name="40% - Accent2 2 3 4 3" xfId="15864"/>
    <cellStyle name="40% - Accent2 2 3 4 3 2" xfId="15865"/>
    <cellStyle name="40% - Accent2 2 3 4 3 2 2" xfId="15866"/>
    <cellStyle name="40% - Accent2 2 3 4 3 2 2 2" xfId="15867"/>
    <cellStyle name="40% - Accent2 2 3 4 3 2 2 2 2" xfId="15868"/>
    <cellStyle name="40% - Accent2 2 3 4 3 2 2 3" xfId="15869"/>
    <cellStyle name="40% - Accent2 2 3 4 3 2 3" xfId="15870"/>
    <cellStyle name="40% - Accent2 2 3 4 3 2 3 2" xfId="15871"/>
    <cellStyle name="40% - Accent2 2 3 4 3 2 4" xfId="15872"/>
    <cellStyle name="40% - Accent2 2 3 4 3 3" xfId="15873"/>
    <cellStyle name="40% - Accent2 2 3 4 3 3 2" xfId="15874"/>
    <cellStyle name="40% - Accent2 2 3 4 3 3 2 2" xfId="15875"/>
    <cellStyle name="40% - Accent2 2 3 4 3 3 3" xfId="15876"/>
    <cellStyle name="40% - Accent2 2 3 4 3 4" xfId="15877"/>
    <cellStyle name="40% - Accent2 2 3 4 3 4 2" xfId="15878"/>
    <cellStyle name="40% - Accent2 2 3 4 3 5" xfId="15879"/>
    <cellStyle name="40% - Accent2 2 3 4 4" xfId="15880"/>
    <cellStyle name="40% - Accent2 2 3 4 4 2" xfId="15881"/>
    <cellStyle name="40% - Accent2 2 3 4 4 2 2" xfId="15882"/>
    <cellStyle name="40% - Accent2 2 3 4 4 2 2 2" xfId="15883"/>
    <cellStyle name="40% - Accent2 2 3 4 4 2 3" xfId="15884"/>
    <cellStyle name="40% - Accent2 2 3 4 4 3" xfId="15885"/>
    <cellStyle name="40% - Accent2 2 3 4 4 3 2" xfId="15886"/>
    <cellStyle name="40% - Accent2 2 3 4 4 4" xfId="15887"/>
    <cellStyle name="40% - Accent2 2 3 4 5" xfId="15888"/>
    <cellStyle name="40% - Accent2 2 3 4 5 2" xfId="15889"/>
    <cellStyle name="40% - Accent2 2 3 4 5 2 2" xfId="15890"/>
    <cellStyle name="40% - Accent2 2 3 4 5 3" xfId="15891"/>
    <cellStyle name="40% - Accent2 2 3 4 6" xfId="15892"/>
    <cellStyle name="40% - Accent2 2 3 4 6 2" xfId="15893"/>
    <cellStyle name="40% - Accent2 2 3 4 7" xfId="15894"/>
    <cellStyle name="40% - Accent2 2 3 5" xfId="15895"/>
    <cellStyle name="40% - Accent2 2 3 5 2" xfId="15896"/>
    <cellStyle name="40% - Accent2 2 3 5 2 2" xfId="15897"/>
    <cellStyle name="40% - Accent2 2 3 5 2 2 2" xfId="15898"/>
    <cellStyle name="40% - Accent2 2 3 5 2 2 2 2" xfId="15899"/>
    <cellStyle name="40% - Accent2 2 3 5 2 2 2 2 2" xfId="15900"/>
    <cellStyle name="40% - Accent2 2 3 5 2 2 2 3" xfId="15901"/>
    <cellStyle name="40% - Accent2 2 3 5 2 2 3" xfId="15902"/>
    <cellStyle name="40% - Accent2 2 3 5 2 2 3 2" xfId="15903"/>
    <cellStyle name="40% - Accent2 2 3 5 2 2 4" xfId="15904"/>
    <cellStyle name="40% - Accent2 2 3 5 2 3" xfId="15905"/>
    <cellStyle name="40% - Accent2 2 3 5 2 3 2" xfId="15906"/>
    <cellStyle name="40% - Accent2 2 3 5 2 3 2 2" xfId="15907"/>
    <cellStyle name="40% - Accent2 2 3 5 2 3 3" xfId="15908"/>
    <cellStyle name="40% - Accent2 2 3 5 2 4" xfId="15909"/>
    <cellStyle name="40% - Accent2 2 3 5 2 4 2" xfId="15910"/>
    <cellStyle name="40% - Accent2 2 3 5 2 5" xfId="15911"/>
    <cellStyle name="40% - Accent2 2 3 5 3" xfId="15912"/>
    <cellStyle name="40% - Accent2 2 3 5 3 2" xfId="15913"/>
    <cellStyle name="40% - Accent2 2 3 5 3 2 2" xfId="15914"/>
    <cellStyle name="40% - Accent2 2 3 5 3 2 2 2" xfId="15915"/>
    <cellStyle name="40% - Accent2 2 3 5 3 2 3" xfId="15916"/>
    <cellStyle name="40% - Accent2 2 3 5 3 3" xfId="15917"/>
    <cellStyle name="40% - Accent2 2 3 5 3 3 2" xfId="15918"/>
    <cellStyle name="40% - Accent2 2 3 5 3 4" xfId="15919"/>
    <cellStyle name="40% - Accent2 2 3 5 4" xfId="15920"/>
    <cellStyle name="40% - Accent2 2 3 5 4 2" xfId="15921"/>
    <cellStyle name="40% - Accent2 2 3 5 4 2 2" xfId="15922"/>
    <cellStyle name="40% - Accent2 2 3 5 4 3" xfId="15923"/>
    <cellStyle name="40% - Accent2 2 3 5 5" xfId="15924"/>
    <cellStyle name="40% - Accent2 2 3 5 5 2" xfId="15925"/>
    <cellStyle name="40% - Accent2 2 3 5 6" xfId="15926"/>
    <cellStyle name="40% - Accent2 2 3 6" xfId="15927"/>
    <cellStyle name="40% - Accent2 2 3 6 2" xfId="15928"/>
    <cellStyle name="40% - Accent2 2 3 6 2 2" xfId="15929"/>
    <cellStyle name="40% - Accent2 2 3 6 2 2 2" xfId="15930"/>
    <cellStyle name="40% - Accent2 2 3 6 2 2 2 2" xfId="15931"/>
    <cellStyle name="40% - Accent2 2 3 6 2 2 3" xfId="15932"/>
    <cellStyle name="40% - Accent2 2 3 6 2 3" xfId="15933"/>
    <cellStyle name="40% - Accent2 2 3 6 2 3 2" xfId="15934"/>
    <cellStyle name="40% - Accent2 2 3 6 2 4" xfId="15935"/>
    <cellStyle name="40% - Accent2 2 3 6 3" xfId="15936"/>
    <cellStyle name="40% - Accent2 2 3 6 3 2" xfId="15937"/>
    <cellStyle name="40% - Accent2 2 3 6 3 2 2" xfId="15938"/>
    <cellStyle name="40% - Accent2 2 3 6 3 3" xfId="15939"/>
    <cellStyle name="40% - Accent2 2 3 6 4" xfId="15940"/>
    <cellStyle name="40% - Accent2 2 3 6 4 2" xfId="15941"/>
    <cellStyle name="40% - Accent2 2 3 6 5" xfId="15942"/>
    <cellStyle name="40% - Accent2 2 3 7" xfId="15943"/>
    <cellStyle name="40% - Accent2 2 3 7 2" xfId="15944"/>
    <cellStyle name="40% - Accent2 2 3 7 2 2" xfId="15945"/>
    <cellStyle name="40% - Accent2 2 3 7 2 2 2" xfId="15946"/>
    <cellStyle name="40% - Accent2 2 3 7 2 3" xfId="15947"/>
    <cellStyle name="40% - Accent2 2 3 7 3" xfId="15948"/>
    <cellStyle name="40% - Accent2 2 3 7 3 2" xfId="15949"/>
    <cellStyle name="40% - Accent2 2 3 7 4" xfId="15950"/>
    <cellStyle name="40% - Accent2 2 3 8" xfId="15951"/>
    <cellStyle name="40% - Accent2 2 3 8 2" xfId="15952"/>
    <cellStyle name="40% - Accent2 2 3 8 2 2" xfId="15953"/>
    <cellStyle name="40% - Accent2 2 3 8 3" xfId="15954"/>
    <cellStyle name="40% - Accent2 2 3 9" xfId="15955"/>
    <cellStyle name="40% - Accent2 2 3 9 2" xfId="15956"/>
    <cellStyle name="40% - Accent2 2 4" xfId="15957"/>
    <cellStyle name="40% - Accent2 2 4 2" xfId="15958"/>
    <cellStyle name="40% - Accent2 2 4 2 2" xfId="15959"/>
    <cellStyle name="40% - Accent2 2 4 2 2 2" xfId="15960"/>
    <cellStyle name="40% - Accent2 2 4 2 2 2 2" xfId="15961"/>
    <cellStyle name="40% - Accent2 2 4 2 2 2 2 2" xfId="15962"/>
    <cellStyle name="40% - Accent2 2 4 2 2 2 2 2 2" xfId="15963"/>
    <cellStyle name="40% - Accent2 2 4 2 2 2 2 2 2 2" xfId="15964"/>
    <cellStyle name="40% - Accent2 2 4 2 2 2 2 2 2 2 2" xfId="15965"/>
    <cellStyle name="40% - Accent2 2 4 2 2 2 2 2 2 3" xfId="15966"/>
    <cellStyle name="40% - Accent2 2 4 2 2 2 2 2 3" xfId="15967"/>
    <cellStyle name="40% - Accent2 2 4 2 2 2 2 2 3 2" xfId="15968"/>
    <cellStyle name="40% - Accent2 2 4 2 2 2 2 2 4" xfId="15969"/>
    <cellStyle name="40% - Accent2 2 4 2 2 2 2 3" xfId="15970"/>
    <cellStyle name="40% - Accent2 2 4 2 2 2 2 3 2" xfId="15971"/>
    <cellStyle name="40% - Accent2 2 4 2 2 2 2 3 2 2" xfId="15972"/>
    <cellStyle name="40% - Accent2 2 4 2 2 2 2 3 3" xfId="15973"/>
    <cellStyle name="40% - Accent2 2 4 2 2 2 2 4" xfId="15974"/>
    <cellStyle name="40% - Accent2 2 4 2 2 2 2 4 2" xfId="15975"/>
    <cellStyle name="40% - Accent2 2 4 2 2 2 2 5" xfId="15976"/>
    <cellStyle name="40% - Accent2 2 4 2 2 2 3" xfId="15977"/>
    <cellStyle name="40% - Accent2 2 4 2 2 2 3 2" xfId="15978"/>
    <cellStyle name="40% - Accent2 2 4 2 2 2 3 2 2" xfId="15979"/>
    <cellStyle name="40% - Accent2 2 4 2 2 2 3 2 2 2" xfId="15980"/>
    <cellStyle name="40% - Accent2 2 4 2 2 2 3 2 3" xfId="15981"/>
    <cellStyle name="40% - Accent2 2 4 2 2 2 3 3" xfId="15982"/>
    <cellStyle name="40% - Accent2 2 4 2 2 2 3 3 2" xfId="15983"/>
    <cellStyle name="40% - Accent2 2 4 2 2 2 3 4" xfId="15984"/>
    <cellStyle name="40% - Accent2 2 4 2 2 2 4" xfId="15985"/>
    <cellStyle name="40% - Accent2 2 4 2 2 2 4 2" xfId="15986"/>
    <cellStyle name="40% - Accent2 2 4 2 2 2 4 2 2" xfId="15987"/>
    <cellStyle name="40% - Accent2 2 4 2 2 2 4 3" xfId="15988"/>
    <cellStyle name="40% - Accent2 2 4 2 2 2 5" xfId="15989"/>
    <cellStyle name="40% - Accent2 2 4 2 2 2 5 2" xfId="15990"/>
    <cellStyle name="40% - Accent2 2 4 2 2 2 6" xfId="15991"/>
    <cellStyle name="40% - Accent2 2 4 2 2 3" xfId="15992"/>
    <cellStyle name="40% - Accent2 2 4 2 2 3 2" xfId="15993"/>
    <cellStyle name="40% - Accent2 2 4 2 2 3 2 2" xfId="15994"/>
    <cellStyle name="40% - Accent2 2 4 2 2 3 2 2 2" xfId="15995"/>
    <cellStyle name="40% - Accent2 2 4 2 2 3 2 2 2 2" xfId="15996"/>
    <cellStyle name="40% - Accent2 2 4 2 2 3 2 2 3" xfId="15997"/>
    <cellStyle name="40% - Accent2 2 4 2 2 3 2 3" xfId="15998"/>
    <cellStyle name="40% - Accent2 2 4 2 2 3 2 3 2" xfId="15999"/>
    <cellStyle name="40% - Accent2 2 4 2 2 3 2 4" xfId="16000"/>
    <cellStyle name="40% - Accent2 2 4 2 2 3 3" xfId="16001"/>
    <cellStyle name="40% - Accent2 2 4 2 2 3 3 2" xfId="16002"/>
    <cellStyle name="40% - Accent2 2 4 2 2 3 3 2 2" xfId="16003"/>
    <cellStyle name="40% - Accent2 2 4 2 2 3 3 3" xfId="16004"/>
    <cellStyle name="40% - Accent2 2 4 2 2 3 4" xfId="16005"/>
    <cellStyle name="40% - Accent2 2 4 2 2 3 4 2" xfId="16006"/>
    <cellStyle name="40% - Accent2 2 4 2 2 3 5" xfId="16007"/>
    <cellStyle name="40% - Accent2 2 4 2 2 4" xfId="16008"/>
    <cellStyle name="40% - Accent2 2 4 2 2 4 2" xfId="16009"/>
    <cellStyle name="40% - Accent2 2 4 2 2 4 2 2" xfId="16010"/>
    <cellStyle name="40% - Accent2 2 4 2 2 4 2 2 2" xfId="16011"/>
    <cellStyle name="40% - Accent2 2 4 2 2 4 2 3" xfId="16012"/>
    <cellStyle name="40% - Accent2 2 4 2 2 4 3" xfId="16013"/>
    <cellStyle name="40% - Accent2 2 4 2 2 4 3 2" xfId="16014"/>
    <cellStyle name="40% - Accent2 2 4 2 2 4 4" xfId="16015"/>
    <cellStyle name="40% - Accent2 2 4 2 2 5" xfId="16016"/>
    <cellStyle name="40% - Accent2 2 4 2 2 5 2" xfId="16017"/>
    <cellStyle name="40% - Accent2 2 4 2 2 5 2 2" xfId="16018"/>
    <cellStyle name="40% - Accent2 2 4 2 2 5 3" xfId="16019"/>
    <cellStyle name="40% - Accent2 2 4 2 2 6" xfId="16020"/>
    <cellStyle name="40% - Accent2 2 4 2 2 6 2" xfId="16021"/>
    <cellStyle name="40% - Accent2 2 4 2 2 7" xfId="16022"/>
    <cellStyle name="40% - Accent2 2 4 2 3" xfId="16023"/>
    <cellStyle name="40% - Accent2 2 4 2 3 2" xfId="16024"/>
    <cellStyle name="40% - Accent2 2 4 2 3 2 2" xfId="16025"/>
    <cellStyle name="40% - Accent2 2 4 2 3 2 2 2" xfId="16026"/>
    <cellStyle name="40% - Accent2 2 4 2 3 2 2 2 2" xfId="16027"/>
    <cellStyle name="40% - Accent2 2 4 2 3 2 2 2 2 2" xfId="16028"/>
    <cellStyle name="40% - Accent2 2 4 2 3 2 2 2 3" xfId="16029"/>
    <cellStyle name="40% - Accent2 2 4 2 3 2 2 3" xfId="16030"/>
    <cellStyle name="40% - Accent2 2 4 2 3 2 2 3 2" xfId="16031"/>
    <cellStyle name="40% - Accent2 2 4 2 3 2 2 4" xfId="16032"/>
    <cellStyle name="40% - Accent2 2 4 2 3 2 3" xfId="16033"/>
    <cellStyle name="40% - Accent2 2 4 2 3 2 3 2" xfId="16034"/>
    <cellStyle name="40% - Accent2 2 4 2 3 2 3 2 2" xfId="16035"/>
    <cellStyle name="40% - Accent2 2 4 2 3 2 3 3" xfId="16036"/>
    <cellStyle name="40% - Accent2 2 4 2 3 2 4" xfId="16037"/>
    <cellStyle name="40% - Accent2 2 4 2 3 2 4 2" xfId="16038"/>
    <cellStyle name="40% - Accent2 2 4 2 3 2 5" xfId="16039"/>
    <cellStyle name="40% - Accent2 2 4 2 3 3" xfId="16040"/>
    <cellStyle name="40% - Accent2 2 4 2 3 3 2" xfId="16041"/>
    <cellStyle name="40% - Accent2 2 4 2 3 3 2 2" xfId="16042"/>
    <cellStyle name="40% - Accent2 2 4 2 3 3 2 2 2" xfId="16043"/>
    <cellStyle name="40% - Accent2 2 4 2 3 3 2 3" xfId="16044"/>
    <cellStyle name="40% - Accent2 2 4 2 3 3 3" xfId="16045"/>
    <cellStyle name="40% - Accent2 2 4 2 3 3 3 2" xfId="16046"/>
    <cellStyle name="40% - Accent2 2 4 2 3 3 4" xfId="16047"/>
    <cellStyle name="40% - Accent2 2 4 2 3 4" xfId="16048"/>
    <cellStyle name="40% - Accent2 2 4 2 3 4 2" xfId="16049"/>
    <cellStyle name="40% - Accent2 2 4 2 3 4 2 2" xfId="16050"/>
    <cellStyle name="40% - Accent2 2 4 2 3 4 3" xfId="16051"/>
    <cellStyle name="40% - Accent2 2 4 2 3 5" xfId="16052"/>
    <cellStyle name="40% - Accent2 2 4 2 3 5 2" xfId="16053"/>
    <cellStyle name="40% - Accent2 2 4 2 3 6" xfId="16054"/>
    <cellStyle name="40% - Accent2 2 4 2 4" xfId="16055"/>
    <cellStyle name="40% - Accent2 2 4 2 4 2" xfId="16056"/>
    <cellStyle name="40% - Accent2 2 4 2 4 2 2" xfId="16057"/>
    <cellStyle name="40% - Accent2 2 4 2 4 2 2 2" xfId="16058"/>
    <cellStyle name="40% - Accent2 2 4 2 4 2 2 2 2" xfId="16059"/>
    <cellStyle name="40% - Accent2 2 4 2 4 2 2 3" xfId="16060"/>
    <cellStyle name="40% - Accent2 2 4 2 4 2 3" xfId="16061"/>
    <cellStyle name="40% - Accent2 2 4 2 4 2 3 2" xfId="16062"/>
    <cellStyle name="40% - Accent2 2 4 2 4 2 4" xfId="16063"/>
    <cellStyle name="40% - Accent2 2 4 2 4 3" xfId="16064"/>
    <cellStyle name="40% - Accent2 2 4 2 4 3 2" xfId="16065"/>
    <cellStyle name="40% - Accent2 2 4 2 4 3 2 2" xfId="16066"/>
    <cellStyle name="40% - Accent2 2 4 2 4 3 3" xfId="16067"/>
    <cellStyle name="40% - Accent2 2 4 2 4 4" xfId="16068"/>
    <cellStyle name="40% - Accent2 2 4 2 4 4 2" xfId="16069"/>
    <cellStyle name="40% - Accent2 2 4 2 4 5" xfId="16070"/>
    <cellStyle name="40% - Accent2 2 4 2 5" xfId="16071"/>
    <cellStyle name="40% - Accent2 2 4 2 5 2" xfId="16072"/>
    <cellStyle name="40% - Accent2 2 4 2 5 2 2" xfId="16073"/>
    <cellStyle name="40% - Accent2 2 4 2 5 2 2 2" xfId="16074"/>
    <cellStyle name="40% - Accent2 2 4 2 5 2 3" xfId="16075"/>
    <cellStyle name="40% - Accent2 2 4 2 5 3" xfId="16076"/>
    <cellStyle name="40% - Accent2 2 4 2 5 3 2" xfId="16077"/>
    <cellStyle name="40% - Accent2 2 4 2 5 4" xfId="16078"/>
    <cellStyle name="40% - Accent2 2 4 2 6" xfId="16079"/>
    <cellStyle name="40% - Accent2 2 4 2 6 2" xfId="16080"/>
    <cellStyle name="40% - Accent2 2 4 2 6 2 2" xfId="16081"/>
    <cellStyle name="40% - Accent2 2 4 2 6 3" xfId="16082"/>
    <cellStyle name="40% - Accent2 2 4 2 7" xfId="16083"/>
    <cellStyle name="40% - Accent2 2 4 2 7 2" xfId="16084"/>
    <cellStyle name="40% - Accent2 2 4 2 8" xfId="16085"/>
    <cellStyle name="40% - Accent2 2 4 3" xfId="16086"/>
    <cellStyle name="40% - Accent2 2 4 3 2" xfId="16087"/>
    <cellStyle name="40% - Accent2 2 4 3 2 2" xfId="16088"/>
    <cellStyle name="40% - Accent2 2 4 3 2 2 2" xfId="16089"/>
    <cellStyle name="40% - Accent2 2 4 3 2 2 2 2" xfId="16090"/>
    <cellStyle name="40% - Accent2 2 4 3 2 2 2 2 2" xfId="16091"/>
    <cellStyle name="40% - Accent2 2 4 3 2 2 2 2 2 2" xfId="16092"/>
    <cellStyle name="40% - Accent2 2 4 3 2 2 2 2 3" xfId="16093"/>
    <cellStyle name="40% - Accent2 2 4 3 2 2 2 3" xfId="16094"/>
    <cellStyle name="40% - Accent2 2 4 3 2 2 2 3 2" xfId="16095"/>
    <cellStyle name="40% - Accent2 2 4 3 2 2 2 4" xfId="16096"/>
    <cellStyle name="40% - Accent2 2 4 3 2 2 3" xfId="16097"/>
    <cellStyle name="40% - Accent2 2 4 3 2 2 3 2" xfId="16098"/>
    <cellStyle name="40% - Accent2 2 4 3 2 2 3 2 2" xfId="16099"/>
    <cellStyle name="40% - Accent2 2 4 3 2 2 3 3" xfId="16100"/>
    <cellStyle name="40% - Accent2 2 4 3 2 2 4" xfId="16101"/>
    <cellStyle name="40% - Accent2 2 4 3 2 2 4 2" xfId="16102"/>
    <cellStyle name="40% - Accent2 2 4 3 2 2 5" xfId="16103"/>
    <cellStyle name="40% - Accent2 2 4 3 2 3" xfId="16104"/>
    <cellStyle name="40% - Accent2 2 4 3 2 3 2" xfId="16105"/>
    <cellStyle name="40% - Accent2 2 4 3 2 3 2 2" xfId="16106"/>
    <cellStyle name="40% - Accent2 2 4 3 2 3 2 2 2" xfId="16107"/>
    <cellStyle name="40% - Accent2 2 4 3 2 3 2 3" xfId="16108"/>
    <cellStyle name="40% - Accent2 2 4 3 2 3 3" xfId="16109"/>
    <cellStyle name="40% - Accent2 2 4 3 2 3 3 2" xfId="16110"/>
    <cellStyle name="40% - Accent2 2 4 3 2 3 4" xfId="16111"/>
    <cellStyle name="40% - Accent2 2 4 3 2 4" xfId="16112"/>
    <cellStyle name="40% - Accent2 2 4 3 2 4 2" xfId="16113"/>
    <cellStyle name="40% - Accent2 2 4 3 2 4 2 2" xfId="16114"/>
    <cellStyle name="40% - Accent2 2 4 3 2 4 3" xfId="16115"/>
    <cellStyle name="40% - Accent2 2 4 3 2 5" xfId="16116"/>
    <cellStyle name="40% - Accent2 2 4 3 2 5 2" xfId="16117"/>
    <cellStyle name="40% - Accent2 2 4 3 2 6" xfId="16118"/>
    <cellStyle name="40% - Accent2 2 4 3 3" xfId="16119"/>
    <cellStyle name="40% - Accent2 2 4 3 3 2" xfId="16120"/>
    <cellStyle name="40% - Accent2 2 4 3 3 2 2" xfId="16121"/>
    <cellStyle name="40% - Accent2 2 4 3 3 2 2 2" xfId="16122"/>
    <cellStyle name="40% - Accent2 2 4 3 3 2 2 2 2" xfId="16123"/>
    <cellStyle name="40% - Accent2 2 4 3 3 2 2 3" xfId="16124"/>
    <cellStyle name="40% - Accent2 2 4 3 3 2 3" xfId="16125"/>
    <cellStyle name="40% - Accent2 2 4 3 3 2 3 2" xfId="16126"/>
    <cellStyle name="40% - Accent2 2 4 3 3 2 4" xfId="16127"/>
    <cellStyle name="40% - Accent2 2 4 3 3 3" xfId="16128"/>
    <cellStyle name="40% - Accent2 2 4 3 3 3 2" xfId="16129"/>
    <cellStyle name="40% - Accent2 2 4 3 3 3 2 2" xfId="16130"/>
    <cellStyle name="40% - Accent2 2 4 3 3 3 3" xfId="16131"/>
    <cellStyle name="40% - Accent2 2 4 3 3 4" xfId="16132"/>
    <cellStyle name="40% - Accent2 2 4 3 3 4 2" xfId="16133"/>
    <cellStyle name="40% - Accent2 2 4 3 3 5" xfId="16134"/>
    <cellStyle name="40% - Accent2 2 4 3 4" xfId="16135"/>
    <cellStyle name="40% - Accent2 2 4 3 4 2" xfId="16136"/>
    <cellStyle name="40% - Accent2 2 4 3 4 2 2" xfId="16137"/>
    <cellStyle name="40% - Accent2 2 4 3 4 2 2 2" xfId="16138"/>
    <cellStyle name="40% - Accent2 2 4 3 4 2 3" xfId="16139"/>
    <cellStyle name="40% - Accent2 2 4 3 4 3" xfId="16140"/>
    <cellStyle name="40% - Accent2 2 4 3 4 3 2" xfId="16141"/>
    <cellStyle name="40% - Accent2 2 4 3 4 4" xfId="16142"/>
    <cellStyle name="40% - Accent2 2 4 3 5" xfId="16143"/>
    <cellStyle name="40% - Accent2 2 4 3 5 2" xfId="16144"/>
    <cellStyle name="40% - Accent2 2 4 3 5 2 2" xfId="16145"/>
    <cellStyle name="40% - Accent2 2 4 3 5 3" xfId="16146"/>
    <cellStyle name="40% - Accent2 2 4 3 6" xfId="16147"/>
    <cellStyle name="40% - Accent2 2 4 3 6 2" xfId="16148"/>
    <cellStyle name="40% - Accent2 2 4 3 7" xfId="16149"/>
    <cellStyle name="40% - Accent2 2 4 4" xfId="16150"/>
    <cellStyle name="40% - Accent2 2 4 4 2" xfId="16151"/>
    <cellStyle name="40% - Accent2 2 4 4 2 2" xfId="16152"/>
    <cellStyle name="40% - Accent2 2 4 4 2 2 2" xfId="16153"/>
    <cellStyle name="40% - Accent2 2 4 4 2 2 2 2" xfId="16154"/>
    <cellStyle name="40% - Accent2 2 4 4 2 2 2 2 2" xfId="16155"/>
    <cellStyle name="40% - Accent2 2 4 4 2 2 2 3" xfId="16156"/>
    <cellStyle name="40% - Accent2 2 4 4 2 2 3" xfId="16157"/>
    <cellStyle name="40% - Accent2 2 4 4 2 2 3 2" xfId="16158"/>
    <cellStyle name="40% - Accent2 2 4 4 2 2 4" xfId="16159"/>
    <cellStyle name="40% - Accent2 2 4 4 2 3" xfId="16160"/>
    <cellStyle name="40% - Accent2 2 4 4 2 3 2" xfId="16161"/>
    <cellStyle name="40% - Accent2 2 4 4 2 3 2 2" xfId="16162"/>
    <cellStyle name="40% - Accent2 2 4 4 2 3 3" xfId="16163"/>
    <cellStyle name="40% - Accent2 2 4 4 2 4" xfId="16164"/>
    <cellStyle name="40% - Accent2 2 4 4 2 4 2" xfId="16165"/>
    <cellStyle name="40% - Accent2 2 4 4 2 5" xfId="16166"/>
    <cellStyle name="40% - Accent2 2 4 4 3" xfId="16167"/>
    <cellStyle name="40% - Accent2 2 4 4 3 2" xfId="16168"/>
    <cellStyle name="40% - Accent2 2 4 4 3 2 2" xfId="16169"/>
    <cellStyle name="40% - Accent2 2 4 4 3 2 2 2" xfId="16170"/>
    <cellStyle name="40% - Accent2 2 4 4 3 2 3" xfId="16171"/>
    <cellStyle name="40% - Accent2 2 4 4 3 3" xfId="16172"/>
    <cellStyle name="40% - Accent2 2 4 4 3 3 2" xfId="16173"/>
    <cellStyle name="40% - Accent2 2 4 4 3 4" xfId="16174"/>
    <cellStyle name="40% - Accent2 2 4 4 4" xfId="16175"/>
    <cellStyle name="40% - Accent2 2 4 4 4 2" xfId="16176"/>
    <cellStyle name="40% - Accent2 2 4 4 4 2 2" xfId="16177"/>
    <cellStyle name="40% - Accent2 2 4 4 4 3" xfId="16178"/>
    <cellStyle name="40% - Accent2 2 4 4 5" xfId="16179"/>
    <cellStyle name="40% - Accent2 2 4 4 5 2" xfId="16180"/>
    <cellStyle name="40% - Accent2 2 4 4 6" xfId="16181"/>
    <cellStyle name="40% - Accent2 2 4 5" xfId="16182"/>
    <cellStyle name="40% - Accent2 2 4 5 2" xfId="16183"/>
    <cellStyle name="40% - Accent2 2 4 5 2 2" xfId="16184"/>
    <cellStyle name="40% - Accent2 2 4 5 2 2 2" xfId="16185"/>
    <cellStyle name="40% - Accent2 2 4 5 2 2 2 2" xfId="16186"/>
    <cellStyle name="40% - Accent2 2 4 5 2 2 3" xfId="16187"/>
    <cellStyle name="40% - Accent2 2 4 5 2 3" xfId="16188"/>
    <cellStyle name="40% - Accent2 2 4 5 2 3 2" xfId="16189"/>
    <cellStyle name="40% - Accent2 2 4 5 2 4" xfId="16190"/>
    <cellStyle name="40% - Accent2 2 4 5 3" xfId="16191"/>
    <cellStyle name="40% - Accent2 2 4 5 3 2" xfId="16192"/>
    <cellStyle name="40% - Accent2 2 4 5 3 2 2" xfId="16193"/>
    <cellStyle name="40% - Accent2 2 4 5 3 3" xfId="16194"/>
    <cellStyle name="40% - Accent2 2 4 5 4" xfId="16195"/>
    <cellStyle name="40% - Accent2 2 4 5 4 2" xfId="16196"/>
    <cellStyle name="40% - Accent2 2 4 5 5" xfId="16197"/>
    <cellStyle name="40% - Accent2 2 4 6" xfId="16198"/>
    <cellStyle name="40% - Accent2 2 4 6 2" xfId="16199"/>
    <cellStyle name="40% - Accent2 2 4 6 2 2" xfId="16200"/>
    <cellStyle name="40% - Accent2 2 4 6 2 2 2" xfId="16201"/>
    <cellStyle name="40% - Accent2 2 4 6 2 3" xfId="16202"/>
    <cellStyle name="40% - Accent2 2 4 6 3" xfId="16203"/>
    <cellStyle name="40% - Accent2 2 4 6 3 2" xfId="16204"/>
    <cellStyle name="40% - Accent2 2 4 6 4" xfId="16205"/>
    <cellStyle name="40% - Accent2 2 4 7" xfId="16206"/>
    <cellStyle name="40% - Accent2 2 4 7 2" xfId="16207"/>
    <cellStyle name="40% - Accent2 2 4 7 2 2" xfId="16208"/>
    <cellStyle name="40% - Accent2 2 4 7 3" xfId="16209"/>
    <cellStyle name="40% - Accent2 2 4 8" xfId="16210"/>
    <cellStyle name="40% - Accent2 2 4 8 2" xfId="16211"/>
    <cellStyle name="40% - Accent2 2 4 9" xfId="16212"/>
    <cellStyle name="40% - Accent2 2 5" xfId="16213"/>
    <cellStyle name="40% - Accent2 2 5 2" xfId="16214"/>
    <cellStyle name="40% - Accent2 2 5 2 2" xfId="16215"/>
    <cellStyle name="40% - Accent2 2 5 2 2 2" xfId="16216"/>
    <cellStyle name="40% - Accent2 2 5 2 2 2 2" xfId="16217"/>
    <cellStyle name="40% - Accent2 2 5 2 2 2 2 2" xfId="16218"/>
    <cellStyle name="40% - Accent2 2 5 2 2 2 2 2 2" xfId="16219"/>
    <cellStyle name="40% - Accent2 2 5 2 2 2 2 2 2 2" xfId="16220"/>
    <cellStyle name="40% - Accent2 2 5 2 2 2 2 2 3" xfId="16221"/>
    <cellStyle name="40% - Accent2 2 5 2 2 2 2 3" xfId="16222"/>
    <cellStyle name="40% - Accent2 2 5 2 2 2 2 3 2" xfId="16223"/>
    <cellStyle name="40% - Accent2 2 5 2 2 2 2 4" xfId="16224"/>
    <cellStyle name="40% - Accent2 2 5 2 2 2 3" xfId="16225"/>
    <cellStyle name="40% - Accent2 2 5 2 2 2 3 2" xfId="16226"/>
    <cellStyle name="40% - Accent2 2 5 2 2 2 3 2 2" xfId="16227"/>
    <cellStyle name="40% - Accent2 2 5 2 2 2 3 3" xfId="16228"/>
    <cellStyle name="40% - Accent2 2 5 2 2 2 4" xfId="16229"/>
    <cellStyle name="40% - Accent2 2 5 2 2 2 4 2" xfId="16230"/>
    <cellStyle name="40% - Accent2 2 5 2 2 2 5" xfId="16231"/>
    <cellStyle name="40% - Accent2 2 5 2 2 3" xfId="16232"/>
    <cellStyle name="40% - Accent2 2 5 2 2 3 2" xfId="16233"/>
    <cellStyle name="40% - Accent2 2 5 2 2 3 2 2" xfId="16234"/>
    <cellStyle name="40% - Accent2 2 5 2 2 3 2 2 2" xfId="16235"/>
    <cellStyle name="40% - Accent2 2 5 2 2 3 2 3" xfId="16236"/>
    <cellStyle name="40% - Accent2 2 5 2 2 3 3" xfId="16237"/>
    <cellStyle name="40% - Accent2 2 5 2 2 3 3 2" xfId="16238"/>
    <cellStyle name="40% - Accent2 2 5 2 2 3 4" xfId="16239"/>
    <cellStyle name="40% - Accent2 2 5 2 2 4" xfId="16240"/>
    <cellStyle name="40% - Accent2 2 5 2 2 4 2" xfId="16241"/>
    <cellStyle name="40% - Accent2 2 5 2 2 4 2 2" xfId="16242"/>
    <cellStyle name="40% - Accent2 2 5 2 2 4 3" xfId="16243"/>
    <cellStyle name="40% - Accent2 2 5 2 2 5" xfId="16244"/>
    <cellStyle name="40% - Accent2 2 5 2 2 5 2" xfId="16245"/>
    <cellStyle name="40% - Accent2 2 5 2 2 6" xfId="16246"/>
    <cellStyle name="40% - Accent2 2 5 2 3" xfId="16247"/>
    <cellStyle name="40% - Accent2 2 5 2 3 2" xfId="16248"/>
    <cellStyle name="40% - Accent2 2 5 2 3 2 2" xfId="16249"/>
    <cellStyle name="40% - Accent2 2 5 2 3 2 2 2" xfId="16250"/>
    <cellStyle name="40% - Accent2 2 5 2 3 2 2 2 2" xfId="16251"/>
    <cellStyle name="40% - Accent2 2 5 2 3 2 2 3" xfId="16252"/>
    <cellStyle name="40% - Accent2 2 5 2 3 2 3" xfId="16253"/>
    <cellStyle name="40% - Accent2 2 5 2 3 2 3 2" xfId="16254"/>
    <cellStyle name="40% - Accent2 2 5 2 3 2 4" xfId="16255"/>
    <cellStyle name="40% - Accent2 2 5 2 3 3" xfId="16256"/>
    <cellStyle name="40% - Accent2 2 5 2 3 3 2" xfId="16257"/>
    <cellStyle name="40% - Accent2 2 5 2 3 3 2 2" xfId="16258"/>
    <cellStyle name="40% - Accent2 2 5 2 3 3 3" xfId="16259"/>
    <cellStyle name="40% - Accent2 2 5 2 3 4" xfId="16260"/>
    <cellStyle name="40% - Accent2 2 5 2 3 4 2" xfId="16261"/>
    <cellStyle name="40% - Accent2 2 5 2 3 5" xfId="16262"/>
    <cellStyle name="40% - Accent2 2 5 2 4" xfId="16263"/>
    <cellStyle name="40% - Accent2 2 5 2 4 2" xfId="16264"/>
    <cellStyle name="40% - Accent2 2 5 2 4 2 2" xfId="16265"/>
    <cellStyle name="40% - Accent2 2 5 2 4 2 2 2" xfId="16266"/>
    <cellStyle name="40% - Accent2 2 5 2 4 2 3" xfId="16267"/>
    <cellStyle name="40% - Accent2 2 5 2 4 3" xfId="16268"/>
    <cellStyle name="40% - Accent2 2 5 2 4 3 2" xfId="16269"/>
    <cellStyle name="40% - Accent2 2 5 2 4 4" xfId="16270"/>
    <cellStyle name="40% - Accent2 2 5 2 5" xfId="16271"/>
    <cellStyle name="40% - Accent2 2 5 2 5 2" xfId="16272"/>
    <cellStyle name="40% - Accent2 2 5 2 5 2 2" xfId="16273"/>
    <cellStyle name="40% - Accent2 2 5 2 5 3" xfId="16274"/>
    <cellStyle name="40% - Accent2 2 5 2 6" xfId="16275"/>
    <cellStyle name="40% - Accent2 2 5 2 6 2" xfId="16276"/>
    <cellStyle name="40% - Accent2 2 5 2 7" xfId="16277"/>
    <cellStyle name="40% - Accent2 2 5 3" xfId="16278"/>
    <cellStyle name="40% - Accent2 2 5 3 2" xfId="16279"/>
    <cellStyle name="40% - Accent2 2 5 3 2 2" xfId="16280"/>
    <cellStyle name="40% - Accent2 2 5 3 2 2 2" xfId="16281"/>
    <cellStyle name="40% - Accent2 2 5 3 2 2 2 2" xfId="16282"/>
    <cellStyle name="40% - Accent2 2 5 3 2 2 2 2 2" xfId="16283"/>
    <cellStyle name="40% - Accent2 2 5 3 2 2 2 3" xfId="16284"/>
    <cellStyle name="40% - Accent2 2 5 3 2 2 3" xfId="16285"/>
    <cellStyle name="40% - Accent2 2 5 3 2 2 3 2" xfId="16286"/>
    <cellStyle name="40% - Accent2 2 5 3 2 2 4" xfId="16287"/>
    <cellStyle name="40% - Accent2 2 5 3 2 3" xfId="16288"/>
    <cellStyle name="40% - Accent2 2 5 3 2 3 2" xfId="16289"/>
    <cellStyle name="40% - Accent2 2 5 3 2 3 2 2" xfId="16290"/>
    <cellStyle name="40% - Accent2 2 5 3 2 3 3" xfId="16291"/>
    <cellStyle name="40% - Accent2 2 5 3 2 4" xfId="16292"/>
    <cellStyle name="40% - Accent2 2 5 3 2 4 2" xfId="16293"/>
    <cellStyle name="40% - Accent2 2 5 3 2 5" xfId="16294"/>
    <cellStyle name="40% - Accent2 2 5 3 3" xfId="16295"/>
    <cellStyle name="40% - Accent2 2 5 3 3 2" xfId="16296"/>
    <cellStyle name="40% - Accent2 2 5 3 3 2 2" xfId="16297"/>
    <cellStyle name="40% - Accent2 2 5 3 3 2 2 2" xfId="16298"/>
    <cellStyle name="40% - Accent2 2 5 3 3 2 3" xfId="16299"/>
    <cellStyle name="40% - Accent2 2 5 3 3 3" xfId="16300"/>
    <cellStyle name="40% - Accent2 2 5 3 3 3 2" xfId="16301"/>
    <cellStyle name="40% - Accent2 2 5 3 3 4" xfId="16302"/>
    <cellStyle name="40% - Accent2 2 5 3 4" xfId="16303"/>
    <cellStyle name="40% - Accent2 2 5 3 4 2" xfId="16304"/>
    <cellStyle name="40% - Accent2 2 5 3 4 2 2" xfId="16305"/>
    <cellStyle name="40% - Accent2 2 5 3 4 3" xfId="16306"/>
    <cellStyle name="40% - Accent2 2 5 3 5" xfId="16307"/>
    <cellStyle name="40% - Accent2 2 5 3 5 2" xfId="16308"/>
    <cellStyle name="40% - Accent2 2 5 3 6" xfId="16309"/>
    <cellStyle name="40% - Accent2 2 5 4" xfId="16310"/>
    <cellStyle name="40% - Accent2 2 5 4 2" xfId="16311"/>
    <cellStyle name="40% - Accent2 2 5 4 2 2" xfId="16312"/>
    <cellStyle name="40% - Accent2 2 5 4 2 2 2" xfId="16313"/>
    <cellStyle name="40% - Accent2 2 5 4 2 2 2 2" xfId="16314"/>
    <cellStyle name="40% - Accent2 2 5 4 2 2 3" xfId="16315"/>
    <cellStyle name="40% - Accent2 2 5 4 2 3" xfId="16316"/>
    <cellStyle name="40% - Accent2 2 5 4 2 3 2" xfId="16317"/>
    <cellStyle name="40% - Accent2 2 5 4 2 4" xfId="16318"/>
    <cellStyle name="40% - Accent2 2 5 4 3" xfId="16319"/>
    <cellStyle name="40% - Accent2 2 5 4 3 2" xfId="16320"/>
    <cellStyle name="40% - Accent2 2 5 4 3 2 2" xfId="16321"/>
    <cellStyle name="40% - Accent2 2 5 4 3 3" xfId="16322"/>
    <cellStyle name="40% - Accent2 2 5 4 4" xfId="16323"/>
    <cellStyle name="40% - Accent2 2 5 4 4 2" xfId="16324"/>
    <cellStyle name="40% - Accent2 2 5 4 5" xfId="16325"/>
    <cellStyle name="40% - Accent2 2 5 5" xfId="16326"/>
    <cellStyle name="40% - Accent2 2 5 5 2" xfId="16327"/>
    <cellStyle name="40% - Accent2 2 5 5 2 2" xfId="16328"/>
    <cellStyle name="40% - Accent2 2 5 5 2 2 2" xfId="16329"/>
    <cellStyle name="40% - Accent2 2 5 5 2 3" xfId="16330"/>
    <cellStyle name="40% - Accent2 2 5 5 3" xfId="16331"/>
    <cellStyle name="40% - Accent2 2 5 5 3 2" xfId="16332"/>
    <cellStyle name="40% - Accent2 2 5 5 4" xfId="16333"/>
    <cellStyle name="40% - Accent2 2 5 6" xfId="16334"/>
    <cellStyle name="40% - Accent2 2 5 6 2" xfId="16335"/>
    <cellStyle name="40% - Accent2 2 5 6 2 2" xfId="16336"/>
    <cellStyle name="40% - Accent2 2 5 6 3" xfId="16337"/>
    <cellStyle name="40% - Accent2 2 5 7" xfId="16338"/>
    <cellStyle name="40% - Accent2 2 5 7 2" xfId="16339"/>
    <cellStyle name="40% - Accent2 2 5 8" xfId="16340"/>
    <cellStyle name="40% - Accent2 2 6" xfId="16341"/>
    <cellStyle name="40% - Accent2 2 6 2" xfId="16342"/>
    <cellStyle name="40% - Accent2 2 6 2 2" xfId="16343"/>
    <cellStyle name="40% - Accent2 2 6 2 2 2" xfId="16344"/>
    <cellStyle name="40% - Accent2 2 6 2 2 2 2" xfId="16345"/>
    <cellStyle name="40% - Accent2 2 6 2 2 2 2 2" xfId="16346"/>
    <cellStyle name="40% - Accent2 2 6 2 2 2 2 2 2" xfId="16347"/>
    <cellStyle name="40% - Accent2 2 6 2 2 2 2 3" xfId="16348"/>
    <cellStyle name="40% - Accent2 2 6 2 2 2 3" xfId="16349"/>
    <cellStyle name="40% - Accent2 2 6 2 2 2 3 2" xfId="16350"/>
    <cellStyle name="40% - Accent2 2 6 2 2 2 4" xfId="16351"/>
    <cellStyle name="40% - Accent2 2 6 2 2 3" xfId="16352"/>
    <cellStyle name="40% - Accent2 2 6 2 2 3 2" xfId="16353"/>
    <cellStyle name="40% - Accent2 2 6 2 2 3 2 2" xfId="16354"/>
    <cellStyle name="40% - Accent2 2 6 2 2 3 3" xfId="16355"/>
    <cellStyle name="40% - Accent2 2 6 2 2 4" xfId="16356"/>
    <cellStyle name="40% - Accent2 2 6 2 2 4 2" xfId="16357"/>
    <cellStyle name="40% - Accent2 2 6 2 2 5" xfId="16358"/>
    <cellStyle name="40% - Accent2 2 6 2 3" xfId="16359"/>
    <cellStyle name="40% - Accent2 2 6 2 3 2" xfId="16360"/>
    <cellStyle name="40% - Accent2 2 6 2 3 2 2" xfId="16361"/>
    <cellStyle name="40% - Accent2 2 6 2 3 2 2 2" xfId="16362"/>
    <cellStyle name="40% - Accent2 2 6 2 3 2 3" xfId="16363"/>
    <cellStyle name="40% - Accent2 2 6 2 3 3" xfId="16364"/>
    <cellStyle name="40% - Accent2 2 6 2 3 3 2" xfId="16365"/>
    <cellStyle name="40% - Accent2 2 6 2 3 4" xfId="16366"/>
    <cellStyle name="40% - Accent2 2 6 2 4" xfId="16367"/>
    <cellStyle name="40% - Accent2 2 6 2 4 2" xfId="16368"/>
    <cellStyle name="40% - Accent2 2 6 2 4 2 2" xfId="16369"/>
    <cellStyle name="40% - Accent2 2 6 2 4 3" xfId="16370"/>
    <cellStyle name="40% - Accent2 2 6 2 5" xfId="16371"/>
    <cellStyle name="40% - Accent2 2 6 2 5 2" xfId="16372"/>
    <cellStyle name="40% - Accent2 2 6 2 6" xfId="16373"/>
    <cellStyle name="40% - Accent2 2 6 3" xfId="16374"/>
    <cellStyle name="40% - Accent2 2 6 3 2" xfId="16375"/>
    <cellStyle name="40% - Accent2 2 6 3 2 2" xfId="16376"/>
    <cellStyle name="40% - Accent2 2 6 3 2 2 2" xfId="16377"/>
    <cellStyle name="40% - Accent2 2 6 3 2 2 2 2" xfId="16378"/>
    <cellStyle name="40% - Accent2 2 6 3 2 2 3" xfId="16379"/>
    <cellStyle name="40% - Accent2 2 6 3 2 3" xfId="16380"/>
    <cellStyle name="40% - Accent2 2 6 3 2 3 2" xfId="16381"/>
    <cellStyle name="40% - Accent2 2 6 3 2 4" xfId="16382"/>
    <cellStyle name="40% - Accent2 2 6 3 3" xfId="16383"/>
    <cellStyle name="40% - Accent2 2 6 3 3 2" xfId="16384"/>
    <cellStyle name="40% - Accent2 2 6 3 3 2 2" xfId="16385"/>
    <cellStyle name="40% - Accent2 2 6 3 3 3" xfId="16386"/>
    <cellStyle name="40% - Accent2 2 6 3 4" xfId="16387"/>
    <cellStyle name="40% - Accent2 2 6 3 4 2" xfId="16388"/>
    <cellStyle name="40% - Accent2 2 6 3 5" xfId="16389"/>
    <cellStyle name="40% - Accent2 2 6 4" xfId="16390"/>
    <cellStyle name="40% - Accent2 2 6 4 2" xfId="16391"/>
    <cellStyle name="40% - Accent2 2 6 4 2 2" xfId="16392"/>
    <cellStyle name="40% - Accent2 2 6 4 2 2 2" xfId="16393"/>
    <cellStyle name="40% - Accent2 2 6 4 2 3" xfId="16394"/>
    <cellStyle name="40% - Accent2 2 6 4 3" xfId="16395"/>
    <cellStyle name="40% - Accent2 2 6 4 3 2" xfId="16396"/>
    <cellStyle name="40% - Accent2 2 6 4 4" xfId="16397"/>
    <cellStyle name="40% - Accent2 2 6 5" xfId="16398"/>
    <cellStyle name="40% - Accent2 2 6 5 2" xfId="16399"/>
    <cellStyle name="40% - Accent2 2 6 5 2 2" xfId="16400"/>
    <cellStyle name="40% - Accent2 2 6 5 3" xfId="16401"/>
    <cellStyle name="40% - Accent2 2 6 6" xfId="16402"/>
    <cellStyle name="40% - Accent2 2 6 6 2" xfId="16403"/>
    <cellStyle name="40% - Accent2 2 6 7" xfId="16404"/>
    <cellStyle name="40% - Accent2 2 7" xfId="16405"/>
    <cellStyle name="40% - Accent2 2 7 2" xfId="16406"/>
    <cellStyle name="40% - Accent2 2 7 2 2" xfId="16407"/>
    <cellStyle name="40% - Accent2 2 7 2 2 2" xfId="16408"/>
    <cellStyle name="40% - Accent2 2 7 2 2 2 2" xfId="16409"/>
    <cellStyle name="40% - Accent2 2 7 2 2 2 2 2" xfId="16410"/>
    <cellStyle name="40% - Accent2 2 7 2 2 2 3" xfId="16411"/>
    <cellStyle name="40% - Accent2 2 7 2 2 3" xfId="16412"/>
    <cellStyle name="40% - Accent2 2 7 2 2 3 2" xfId="16413"/>
    <cellStyle name="40% - Accent2 2 7 2 2 4" xfId="16414"/>
    <cellStyle name="40% - Accent2 2 7 2 3" xfId="16415"/>
    <cellStyle name="40% - Accent2 2 7 2 3 2" xfId="16416"/>
    <cellStyle name="40% - Accent2 2 7 2 3 2 2" xfId="16417"/>
    <cellStyle name="40% - Accent2 2 7 2 3 3" xfId="16418"/>
    <cellStyle name="40% - Accent2 2 7 2 4" xfId="16419"/>
    <cellStyle name="40% - Accent2 2 7 2 4 2" xfId="16420"/>
    <cellStyle name="40% - Accent2 2 7 2 5" xfId="16421"/>
    <cellStyle name="40% - Accent2 2 7 3" xfId="16422"/>
    <cellStyle name="40% - Accent2 2 7 3 2" xfId="16423"/>
    <cellStyle name="40% - Accent2 2 7 3 2 2" xfId="16424"/>
    <cellStyle name="40% - Accent2 2 7 3 2 2 2" xfId="16425"/>
    <cellStyle name="40% - Accent2 2 7 3 2 3" xfId="16426"/>
    <cellStyle name="40% - Accent2 2 7 3 3" xfId="16427"/>
    <cellStyle name="40% - Accent2 2 7 3 3 2" xfId="16428"/>
    <cellStyle name="40% - Accent2 2 7 3 4" xfId="16429"/>
    <cellStyle name="40% - Accent2 2 7 4" xfId="16430"/>
    <cellStyle name="40% - Accent2 2 7 4 2" xfId="16431"/>
    <cellStyle name="40% - Accent2 2 7 4 2 2" xfId="16432"/>
    <cellStyle name="40% - Accent2 2 7 4 3" xfId="16433"/>
    <cellStyle name="40% - Accent2 2 7 5" xfId="16434"/>
    <cellStyle name="40% - Accent2 2 7 5 2" xfId="16435"/>
    <cellStyle name="40% - Accent2 2 7 6" xfId="16436"/>
    <cellStyle name="40% - Accent2 2 8" xfId="16437"/>
    <cellStyle name="40% - Accent2 2 8 2" xfId="16438"/>
    <cellStyle name="40% - Accent2 2 8 2 2" xfId="16439"/>
    <cellStyle name="40% - Accent2 2 8 2 2 2" xfId="16440"/>
    <cellStyle name="40% - Accent2 2 8 2 2 2 2" xfId="16441"/>
    <cellStyle name="40% - Accent2 2 8 2 2 3" xfId="16442"/>
    <cellStyle name="40% - Accent2 2 8 2 3" xfId="16443"/>
    <cellStyle name="40% - Accent2 2 8 2 3 2" xfId="16444"/>
    <cellStyle name="40% - Accent2 2 8 2 4" xfId="16445"/>
    <cellStyle name="40% - Accent2 2 8 3" xfId="16446"/>
    <cellStyle name="40% - Accent2 2 8 3 2" xfId="16447"/>
    <cellStyle name="40% - Accent2 2 8 3 2 2" xfId="16448"/>
    <cellStyle name="40% - Accent2 2 8 3 3" xfId="16449"/>
    <cellStyle name="40% - Accent2 2 8 4" xfId="16450"/>
    <cellStyle name="40% - Accent2 2 8 4 2" xfId="16451"/>
    <cellStyle name="40% - Accent2 2 8 5" xfId="16452"/>
    <cellStyle name="40% - Accent2 2 9" xfId="16453"/>
    <cellStyle name="40% - Accent2 2 9 2" xfId="16454"/>
    <cellStyle name="40% - Accent2 2 9 2 2" xfId="16455"/>
    <cellStyle name="40% - Accent2 2 9 2 2 2" xfId="16456"/>
    <cellStyle name="40% - Accent2 2 9 2 3" xfId="16457"/>
    <cellStyle name="40% - Accent2 2 9 3" xfId="16458"/>
    <cellStyle name="40% - Accent2 2 9 3 2" xfId="16459"/>
    <cellStyle name="40% - Accent2 2 9 4" xfId="16460"/>
    <cellStyle name="40% - Accent3 2" xfId="16461"/>
    <cellStyle name="40% - Accent3 2 10" xfId="16462"/>
    <cellStyle name="40% - Accent3 2 10 2" xfId="16463"/>
    <cellStyle name="40% - Accent3 2 10 2 2" xfId="16464"/>
    <cellStyle name="40% - Accent3 2 10 3" xfId="16465"/>
    <cellStyle name="40% - Accent3 2 11" xfId="16466"/>
    <cellStyle name="40% - Accent3 2 11 2" xfId="16467"/>
    <cellStyle name="40% - Accent3 2 12" xfId="16468"/>
    <cellStyle name="40% - Accent3 2 2" xfId="16469"/>
    <cellStyle name="40% - Accent3 2 2 10" xfId="16470"/>
    <cellStyle name="40% - Accent3 2 2 10 2" xfId="16471"/>
    <cellStyle name="40% - Accent3 2 2 11" xfId="16472"/>
    <cellStyle name="40% - Accent3 2 2 2" xfId="16473"/>
    <cellStyle name="40% - Accent3 2 2 2 10" xfId="16474"/>
    <cellStyle name="40% - Accent3 2 2 2 2" xfId="16475"/>
    <cellStyle name="40% - Accent3 2 2 2 2 2" xfId="16476"/>
    <cellStyle name="40% - Accent3 2 2 2 2 2 2" xfId="16477"/>
    <cellStyle name="40% - Accent3 2 2 2 2 2 2 2" xfId="16478"/>
    <cellStyle name="40% - Accent3 2 2 2 2 2 2 2 2" xfId="16479"/>
    <cellStyle name="40% - Accent3 2 2 2 2 2 2 2 2 2" xfId="16480"/>
    <cellStyle name="40% - Accent3 2 2 2 2 2 2 2 2 2 2" xfId="16481"/>
    <cellStyle name="40% - Accent3 2 2 2 2 2 2 2 2 2 2 2" xfId="16482"/>
    <cellStyle name="40% - Accent3 2 2 2 2 2 2 2 2 2 2 2 2" xfId="16483"/>
    <cellStyle name="40% - Accent3 2 2 2 2 2 2 2 2 2 2 3" xfId="16484"/>
    <cellStyle name="40% - Accent3 2 2 2 2 2 2 2 2 2 3" xfId="16485"/>
    <cellStyle name="40% - Accent3 2 2 2 2 2 2 2 2 2 3 2" xfId="16486"/>
    <cellStyle name="40% - Accent3 2 2 2 2 2 2 2 2 2 4" xfId="16487"/>
    <cellStyle name="40% - Accent3 2 2 2 2 2 2 2 2 3" xfId="16488"/>
    <cellStyle name="40% - Accent3 2 2 2 2 2 2 2 2 3 2" xfId="16489"/>
    <cellStyle name="40% - Accent3 2 2 2 2 2 2 2 2 3 2 2" xfId="16490"/>
    <cellStyle name="40% - Accent3 2 2 2 2 2 2 2 2 3 3" xfId="16491"/>
    <cellStyle name="40% - Accent3 2 2 2 2 2 2 2 2 4" xfId="16492"/>
    <cellStyle name="40% - Accent3 2 2 2 2 2 2 2 2 4 2" xfId="16493"/>
    <cellStyle name="40% - Accent3 2 2 2 2 2 2 2 2 5" xfId="16494"/>
    <cellStyle name="40% - Accent3 2 2 2 2 2 2 2 3" xfId="16495"/>
    <cellStyle name="40% - Accent3 2 2 2 2 2 2 2 3 2" xfId="16496"/>
    <cellStyle name="40% - Accent3 2 2 2 2 2 2 2 3 2 2" xfId="16497"/>
    <cellStyle name="40% - Accent3 2 2 2 2 2 2 2 3 2 2 2" xfId="16498"/>
    <cellStyle name="40% - Accent3 2 2 2 2 2 2 2 3 2 3" xfId="16499"/>
    <cellStyle name="40% - Accent3 2 2 2 2 2 2 2 3 3" xfId="16500"/>
    <cellStyle name="40% - Accent3 2 2 2 2 2 2 2 3 3 2" xfId="16501"/>
    <cellStyle name="40% - Accent3 2 2 2 2 2 2 2 3 4" xfId="16502"/>
    <cellStyle name="40% - Accent3 2 2 2 2 2 2 2 4" xfId="16503"/>
    <cellStyle name="40% - Accent3 2 2 2 2 2 2 2 4 2" xfId="16504"/>
    <cellStyle name="40% - Accent3 2 2 2 2 2 2 2 4 2 2" xfId="16505"/>
    <cellStyle name="40% - Accent3 2 2 2 2 2 2 2 4 3" xfId="16506"/>
    <cellStyle name="40% - Accent3 2 2 2 2 2 2 2 5" xfId="16507"/>
    <cellStyle name="40% - Accent3 2 2 2 2 2 2 2 5 2" xfId="16508"/>
    <cellStyle name="40% - Accent3 2 2 2 2 2 2 2 6" xfId="16509"/>
    <cellStyle name="40% - Accent3 2 2 2 2 2 2 3" xfId="16510"/>
    <cellStyle name="40% - Accent3 2 2 2 2 2 2 3 2" xfId="16511"/>
    <cellStyle name="40% - Accent3 2 2 2 2 2 2 3 2 2" xfId="16512"/>
    <cellStyle name="40% - Accent3 2 2 2 2 2 2 3 2 2 2" xfId="16513"/>
    <cellStyle name="40% - Accent3 2 2 2 2 2 2 3 2 2 2 2" xfId="16514"/>
    <cellStyle name="40% - Accent3 2 2 2 2 2 2 3 2 2 3" xfId="16515"/>
    <cellStyle name="40% - Accent3 2 2 2 2 2 2 3 2 3" xfId="16516"/>
    <cellStyle name="40% - Accent3 2 2 2 2 2 2 3 2 3 2" xfId="16517"/>
    <cellStyle name="40% - Accent3 2 2 2 2 2 2 3 2 4" xfId="16518"/>
    <cellStyle name="40% - Accent3 2 2 2 2 2 2 3 3" xfId="16519"/>
    <cellStyle name="40% - Accent3 2 2 2 2 2 2 3 3 2" xfId="16520"/>
    <cellStyle name="40% - Accent3 2 2 2 2 2 2 3 3 2 2" xfId="16521"/>
    <cellStyle name="40% - Accent3 2 2 2 2 2 2 3 3 3" xfId="16522"/>
    <cellStyle name="40% - Accent3 2 2 2 2 2 2 3 4" xfId="16523"/>
    <cellStyle name="40% - Accent3 2 2 2 2 2 2 3 4 2" xfId="16524"/>
    <cellStyle name="40% - Accent3 2 2 2 2 2 2 3 5" xfId="16525"/>
    <cellStyle name="40% - Accent3 2 2 2 2 2 2 4" xfId="16526"/>
    <cellStyle name="40% - Accent3 2 2 2 2 2 2 4 2" xfId="16527"/>
    <cellStyle name="40% - Accent3 2 2 2 2 2 2 4 2 2" xfId="16528"/>
    <cellStyle name="40% - Accent3 2 2 2 2 2 2 4 2 2 2" xfId="16529"/>
    <cellStyle name="40% - Accent3 2 2 2 2 2 2 4 2 3" xfId="16530"/>
    <cellStyle name="40% - Accent3 2 2 2 2 2 2 4 3" xfId="16531"/>
    <cellStyle name="40% - Accent3 2 2 2 2 2 2 4 3 2" xfId="16532"/>
    <cellStyle name="40% - Accent3 2 2 2 2 2 2 4 4" xfId="16533"/>
    <cellStyle name="40% - Accent3 2 2 2 2 2 2 5" xfId="16534"/>
    <cellStyle name="40% - Accent3 2 2 2 2 2 2 5 2" xfId="16535"/>
    <cellStyle name="40% - Accent3 2 2 2 2 2 2 5 2 2" xfId="16536"/>
    <cellStyle name="40% - Accent3 2 2 2 2 2 2 5 3" xfId="16537"/>
    <cellStyle name="40% - Accent3 2 2 2 2 2 2 6" xfId="16538"/>
    <cellStyle name="40% - Accent3 2 2 2 2 2 2 6 2" xfId="16539"/>
    <cellStyle name="40% - Accent3 2 2 2 2 2 2 7" xfId="16540"/>
    <cellStyle name="40% - Accent3 2 2 2 2 2 3" xfId="16541"/>
    <cellStyle name="40% - Accent3 2 2 2 2 2 3 2" xfId="16542"/>
    <cellStyle name="40% - Accent3 2 2 2 2 2 3 2 2" xfId="16543"/>
    <cellStyle name="40% - Accent3 2 2 2 2 2 3 2 2 2" xfId="16544"/>
    <cellStyle name="40% - Accent3 2 2 2 2 2 3 2 2 2 2" xfId="16545"/>
    <cellStyle name="40% - Accent3 2 2 2 2 2 3 2 2 2 2 2" xfId="16546"/>
    <cellStyle name="40% - Accent3 2 2 2 2 2 3 2 2 2 3" xfId="16547"/>
    <cellStyle name="40% - Accent3 2 2 2 2 2 3 2 2 3" xfId="16548"/>
    <cellStyle name="40% - Accent3 2 2 2 2 2 3 2 2 3 2" xfId="16549"/>
    <cellStyle name="40% - Accent3 2 2 2 2 2 3 2 2 4" xfId="16550"/>
    <cellStyle name="40% - Accent3 2 2 2 2 2 3 2 3" xfId="16551"/>
    <cellStyle name="40% - Accent3 2 2 2 2 2 3 2 3 2" xfId="16552"/>
    <cellStyle name="40% - Accent3 2 2 2 2 2 3 2 3 2 2" xfId="16553"/>
    <cellStyle name="40% - Accent3 2 2 2 2 2 3 2 3 3" xfId="16554"/>
    <cellStyle name="40% - Accent3 2 2 2 2 2 3 2 4" xfId="16555"/>
    <cellStyle name="40% - Accent3 2 2 2 2 2 3 2 4 2" xfId="16556"/>
    <cellStyle name="40% - Accent3 2 2 2 2 2 3 2 5" xfId="16557"/>
    <cellStyle name="40% - Accent3 2 2 2 2 2 3 3" xfId="16558"/>
    <cellStyle name="40% - Accent3 2 2 2 2 2 3 3 2" xfId="16559"/>
    <cellStyle name="40% - Accent3 2 2 2 2 2 3 3 2 2" xfId="16560"/>
    <cellStyle name="40% - Accent3 2 2 2 2 2 3 3 2 2 2" xfId="16561"/>
    <cellStyle name="40% - Accent3 2 2 2 2 2 3 3 2 3" xfId="16562"/>
    <cellStyle name="40% - Accent3 2 2 2 2 2 3 3 3" xfId="16563"/>
    <cellStyle name="40% - Accent3 2 2 2 2 2 3 3 3 2" xfId="16564"/>
    <cellStyle name="40% - Accent3 2 2 2 2 2 3 3 4" xfId="16565"/>
    <cellStyle name="40% - Accent3 2 2 2 2 2 3 4" xfId="16566"/>
    <cellStyle name="40% - Accent3 2 2 2 2 2 3 4 2" xfId="16567"/>
    <cellStyle name="40% - Accent3 2 2 2 2 2 3 4 2 2" xfId="16568"/>
    <cellStyle name="40% - Accent3 2 2 2 2 2 3 4 3" xfId="16569"/>
    <cellStyle name="40% - Accent3 2 2 2 2 2 3 5" xfId="16570"/>
    <cellStyle name="40% - Accent3 2 2 2 2 2 3 5 2" xfId="16571"/>
    <cellStyle name="40% - Accent3 2 2 2 2 2 3 6" xfId="16572"/>
    <cellStyle name="40% - Accent3 2 2 2 2 2 4" xfId="16573"/>
    <cellStyle name="40% - Accent3 2 2 2 2 2 4 2" xfId="16574"/>
    <cellStyle name="40% - Accent3 2 2 2 2 2 4 2 2" xfId="16575"/>
    <cellStyle name="40% - Accent3 2 2 2 2 2 4 2 2 2" xfId="16576"/>
    <cellStyle name="40% - Accent3 2 2 2 2 2 4 2 2 2 2" xfId="16577"/>
    <cellStyle name="40% - Accent3 2 2 2 2 2 4 2 2 3" xfId="16578"/>
    <cellStyle name="40% - Accent3 2 2 2 2 2 4 2 3" xfId="16579"/>
    <cellStyle name="40% - Accent3 2 2 2 2 2 4 2 3 2" xfId="16580"/>
    <cellStyle name="40% - Accent3 2 2 2 2 2 4 2 4" xfId="16581"/>
    <cellStyle name="40% - Accent3 2 2 2 2 2 4 3" xfId="16582"/>
    <cellStyle name="40% - Accent3 2 2 2 2 2 4 3 2" xfId="16583"/>
    <cellStyle name="40% - Accent3 2 2 2 2 2 4 3 2 2" xfId="16584"/>
    <cellStyle name="40% - Accent3 2 2 2 2 2 4 3 3" xfId="16585"/>
    <cellStyle name="40% - Accent3 2 2 2 2 2 4 4" xfId="16586"/>
    <cellStyle name="40% - Accent3 2 2 2 2 2 4 4 2" xfId="16587"/>
    <cellStyle name="40% - Accent3 2 2 2 2 2 4 5" xfId="16588"/>
    <cellStyle name="40% - Accent3 2 2 2 2 2 5" xfId="16589"/>
    <cellStyle name="40% - Accent3 2 2 2 2 2 5 2" xfId="16590"/>
    <cellStyle name="40% - Accent3 2 2 2 2 2 5 2 2" xfId="16591"/>
    <cellStyle name="40% - Accent3 2 2 2 2 2 5 2 2 2" xfId="16592"/>
    <cellStyle name="40% - Accent3 2 2 2 2 2 5 2 3" xfId="16593"/>
    <cellStyle name="40% - Accent3 2 2 2 2 2 5 3" xfId="16594"/>
    <cellStyle name="40% - Accent3 2 2 2 2 2 5 3 2" xfId="16595"/>
    <cellStyle name="40% - Accent3 2 2 2 2 2 5 4" xfId="16596"/>
    <cellStyle name="40% - Accent3 2 2 2 2 2 6" xfId="16597"/>
    <cellStyle name="40% - Accent3 2 2 2 2 2 6 2" xfId="16598"/>
    <cellStyle name="40% - Accent3 2 2 2 2 2 6 2 2" xfId="16599"/>
    <cellStyle name="40% - Accent3 2 2 2 2 2 6 3" xfId="16600"/>
    <cellStyle name="40% - Accent3 2 2 2 2 2 7" xfId="16601"/>
    <cellStyle name="40% - Accent3 2 2 2 2 2 7 2" xfId="16602"/>
    <cellStyle name="40% - Accent3 2 2 2 2 2 8" xfId="16603"/>
    <cellStyle name="40% - Accent3 2 2 2 2 3" xfId="16604"/>
    <cellStyle name="40% - Accent3 2 2 2 2 3 2" xfId="16605"/>
    <cellStyle name="40% - Accent3 2 2 2 2 3 2 2" xfId="16606"/>
    <cellStyle name="40% - Accent3 2 2 2 2 3 2 2 2" xfId="16607"/>
    <cellStyle name="40% - Accent3 2 2 2 2 3 2 2 2 2" xfId="16608"/>
    <cellStyle name="40% - Accent3 2 2 2 2 3 2 2 2 2 2" xfId="16609"/>
    <cellStyle name="40% - Accent3 2 2 2 2 3 2 2 2 2 2 2" xfId="16610"/>
    <cellStyle name="40% - Accent3 2 2 2 2 3 2 2 2 2 3" xfId="16611"/>
    <cellStyle name="40% - Accent3 2 2 2 2 3 2 2 2 3" xfId="16612"/>
    <cellStyle name="40% - Accent3 2 2 2 2 3 2 2 2 3 2" xfId="16613"/>
    <cellStyle name="40% - Accent3 2 2 2 2 3 2 2 2 4" xfId="16614"/>
    <cellStyle name="40% - Accent3 2 2 2 2 3 2 2 3" xfId="16615"/>
    <cellStyle name="40% - Accent3 2 2 2 2 3 2 2 3 2" xfId="16616"/>
    <cellStyle name="40% - Accent3 2 2 2 2 3 2 2 3 2 2" xfId="16617"/>
    <cellStyle name="40% - Accent3 2 2 2 2 3 2 2 3 3" xfId="16618"/>
    <cellStyle name="40% - Accent3 2 2 2 2 3 2 2 4" xfId="16619"/>
    <cellStyle name="40% - Accent3 2 2 2 2 3 2 2 4 2" xfId="16620"/>
    <cellStyle name="40% - Accent3 2 2 2 2 3 2 2 5" xfId="16621"/>
    <cellStyle name="40% - Accent3 2 2 2 2 3 2 3" xfId="16622"/>
    <cellStyle name="40% - Accent3 2 2 2 2 3 2 3 2" xfId="16623"/>
    <cellStyle name="40% - Accent3 2 2 2 2 3 2 3 2 2" xfId="16624"/>
    <cellStyle name="40% - Accent3 2 2 2 2 3 2 3 2 2 2" xfId="16625"/>
    <cellStyle name="40% - Accent3 2 2 2 2 3 2 3 2 3" xfId="16626"/>
    <cellStyle name="40% - Accent3 2 2 2 2 3 2 3 3" xfId="16627"/>
    <cellStyle name="40% - Accent3 2 2 2 2 3 2 3 3 2" xfId="16628"/>
    <cellStyle name="40% - Accent3 2 2 2 2 3 2 3 4" xfId="16629"/>
    <cellStyle name="40% - Accent3 2 2 2 2 3 2 4" xfId="16630"/>
    <cellStyle name="40% - Accent3 2 2 2 2 3 2 4 2" xfId="16631"/>
    <cellStyle name="40% - Accent3 2 2 2 2 3 2 4 2 2" xfId="16632"/>
    <cellStyle name="40% - Accent3 2 2 2 2 3 2 4 3" xfId="16633"/>
    <cellStyle name="40% - Accent3 2 2 2 2 3 2 5" xfId="16634"/>
    <cellStyle name="40% - Accent3 2 2 2 2 3 2 5 2" xfId="16635"/>
    <cellStyle name="40% - Accent3 2 2 2 2 3 2 6" xfId="16636"/>
    <cellStyle name="40% - Accent3 2 2 2 2 3 3" xfId="16637"/>
    <cellStyle name="40% - Accent3 2 2 2 2 3 3 2" xfId="16638"/>
    <cellStyle name="40% - Accent3 2 2 2 2 3 3 2 2" xfId="16639"/>
    <cellStyle name="40% - Accent3 2 2 2 2 3 3 2 2 2" xfId="16640"/>
    <cellStyle name="40% - Accent3 2 2 2 2 3 3 2 2 2 2" xfId="16641"/>
    <cellStyle name="40% - Accent3 2 2 2 2 3 3 2 2 3" xfId="16642"/>
    <cellStyle name="40% - Accent3 2 2 2 2 3 3 2 3" xfId="16643"/>
    <cellStyle name="40% - Accent3 2 2 2 2 3 3 2 3 2" xfId="16644"/>
    <cellStyle name="40% - Accent3 2 2 2 2 3 3 2 4" xfId="16645"/>
    <cellStyle name="40% - Accent3 2 2 2 2 3 3 3" xfId="16646"/>
    <cellStyle name="40% - Accent3 2 2 2 2 3 3 3 2" xfId="16647"/>
    <cellStyle name="40% - Accent3 2 2 2 2 3 3 3 2 2" xfId="16648"/>
    <cellStyle name="40% - Accent3 2 2 2 2 3 3 3 3" xfId="16649"/>
    <cellStyle name="40% - Accent3 2 2 2 2 3 3 4" xfId="16650"/>
    <cellStyle name="40% - Accent3 2 2 2 2 3 3 4 2" xfId="16651"/>
    <cellStyle name="40% - Accent3 2 2 2 2 3 3 5" xfId="16652"/>
    <cellStyle name="40% - Accent3 2 2 2 2 3 4" xfId="16653"/>
    <cellStyle name="40% - Accent3 2 2 2 2 3 4 2" xfId="16654"/>
    <cellStyle name="40% - Accent3 2 2 2 2 3 4 2 2" xfId="16655"/>
    <cellStyle name="40% - Accent3 2 2 2 2 3 4 2 2 2" xfId="16656"/>
    <cellStyle name="40% - Accent3 2 2 2 2 3 4 2 3" xfId="16657"/>
    <cellStyle name="40% - Accent3 2 2 2 2 3 4 3" xfId="16658"/>
    <cellStyle name="40% - Accent3 2 2 2 2 3 4 3 2" xfId="16659"/>
    <cellStyle name="40% - Accent3 2 2 2 2 3 4 4" xfId="16660"/>
    <cellStyle name="40% - Accent3 2 2 2 2 3 5" xfId="16661"/>
    <cellStyle name="40% - Accent3 2 2 2 2 3 5 2" xfId="16662"/>
    <cellStyle name="40% - Accent3 2 2 2 2 3 5 2 2" xfId="16663"/>
    <cellStyle name="40% - Accent3 2 2 2 2 3 5 3" xfId="16664"/>
    <cellStyle name="40% - Accent3 2 2 2 2 3 6" xfId="16665"/>
    <cellStyle name="40% - Accent3 2 2 2 2 3 6 2" xfId="16666"/>
    <cellStyle name="40% - Accent3 2 2 2 2 3 7" xfId="16667"/>
    <cellStyle name="40% - Accent3 2 2 2 2 4" xfId="16668"/>
    <cellStyle name="40% - Accent3 2 2 2 2 4 2" xfId="16669"/>
    <cellStyle name="40% - Accent3 2 2 2 2 4 2 2" xfId="16670"/>
    <cellStyle name="40% - Accent3 2 2 2 2 4 2 2 2" xfId="16671"/>
    <cellStyle name="40% - Accent3 2 2 2 2 4 2 2 2 2" xfId="16672"/>
    <cellStyle name="40% - Accent3 2 2 2 2 4 2 2 2 2 2" xfId="16673"/>
    <cellStyle name="40% - Accent3 2 2 2 2 4 2 2 2 3" xfId="16674"/>
    <cellStyle name="40% - Accent3 2 2 2 2 4 2 2 3" xfId="16675"/>
    <cellStyle name="40% - Accent3 2 2 2 2 4 2 2 3 2" xfId="16676"/>
    <cellStyle name="40% - Accent3 2 2 2 2 4 2 2 4" xfId="16677"/>
    <cellStyle name="40% - Accent3 2 2 2 2 4 2 3" xfId="16678"/>
    <cellStyle name="40% - Accent3 2 2 2 2 4 2 3 2" xfId="16679"/>
    <cellStyle name="40% - Accent3 2 2 2 2 4 2 3 2 2" xfId="16680"/>
    <cellStyle name="40% - Accent3 2 2 2 2 4 2 3 3" xfId="16681"/>
    <cellStyle name="40% - Accent3 2 2 2 2 4 2 4" xfId="16682"/>
    <cellStyle name="40% - Accent3 2 2 2 2 4 2 4 2" xfId="16683"/>
    <cellStyle name="40% - Accent3 2 2 2 2 4 2 5" xfId="16684"/>
    <cellStyle name="40% - Accent3 2 2 2 2 4 3" xfId="16685"/>
    <cellStyle name="40% - Accent3 2 2 2 2 4 3 2" xfId="16686"/>
    <cellStyle name="40% - Accent3 2 2 2 2 4 3 2 2" xfId="16687"/>
    <cellStyle name="40% - Accent3 2 2 2 2 4 3 2 2 2" xfId="16688"/>
    <cellStyle name="40% - Accent3 2 2 2 2 4 3 2 3" xfId="16689"/>
    <cellStyle name="40% - Accent3 2 2 2 2 4 3 3" xfId="16690"/>
    <cellStyle name="40% - Accent3 2 2 2 2 4 3 3 2" xfId="16691"/>
    <cellStyle name="40% - Accent3 2 2 2 2 4 3 4" xfId="16692"/>
    <cellStyle name="40% - Accent3 2 2 2 2 4 4" xfId="16693"/>
    <cellStyle name="40% - Accent3 2 2 2 2 4 4 2" xfId="16694"/>
    <cellStyle name="40% - Accent3 2 2 2 2 4 4 2 2" xfId="16695"/>
    <cellStyle name="40% - Accent3 2 2 2 2 4 4 3" xfId="16696"/>
    <cellStyle name="40% - Accent3 2 2 2 2 4 5" xfId="16697"/>
    <cellStyle name="40% - Accent3 2 2 2 2 4 5 2" xfId="16698"/>
    <cellStyle name="40% - Accent3 2 2 2 2 4 6" xfId="16699"/>
    <cellStyle name="40% - Accent3 2 2 2 2 5" xfId="16700"/>
    <cellStyle name="40% - Accent3 2 2 2 2 5 2" xfId="16701"/>
    <cellStyle name="40% - Accent3 2 2 2 2 5 2 2" xfId="16702"/>
    <cellStyle name="40% - Accent3 2 2 2 2 5 2 2 2" xfId="16703"/>
    <cellStyle name="40% - Accent3 2 2 2 2 5 2 2 2 2" xfId="16704"/>
    <cellStyle name="40% - Accent3 2 2 2 2 5 2 2 3" xfId="16705"/>
    <cellStyle name="40% - Accent3 2 2 2 2 5 2 3" xfId="16706"/>
    <cellStyle name="40% - Accent3 2 2 2 2 5 2 3 2" xfId="16707"/>
    <cellStyle name="40% - Accent3 2 2 2 2 5 2 4" xfId="16708"/>
    <cellStyle name="40% - Accent3 2 2 2 2 5 3" xfId="16709"/>
    <cellStyle name="40% - Accent3 2 2 2 2 5 3 2" xfId="16710"/>
    <cellStyle name="40% - Accent3 2 2 2 2 5 3 2 2" xfId="16711"/>
    <cellStyle name="40% - Accent3 2 2 2 2 5 3 3" xfId="16712"/>
    <cellStyle name="40% - Accent3 2 2 2 2 5 4" xfId="16713"/>
    <cellStyle name="40% - Accent3 2 2 2 2 5 4 2" xfId="16714"/>
    <cellStyle name="40% - Accent3 2 2 2 2 5 5" xfId="16715"/>
    <cellStyle name="40% - Accent3 2 2 2 2 6" xfId="16716"/>
    <cellStyle name="40% - Accent3 2 2 2 2 6 2" xfId="16717"/>
    <cellStyle name="40% - Accent3 2 2 2 2 6 2 2" xfId="16718"/>
    <cellStyle name="40% - Accent3 2 2 2 2 6 2 2 2" xfId="16719"/>
    <cellStyle name="40% - Accent3 2 2 2 2 6 2 3" xfId="16720"/>
    <cellStyle name="40% - Accent3 2 2 2 2 6 3" xfId="16721"/>
    <cellStyle name="40% - Accent3 2 2 2 2 6 3 2" xfId="16722"/>
    <cellStyle name="40% - Accent3 2 2 2 2 6 4" xfId="16723"/>
    <cellStyle name="40% - Accent3 2 2 2 2 7" xfId="16724"/>
    <cellStyle name="40% - Accent3 2 2 2 2 7 2" xfId="16725"/>
    <cellStyle name="40% - Accent3 2 2 2 2 7 2 2" xfId="16726"/>
    <cellStyle name="40% - Accent3 2 2 2 2 7 3" xfId="16727"/>
    <cellStyle name="40% - Accent3 2 2 2 2 8" xfId="16728"/>
    <cellStyle name="40% - Accent3 2 2 2 2 8 2" xfId="16729"/>
    <cellStyle name="40% - Accent3 2 2 2 2 9" xfId="16730"/>
    <cellStyle name="40% - Accent3 2 2 2 3" xfId="16731"/>
    <cellStyle name="40% - Accent3 2 2 2 3 2" xfId="16732"/>
    <cellStyle name="40% - Accent3 2 2 2 3 2 2" xfId="16733"/>
    <cellStyle name="40% - Accent3 2 2 2 3 2 2 2" xfId="16734"/>
    <cellStyle name="40% - Accent3 2 2 2 3 2 2 2 2" xfId="16735"/>
    <cellStyle name="40% - Accent3 2 2 2 3 2 2 2 2 2" xfId="16736"/>
    <cellStyle name="40% - Accent3 2 2 2 3 2 2 2 2 2 2" xfId="16737"/>
    <cellStyle name="40% - Accent3 2 2 2 3 2 2 2 2 2 2 2" xfId="16738"/>
    <cellStyle name="40% - Accent3 2 2 2 3 2 2 2 2 2 3" xfId="16739"/>
    <cellStyle name="40% - Accent3 2 2 2 3 2 2 2 2 3" xfId="16740"/>
    <cellStyle name="40% - Accent3 2 2 2 3 2 2 2 2 3 2" xfId="16741"/>
    <cellStyle name="40% - Accent3 2 2 2 3 2 2 2 2 4" xfId="16742"/>
    <cellStyle name="40% - Accent3 2 2 2 3 2 2 2 3" xfId="16743"/>
    <cellStyle name="40% - Accent3 2 2 2 3 2 2 2 3 2" xfId="16744"/>
    <cellStyle name="40% - Accent3 2 2 2 3 2 2 2 3 2 2" xfId="16745"/>
    <cellStyle name="40% - Accent3 2 2 2 3 2 2 2 3 3" xfId="16746"/>
    <cellStyle name="40% - Accent3 2 2 2 3 2 2 2 4" xfId="16747"/>
    <cellStyle name="40% - Accent3 2 2 2 3 2 2 2 4 2" xfId="16748"/>
    <cellStyle name="40% - Accent3 2 2 2 3 2 2 2 5" xfId="16749"/>
    <cellStyle name="40% - Accent3 2 2 2 3 2 2 3" xfId="16750"/>
    <cellStyle name="40% - Accent3 2 2 2 3 2 2 3 2" xfId="16751"/>
    <cellStyle name="40% - Accent3 2 2 2 3 2 2 3 2 2" xfId="16752"/>
    <cellStyle name="40% - Accent3 2 2 2 3 2 2 3 2 2 2" xfId="16753"/>
    <cellStyle name="40% - Accent3 2 2 2 3 2 2 3 2 3" xfId="16754"/>
    <cellStyle name="40% - Accent3 2 2 2 3 2 2 3 3" xfId="16755"/>
    <cellStyle name="40% - Accent3 2 2 2 3 2 2 3 3 2" xfId="16756"/>
    <cellStyle name="40% - Accent3 2 2 2 3 2 2 3 4" xfId="16757"/>
    <cellStyle name="40% - Accent3 2 2 2 3 2 2 4" xfId="16758"/>
    <cellStyle name="40% - Accent3 2 2 2 3 2 2 4 2" xfId="16759"/>
    <cellStyle name="40% - Accent3 2 2 2 3 2 2 4 2 2" xfId="16760"/>
    <cellStyle name="40% - Accent3 2 2 2 3 2 2 4 3" xfId="16761"/>
    <cellStyle name="40% - Accent3 2 2 2 3 2 2 5" xfId="16762"/>
    <cellStyle name="40% - Accent3 2 2 2 3 2 2 5 2" xfId="16763"/>
    <cellStyle name="40% - Accent3 2 2 2 3 2 2 6" xfId="16764"/>
    <cellStyle name="40% - Accent3 2 2 2 3 2 3" xfId="16765"/>
    <cellStyle name="40% - Accent3 2 2 2 3 2 3 2" xfId="16766"/>
    <cellStyle name="40% - Accent3 2 2 2 3 2 3 2 2" xfId="16767"/>
    <cellStyle name="40% - Accent3 2 2 2 3 2 3 2 2 2" xfId="16768"/>
    <cellStyle name="40% - Accent3 2 2 2 3 2 3 2 2 2 2" xfId="16769"/>
    <cellStyle name="40% - Accent3 2 2 2 3 2 3 2 2 3" xfId="16770"/>
    <cellStyle name="40% - Accent3 2 2 2 3 2 3 2 3" xfId="16771"/>
    <cellStyle name="40% - Accent3 2 2 2 3 2 3 2 3 2" xfId="16772"/>
    <cellStyle name="40% - Accent3 2 2 2 3 2 3 2 4" xfId="16773"/>
    <cellStyle name="40% - Accent3 2 2 2 3 2 3 3" xfId="16774"/>
    <cellStyle name="40% - Accent3 2 2 2 3 2 3 3 2" xfId="16775"/>
    <cellStyle name="40% - Accent3 2 2 2 3 2 3 3 2 2" xfId="16776"/>
    <cellStyle name="40% - Accent3 2 2 2 3 2 3 3 3" xfId="16777"/>
    <cellStyle name="40% - Accent3 2 2 2 3 2 3 4" xfId="16778"/>
    <cellStyle name="40% - Accent3 2 2 2 3 2 3 4 2" xfId="16779"/>
    <cellStyle name="40% - Accent3 2 2 2 3 2 3 5" xfId="16780"/>
    <cellStyle name="40% - Accent3 2 2 2 3 2 4" xfId="16781"/>
    <cellStyle name="40% - Accent3 2 2 2 3 2 4 2" xfId="16782"/>
    <cellStyle name="40% - Accent3 2 2 2 3 2 4 2 2" xfId="16783"/>
    <cellStyle name="40% - Accent3 2 2 2 3 2 4 2 2 2" xfId="16784"/>
    <cellStyle name="40% - Accent3 2 2 2 3 2 4 2 3" xfId="16785"/>
    <cellStyle name="40% - Accent3 2 2 2 3 2 4 3" xfId="16786"/>
    <cellStyle name="40% - Accent3 2 2 2 3 2 4 3 2" xfId="16787"/>
    <cellStyle name="40% - Accent3 2 2 2 3 2 4 4" xfId="16788"/>
    <cellStyle name="40% - Accent3 2 2 2 3 2 5" xfId="16789"/>
    <cellStyle name="40% - Accent3 2 2 2 3 2 5 2" xfId="16790"/>
    <cellStyle name="40% - Accent3 2 2 2 3 2 5 2 2" xfId="16791"/>
    <cellStyle name="40% - Accent3 2 2 2 3 2 5 3" xfId="16792"/>
    <cellStyle name="40% - Accent3 2 2 2 3 2 6" xfId="16793"/>
    <cellStyle name="40% - Accent3 2 2 2 3 2 6 2" xfId="16794"/>
    <cellStyle name="40% - Accent3 2 2 2 3 2 7" xfId="16795"/>
    <cellStyle name="40% - Accent3 2 2 2 3 3" xfId="16796"/>
    <cellStyle name="40% - Accent3 2 2 2 3 3 2" xfId="16797"/>
    <cellStyle name="40% - Accent3 2 2 2 3 3 2 2" xfId="16798"/>
    <cellStyle name="40% - Accent3 2 2 2 3 3 2 2 2" xfId="16799"/>
    <cellStyle name="40% - Accent3 2 2 2 3 3 2 2 2 2" xfId="16800"/>
    <cellStyle name="40% - Accent3 2 2 2 3 3 2 2 2 2 2" xfId="16801"/>
    <cellStyle name="40% - Accent3 2 2 2 3 3 2 2 2 3" xfId="16802"/>
    <cellStyle name="40% - Accent3 2 2 2 3 3 2 2 3" xfId="16803"/>
    <cellStyle name="40% - Accent3 2 2 2 3 3 2 2 3 2" xfId="16804"/>
    <cellStyle name="40% - Accent3 2 2 2 3 3 2 2 4" xfId="16805"/>
    <cellStyle name="40% - Accent3 2 2 2 3 3 2 3" xfId="16806"/>
    <cellStyle name="40% - Accent3 2 2 2 3 3 2 3 2" xfId="16807"/>
    <cellStyle name="40% - Accent3 2 2 2 3 3 2 3 2 2" xfId="16808"/>
    <cellStyle name="40% - Accent3 2 2 2 3 3 2 3 3" xfId="16809"/>
    <cellStyle name="40% - Accent3 2 2 2 3 3 2 4" xfId="16810"/>
    <cellStyle name="40% - Accent3 2 2 2 3 3 2 4 2" xfId="16811"/>
    <cellStyle name="40% - Accent3 2 2 2 3 3 2 5" xfId="16812"/>
    <cellStyle name="40% - Accent3 2 2 2 3 3 3" xfId="16813"/>
    <cellStyle name="40% - Accent3 2 2 2 3 3 3 2" xfId="16814"/>
    <cellStyle name="40% - Accent3 2 2 2 3 3 3 2 2" xfId="16815"/>
    <cellStyle name="40% - Accent3 2 2 2 3 3 3 2 2 2" xfId="16816"/>
    <cellStyle name="40% - Accent3 2 2 2 3 3 3 2 3" xfId="16817"/>
    <cellStyle name="40% - Accent3 2 2 2 3 3 3 3" xfId="16818"/>
    <cellStyle name="40% - Accent3 2 2 2 3 3 3 3 2" xfId="16819"/>
    <cellStyle name="40% - Accent3 2 2 2 3 3 3 4" xfId="16820"/>
    <cellStyle name="40% - Accent3 2 2 2 3 3 4" xfId="16821"/>
    <cellStyle name="40% - Accent3 2 2 2 3 3 4 2" xfId="16822"/>
    <cellStyle name="40% - Accent3 2 2 2 3 3 4 2 2" xfId="16823"/>
    <cellStyle name="40% - Accent3 2 2 2 3 3 4 3" xfId="16824"/>
    <cellStyle name="40% - Accent3 2 2 2 3 3 5" xfId="16825"/>
    <cellStyle name="40% - Accent3 2 2 2 3 3 5 2" xfId="16826"/>
    <cellStyle name="40% - Accent3 2 2 2 3 3 6" xfId="16827"/>
    <cellStyle name="40% - Accent3 2 2 2 3 4" xfId="16828"/>
    <cellStyle name="40% - Accent3 2 2 2 3 4 2" xfId="16829"/>
    <cellStyle name="40% - Accent3 2 2 2 3 4 2 2" xfId="16830"/>
    <cellStyle name="40% - Accent3 2 2 2 3 4 2 2 2" xfId="16831"/>
    <cellStyle name="40% - Accent3 2 2 2 3 4 2 2 2 2" xfId="16832"/>
    <cellStyle name="40% - Accent3 2 2 2 3 4 2 2 3" xfId="16833"/>
    <cellStyle name="40% - Accent3 2 2 2 3 4 2 3" xfId="16834"/>
    <cellStyle name="40% - Accent3 2 2 2 3 4 2 3 2" xfId="16835"/>
    <cellStyle name="40% - Accent3 2 2 2 3 4 2 4" xfId="16836"/>
    <cellStyle name="40% - Accent3 2 2 2 3 4 3" xfId="16837"/>
    <cellStyle name="40% - Accent3 2 2 2 3 4 3 2" xfId="16838"/>
    <cellStyle name="40% - Accent3 2 2 2 3 4 3 2 2" xfId="16839"/>
    <cellStyle name="40% - Accent3 2 2 2 3 4 3 3" xfId="16840"/>
    <cellStyle name="40% - Accent3 2 2 2 3 4 4" xfId="16841"/>
    <cellStyle name="40% - Accent3 2 2 2 3 4 4 2" xfId="16842"/>
    <cellStyle name="40% - Accent3 2 2 2 3 4 5" xfId="16843"/>
    <cellStyle name="40% - Accent3 2 2 2 3 5" xfId="16844"/>
    <cellStyle name="40% - Accent3 2 2 2 3 5 2" xfId="16845"/>
    <cellStyle name="40% - Accent3 2 2 2 3 5 2 2" xfId="16846"/>
    <cellStyle name="40% - Accent3 2 2 2 3 5 2 2 2" xfId="16847"/>
    <cellStyle name="40% - Accent3 2 2 2 3 5 2 3" xfId="16848"/>
    <cellStyle name="40% - Accent3 2 2 2 3 5 3" xfId="16849"/>
    <cellStyle name="40% - Accent3 2 2 2 3 5 3 2" xfId="16850"/>
    <cellStyle name="40% - Accent3 2 2 2 3 5 4" xfId="16851"/>
    <cellStyle name="40% - Accent3 2 2 2 3 6" xfId="16852"/>
    <cellStyle name="40% - Accent3 2 2 2 3 6 2" xfId="16853"/>
    <cellStyle name="40% - Accent3 2 2 2 3 6 2 2" xfId="16854"/>
    <cellStyle name="40% - Accent3 2 2 2 3 6 3" xfId="16855"/>
    <cellStyle name="40% - Accent3 2 2 2 3 7" xfId="16856"/>
    <cellStyle name="40% - Accent3 2 2 2 3 7 2" xfId="16857"/>
    <cellStyle name="40% - Accent3 2 2 2 3 8" xfId="16858"/>
    <cellStyle name="40% - Accent3 2 2 2 4" xfId="16859"/>
    <cellStyle name="40% - Accent3 2 2 2 4 2" xfId="16860"/>
    <cellStyle name="40% - Accent3 2 2 2 4 2 2" xfId="16861"/>
    <cellStyle name="40% - Accent3 2 2 2 4 2 2 2" xfId="16862"/>
    <cellStyle name="40% - Accent3 2 2 2 4 2 2 2 2" xfId="16863"/>
    <cellStyle name="40% - Accent3 2 2 2 4 2 2 2 2 2" xfId="16864"/>
    <cellStyle name="40% - Accent3 2 2 2 4 2 2 2 2 2 2" xfId="16865"/>
    <cellStyle name="40% - Accent3 2 2 2 4 2 2 2 2 3" xfId="16866"/>
    <cellStyle name="40% - Accent3 2 2 2 4 2 2 2 3" xfId="16867"/>
    <cellStyle name="40% - Accent3 2 2 2 4 2 2 2 3 2" xfId="16868"/>
    <cellStyle name="40% - Accent3 2 2 2 4 2 2 2 4" xfId="16869"/>
    <cellStyle name="40% - Accent3 2 2 2 4 2 2 3" xfId="16870"/>
    <cellStyle name="40% - Accent3 2 2 2 4 2 2 3 2" xfId="16871"/>
    <cellStyle name="40% - Accent3 2 2 2 4 2 2 3 2 2" xfId="16872"/>
    <cellStyle name="40% - Accent3 2 2 2 4 2 2 3 3" xfId="16873"/>
    <cellStyle name="40% - Accent3 2 2 2 4 2 2 4" xfId="16874"/>
    <cellStyle name="40% - Accent3 2 2 2 4 2 2 4 2" xfId="16875"/>
    <cellStyle name="40% - Accent3 2 2 2 4 2 2 5" xfId="16876"/>
    <cellStyle name="40% - Accent3 2 2 2 4 2 3" xfId="16877"/>
    <cellStyle name="40% - Accent3 2 2 2 4 2 3 2" xfId="16878"/>
    <cellStyle name="40% - Accent3 2 2 2 4 2 3 2 2" xfId="16879"/>
    <cellStyle name="40% - Accent3 2 2 2 4 2 3 2 2 2" xfId="16880"/>
    <cellStyle name="40% - Accent3 2 2 2 4 2 3 2 3" xfId="16881"/>
    <cellStyle name="40% - Accent3 2 2 2 4 2 3 3" xfId="16882"/>
    <cellStyle name="40% - Accent3 2 2 2 4 2 3 3 2" xfId="16883"/>
    <cellStyle name="40% - Accent3 2 2 2 4 2 3 4" xfId="16884"/>
    <cellStyle name="40% - Accent3 2 2 2 4 2 4" xfId="16885"/>
    <cellStyle name="40% - Accent3 2 2 2 4 2 4 2" xfId="16886"/>
    <cellStyle name="40% - Accent3 2 2 2 4 2 4 2 2" xfId="16887"/>
    <cellStyle name="40% - Accent3 2 2 2 4 2 4 3" xfId="16888"/>
    <cellStyle name="40% - Accent3 2 2 2 4 2 5" xfId="16889"/>
    <cellStyle name="40% - Accent3 2 2 2 4 2 5 2" xfId="16890"/>
    <cellStyle name="40% - Accent3 2 2 2 4 2 6" xfId="16891"/>
    <cellStyle name="40% - Accent3 2 2 2 4 3" xfId="16892"/>
    <cellStyle name="40% - Accent3 2 2 2 4 3 2" xfId="16893"/>
    <cellStyle name="40% - Accent3 2 2 2 4 3 2 2" xfId="16894"/>
    <cellStyle name="40% - Accent3 2 2 2 4 3 2 2 2" xfId="16895"/>
    <cellStyle name="40% - Accent3 2 2 2 4 3 2 2 2 2" xfId="16896"/>
    <cellStyle name="40% - Accent3 2 2 2 4 3 2 2 3" xfId="16897"/>
    <cellStyle name="40% - Accent3 2 2 2 4 3 2 3" xfId="16898"/>
    <cellStyle name="40% - Accent3 2 2 2 4 3 2 3 2" xfId="16899"/>
    <cellStyle name="40% - Accent3 2 2 2 4 3 2 4" xfId="16900"/>
    <cellStyle name="40% - Accent3 2 2 2 4 3 3" xfId="16901"/>
    <cellStyle name="40% - Accent3 2 2 2 4 3 3 2" xfId="16902"/>
    <cellStyle name="40% - Accent3 2 2 2 4 3 3 2 2" xfId="16903"/>
    <cellStyle name="40% - Accent3 2 2 2 4 3 3 3" xfId="16904"/>
    <cellStyle name="40% - Accent3 2 2 2 4 3 4" xfId="16905"/>
    <cellStyle name="40% - Accent3 2 2 2 4 3 4 2" xfId="16906"/>
    <cellStyle name="40% - Accent3 2 2 2 4 3 5" xfId="16907"/>
    <cellStyle name="40% - Accent3 2 2 2 4 4" xfId="16908"/>
    <cellStyle name="40% - Accent3 2 2 2 4 4 2" xfId="16909"/>
    <cellStyle name="40% - Accent3 2 2 2 4 4 2 2" xfId="16910"/>
    <cellStyle name="40% - Accent3 2 2 2 4 4 2 2 2" xfId="16911"/>
    <cellStyle name="40% - Accent3 2 2 2 4 4 2 3" xfId="16912"/>
    <cellStyle name="40% - Accent3 2 2 2 4 4 3" xfId="16913"/>
    <cellStyle name="40% - Accent3 2 2 2 4 4 3 2" xfId="16914"/>
    <cellStyle name="40% - Accent3 2 2 2 4 4 4" xfId="16915"/>
    <cellStyle name="40% - Accent3 2 2 2 4 5" xfId="16916"/>
    <cellStyle name="40% - Accent3 2 2 2 4 5 2" xfId="16917"/>
    <cellStyle name="40% - Accent3 2 2 2 4 5 2 2" xfId="16918"/>
    <cellStyle name="40% - Accent3 2 2 2 4 5 3" xfId="16919"/>
    <cellStyle name="40% - Accent3 2 2 2 4 6" xfId="16920"/>
    <cellStyle name="40% - Accent3 2 2 2 4 6 2" xfId="16921"/>
    <cellStyle name="40% - Accent3 2 2 2 4 7" xfId="16922"/>
    <cellStyle name="40% - Accent3 2 2 2 5" xfId="16923"/>
    <cellStyle name="40% - Accent3 2 2 2 5 2" xfId="16924"/>
    <cellStyle name="40% - Accent3 2 2 2 5 2 2" xfId="16925"/>
    <cellStyle name="40% - Accent3 2 2 2 5 2 2 2" xfId="16926"/>
    <cellStyle name="40% - Accent3 2 2 2 5 2 2 2 2" xfId="16927"/>
    <cellStyle name="40% - Accent3 2 2 2 5 2 2 2 2 2" xfId="16928"/>
    <cellStyle name="40% - Accent3 2 2 2 5 2 2 2 3" xfId="16929"/>
    <cellStyle name="40% - Accent3 2 2 2 5 2 2 3" xfId="16930"/>
    <cellStyle name="40% - Accent3 2 2 2 5 2 2 3 2" xfId="16931"/>
    <cellStyle name="40% - Accent3 2 2 2 5 2 2 4" xfId="16932"/>
    <cellStyle name="40% - Accent3 2 2 2 5 2 3" xfId="16933"/>
    <cellStyle name="40% - Accent3 2 2 2 5 2 3 2" xfId="16934"/>
    <cellStyle name="40% - Accent3 2 2 2 5 2 3 2 2" xfId="16935"/>
    <cellStyle name="40% - Accent3 2 2 2 5 2 3 3" xfId="16936"/>
    <cellStyle name="40% - Accent3 2 2 2 5 2 4" xfId="16937"/>
    <cellStyle name="40% - Accent3 2 2 2 5 2 4 2" xfId="16938"/>
    <cellStyle name="40% - Accent3 2 2 2 5 2 5" xfId="16939"/>
    <cellStyle name="40% - Accent3 2 2 2 5 3" xfId="16940"/>
    <cellStyle name="40% - Accent3 2 2 2 5 3 2" xfId="16941"/>
    <cellStyle name="40% - Accent3 2 2 2 5 3 2 2" xfId="16942"/>
    <cellStyle name="40% - Accent3 2 2 2 5 3 2 2 2" xfId="16943"/>
    <cellStyle name="40% - Accent3 2 2 2 5 3 2 3" xfId="16944"/>
    <cellStyle name="40% - Accent3 2 2 2 5 3 3" xfId="16945"/>
    <cellStyle name="40% - Accent3 2 2 2 5 3 3 2" xfId="16946"/>
    <cellStyle name="40% - Accent3 2 2 2 5 3 4" xfId="16947"/>
    <cellStyle name="40% - Accent3 2 2 2 5 4" xfId="16948"/>
    <cellStyle name="40% - Accent3 2 2 2 5 4 2" xfId="16949"/>
    <cellStyle name="40% - Accent3 2 2 2 5 4 2 2" xfId="16950"/>
    <cellStyle name="40% - Accent3 2 2 2 5 4 3" xfId="16951"/>
    <cellStyle name="40% - Accent3 2 2 2 5 5" xfId="16952"/>
    <cellStyle name="40% - Accent3 2 2 2 5 5 2" xfId="16953"/>
    <cellStyle name="40% - Accent3 2 2 2 5 6" xfId="16954"/>
    <cellStyle name="40% - Accent3 2 2 2 6" xfId="16955"/>
    <cellStyle name="40% - Accent3 2 2 2 6 2" xfId="16956"/>
    <cellStyle name="40% - Accent3 2 2 2 6 2 2" xfId="16957"/>
    <cellStyle name="40% - Accent3 2 2 2 6 2 2 2" xfId="16958"/>
    <cellStyle name="40% - Accent3 2 2 2 6 2 2 2 2" xfId="16959"/>
    <cellStyle name="40% - Accent3 2 2 2 6 2 2 3" xfId="16960"/>
    <cellStyle name="40% - Accent3 2 2 2 6 2 3" xfId="16961"/>
    <cellStyle name="40% - Accent3 2 2 2 6 2 3 2" xfId="16962"/>
    <cellStyle name="40% - Accent3 2 2 2 6 2 4" xfId="16963"/>
    <cellStyle name="40% - Accent3 2 2 2 6 3" xfId="16964"/>
    <cellStyle name="40% - Accent3 2 2 2 6 3 2" xfId="16965"/>
    <cellStyle name="40% - Accent3 2 2 2 6 3 2 2" xfId="16966"/>
    <cellStyle name="40% - Accent3 2 2 2 6 3 3" xfId="16967"/>
    <cellStyle name="40% - Accent3 2 2 2 6 4" xfId="16968"/>
    <cellStyle name="40% - Accent3 2 2 2 6 4 2" xfId="16969"/>
    <cellStyle name="40% - Accent3 2 2 2 6 5" xfId="16970"/>
    <cellStyle name="40% - Accent3 2 2 2 7" xfId="16971"/>
    <cellStyle name="40% - Accent3 2 2 2 7 2" xfId="16972"/>
    <cellStyle name="40% - Accent3 2 2 2 7 2 2" xfId="16973"/>
    <cellStyle name="40% - Accent3 2 2 2 7 2 2 2" xfId="16974"/>
    <cellStyle name="40% - Accent3 2 2 2 7 2 3" xfId="16975"/>
    <cellStyle name="40% - Accent3 2 2 2 7 3" xfId="16976"/>
    <cellStyle name="40% - Accent3 2 2 2 7 3 2" xfId="16977"/>
    <cellStyle name="40% - Accent3 2 2 2 7 4" xfId="16978"/>
    <cellStyle name="40% - Accent3 2 2 2 8" xfId="16979"/>
    <cellStyle name="40% - Accent3 2 2 2 8 2" xfId="16980"/>
    <cellStyle name="40% - Accent3 2 2 2 8 2 2" xfId="16981"/>
    <cellStyle name="40% - Accent3 2 2 2 8 3" xfId="16982"/>
    <cellStyle name="40% - Accent3 2 2 2 9" xfId="16983"/>
    <cellStyle name="40% - Accent3 2 2 2 9 2" xfId="16984"/>
    <cellStyle name="40% - Accent3 2 2 3" xfId="16985"/>
    <cellStyle name="40% - Accent3 2 2 3 2" xfId="16986"/>
    <cellStyle name="40% - Accent3 2 2 3 2 2" xfId="16987"/>
    <cellStyle name="40% - Accent3 2 2 3 2 2 2" xfId="16988"/>
    <cellStyle name="40% - Accent3 2 2 3 2 2 2 2" xfId="16989"/>
    <cellStyle name="40% - Accent3 2 2 3 2 2 2 2 2" xfId="16990"/>
    <cellStyle name="40% - Accent3 2 2 3 2 2 2 2 2 2" xfId="16991"/>
    <cellStyle name="40% - Accent3 2 2 3 2 2 2 2 2 2 2" xfId="16992"/>
    <cellStyle name="40% - Accent3 2 2 3 2 2 2 2 2 2 2 2" xfId="16993"/>
    <cellStyle name="40% - Accent3 2 2 3 2 2 2 2 2 2 3" xfId="16994"/>
    <cellStyle name="40% - Accent3 2 2 3 2 2 2 2 2 3" xfId="16995"/>
    <cellStyle name="40% - Accent3 2 2 3 2 2 2 2 2 3 2" xfId="16996"/>
    <cellStyle name="40% - Accent3 2 2 3 2 2 2 2 2 4" xfId="16997"/>
    <cellStyle name="40% - Accent3 2 2 3 2 2 2 2 3" xfId="16998"/>
    <cellStyle name="40% - Accent3 2 2 3 2 2 2 2 3 2" xfId="16999"/>
    <cellStyle name="40% - Accent3 2 2 3 2 2 2 2 3 2 2" xfId="17000"/>
    <cellStyle name="40% - Accent3 2 2 3 2 2 2 2 3 3" xfId="17001"/>
    <cellStyle name="40% - Accent3 2 2 3 2 2 2 2 4" xfId="17002"/>
    <cellStyle name="40% - Accent3 2 2 3 2 2 2 2 4 2" xfId="17003"/>
    <cellStyle name="40% - Accent3 2 2 3 2 2 2 2 5" xfId="17004"/>
    <cellStyle name="40% - Accent3 2 2 3 2 2 2 3" xfId="17005"/>
    <cellStyle name="40% - Accent3 2 2 3 2 2 2 3 2" xfId="17006"/>
    <cellStyle name="40% - Accent3 2 2 3 2 2 2 3 2 2" xfId="17007"/>
    <cellStyle name="40% - Accent3 2 2 3 2 2 2 3 2 2 2" xfId="17008"/>
    <cellStyle name="40% - Accent3 2 2 3 2 2 2 3 2 3" xfId="17009"/>
    <cellStyle name="40% - Accent3 2 2 3 2 2 2 3 3" xfId="17010"/>
    <cellStyle name="40% - Accent3 2 2 3 2 2 2 3 3 2" xfId="17011"/>
    <cellStyle name="40% - Accent3 2 2 3 2 2 2 3 4" xfId="17012"/>
    <cellStyle name="40% - Accent3 2 2 3 2 2 2 4" xfId="17013"/>
    <cellStyle name="40% - Accent3 2 2 3 2 2 2 4 2" xfId="17014"/>
    <cellStyle name="40% - Accent3 2 2 3 2 2 2 4 2 2" xfId="17015"/>
    <cellStyle name="40% - Accent3 2 2 3 2 2 2 4 3" xfId="17016"/>
    <cellStyle name="40% - Accent3 2 2 3 2 2 2 5" xfId="17017"/>
    <cellStyle name="40% - Accent3 2 2 3 2 2 2 5 2" xfId="17018"/>
    <cellStyle name="40% - Accent3 2 2 3 2 2 2 6" xfId="17019"/>
    <cellStyle name="40% - Accent3 2 2 3 2 2 3" xfId="17020"/>
    <cellStyle name="40% - Accent3 2 2 3 2 2 3 2" xfId="17021"/>
    <cellStyle name="40% - Accent3 2 2 3 2 2 3 2 2" xfId="17022"/>
    <cellStyle name="40% - Accent3 2 2 3 2 2 3 2 2 2" xfId="17023"/>
    <cellStyle name="40% - Accent3 2 2 3 2 2 3 2 2 2 2" xfId="17024"/>
    <cellStyle name="40% - Accent3 2 2 3 2 2 3 2 2 3" xfId="17025"/>
    <cellStyle name="40% - Accent3 2 2 3 2 2 3 2 3" xfId="17026"/>
    <cellStyle name="40% - Accent3 2 2 3 2 2 3 2 3 2" xfId="17027"/>
    <cellStyle name="40% - Accent3 2 2 3 2 2 3 2 4" xfId="17028"/>
    <cellStyle name="40% - Accent3 2 2 3 2 2 3 3" xfId="17029"/>
    <cellStyle name="40% - Accent3 2 2 3 2 2 3 3 2" xfId="17030"/>
    <cellStyle name="40% - Accent3 2 2 3 2 2 3 3 2 2" xfId="17031"/>
    <cellStyle name="40% - Accent3 2 2 3 2 2 3 3 3" xfId="17032"/>
    <cellStyle name="40% - Accent3 2 2 3 2 2 3 4" xfId="17033"/>
    <cellStyle name="40% - Accent3 2 2 3 2 2 3 4 2" xfId="17034"/>
    <cellStyle name="40% - Accent3 2 2 3 2 2 3 5" xfId="17035"/>
    <cellStyle name="40% - Accent3 2 2 3 2 2 4" xfId="17036"/>
    <cellStyle name="40% - Accent3 2 2 3 2 2 4 2" xfId="17037"/>
    <cellStyle name="40% - Accent3 2 2 3 2 2 4 2 2" xfId="17038"/>
    <cellStyle name="40% - Accent3 2 2 3 2 2 4 2 2 2" xfId="17039"/>
    <cellStyle name="40% - Accent3 2 2 3 2 2 4 2 3" xfId="17040"/>
    <cellStyle name="40% - Accent3 2 2 3 2 2 4 3" xfId="17041"/>
    <cellStyle name="40% - Accent3 2 2 3 2 2 4 3 2" xfId="17042"/>
    <cellStyle name="40% - Accent3 2 2 3 2 2 4 4" xfId="17043"/>
    <cellStyle name="40% - Accent3 2 2 3 2 2 5" xfId="17044"/>
    <cellStyle name="40% - Accent3 2 2 3 2 2 5 2" xfId="17045"/>
    <cellStyle name="40% - Accent3 2 2 3 2 2 5 2 2" xfId="17046"/>
    <cellStyle name="40% - Accent3 2 2 3 2 2 5 3" xfId="17047"/>
    <cellStyle name="40% - Accent3 2 2 3 2 2 6" xfId="17048"/>
    <cellStyle name="40% - Accent3 2 2 3 2 2 6 2" xfId="17049"/>
    <cellStyle name="40% - Accent3 2 2 3 2 2 7" xfId="17050"/>
    <cellStyle name="40% - Accent3 2 2 3 2 3" xfId="17051"/>
    <cellStyle name="40% - Accent3 2 2 3 2 3 2" xfId="17052"/>
    <cellStyle name="40% - Accent3 2 2 3 2 3 2 2" xfId="17053"/>
    <cellStyle name="40% - Accent3 2 2 3 2 3 2 2 2" xfId="17054"/>
    <cellStyle name="40% - Accent3 2 2 3 2 3 2 2 2 2" xfId="17055"/>
    <cellStyle name="40% - Accent3 2 2 3 2 3 2 2 2 2 2" xfId="17056"/>
    <cellStyle name="40% - Accent3 2 2 3 2 3 2 2 2 3" xfId="17057"/>
    <cellStyle name="40% - Accent3 2 2 3 2 3 2 2 3" xfId="17058"/>
    <cellStyle name="40% - Accent3 2 2 3 2 3 2 2 3 2" xfId="17059"/>
    <cellStyle name="40% - Accent3 2 2 3 2 3 2 2 4" xfId="17060"/>
    <cellStyle name="40% - Accent3 2 2 3 2 3 2 3" xfId="17061"/>
    <cellStyle name="40% - Accent3 2 2 3 2 3 2 3 2" xfId="17062"/>
    <cellStyle name="40% - Accent3 2 2 3 2 3 2 3 2 2" xfId="17063"/>
    <cellStyle name="40% - Accent3 2 2 3 2 3 2 3 3" xfId="17064"/>
    <cellStyle name="40% - Accent3 2 2 3 2 3 2 4" xfId="17065"/>
    <cellStyle name="40% - Accent3 2 2 3 2 3 2 4 2" xfId="17066"/>
    <cellStyle name="40% - Accent3 2 2 3 2 3 2 5" xfId="17067"/>
    <cellStyle name="40% - Accent3 2 2 3 2 3 3" xfId="17068"/>
    <cellStyle name="40% - Accent3 2 2 3 2 3 3 2" xfId="17069"/>
    <cellStyle name="40% - Accent3 2 2 3 2 3 3 2 2" xfId="17070"/>
    <cellStyle name="40% - Accent3 2 2 3 2 3 3 2 2 2" xfId="17071"/>
    <cellStyle name="40% - Accent3 2 2 3 2 3 3 2 3" xfId="17072"/>
    <cellStyle name="40% - Accent3 2 2 3 2 3 3 3" xfId="17073"/>
    <cellStyle name="40% - Accent3 2 2 3 2 3 3 3 2" xfId="17074"/>
    <cellStyle name="40% - Accent3 2 2 3 2 3 3 4" xfId="17075"/>
    <cellStyle name="40% - Accent3 2 2 3 2 3 4" xfId="17076"/>
    <cellStyle name="40% - Accent3 2 2 3 2 3 4 2" xfId="17077"/>
    <cellStyle name="40% - Accent3 2 2 3 2 3 4 2 2" xfId="17078"/>
    <cellStyle name="40% - Accent3 2 2 3 2 3 4 3" xfId="17079"/>
    <cellStyle name="40% - Accent3 2 2 3 2 3 5" xfId="17080"/>
    <cellStyle name="40% - Accent3 2 2 3 2 3 5 2" xfId="17081"/>
    <cellStyle name="40% - Accent3 2 2 3 2 3 6" xfId="17082"/>
    <cellStyle name="40% - Accent3 2 2 3 2 4" xfId="17083"/>
    <cellStyle name="40% - Accent3 2 2 3 2 4 2" xfId="17084"/>
    <cellStyle name="40% - Accent3 2 2 3 2 4 2 2" xfId="17085"/>
    <cellStyle name="40% - Accent3 2 2 3 2 4 2 2 2" xfId="17086"/>
    <cellStyle name="40% - Accent3 2 2 3 2 4 2 2 2 2" xfId="17087"/>
    <cellStyle name="40% - Accent3 2 2 3 2 4 2 2 3" xfId="17088"/>
    <cellStyle name="40% - Accent3 2 2 3 2 4 2 3" xfId="17089"/>
    <cellStyle name="40% - Accent3 2 2 3 2 4 2 3 2" xfId="17090"/>
    <cellStyle name="40% - Accent3 2 2 3 2 4 2 4" xfId="17091"/>
    <cellStyle name="40% - Accent3 2 2 3 2 4 3" xfId="17092"/>
    <cellStyle name="40% - Accent3 2 2 3 2 4 3 2" xfId="17093"/>
    <cellStyle name="40% - Accent3 2 2 3 2 4 3 2 2" xfId="17094"/>
    <cellStyle name="40% - Accent3 2 2 3 2 4 3 3" xfId="17095"/>
    <cellStyle name="40% - Accent3 2 2 3 2 4 4" xfId="17096"/>
    <cellStyle name="40% - Accent3 2 2 3 2 4 4 2" xfId="17097"/>
    <cellStyle name="40% - Accent3 2 2 3 2 4 5" xfId="17098"/>
    <cellStyle name="40% - Accent3 2 2 3 2 5" xfId="17099"/>
    <cellStyle name="40% - Accent3 2 2 3 2 5 2" xfId="17100"/>
    <cellStyle name="40% - Accent3 2 2 3 2 5 2 2" xfId="17101"/>
    <cellStyle name="40% - Accent3 2 2 3 2 5 2 2 2" xfId="17102"/>
    <cellStyle name="40% - Accent3 2 2 3 2 5 2 3" xfId="17103"/>
    <cellStyle name="40% - Accent3 2 2 3 2 5 3" xfId="17104"/>
    <cellStyle name="40% - Accent3 2 2 3 2 5 3 2" xfId="17105"/>
    <cellStyle name="40% - Accent3 2 2 3 2 5 4" xfId="17106"/>
    <cellStyle name="40% - Accent3 2 2 3 2 6" xfId="17107"/>
    <cellStyle name="40% - Accent3 2 2 3 2 6 2" xfId="17108"/>
    <cellStyle name="40% - Accent3 2 2 3 2 6 2 2" xfId="17109"/>
    <cellStyle name="40% - Accent3 2 2 3 2 6 3" xfId="17110"/>
    <cellStyle name="40% - Accent3 2 2 3 2 7" xfId="17111"/>
    <cellStyle name="40% - Accent3 2 2 3 2 7 2" xfId="17112"/>
    <cellStyle name="40% - Accent3 2 2 3 2 8" xfId="17113"/>
    <cellStyle name="40% - Accent3 2 2 3 3" xfId="17114"/>
    <cellStyle name="40% - Accent3 2 2 3 3 2" xfId="17115"/>
    <cellStyle name="40% - Accent3 2 2 3 3 2 2" xfId="17116"/>
    <cellStyle name="40% - Accent3 2 2 3 3 2 2 2" xfId="17117"/>
    <cellStyle name="40% - Accent3 2 2 3 3 2 2 2 2" xfId="17118"/>
    <cellStyle name="40% - Accent3 2 2 3 3 2 2 2 2 2" xfId="17119"/>
    <cellStyle name="40% - Accent3 2 2 3 3 2 2 2 2 2 2" xfId="17120"/>
    <cellStyle name="40% - Accent3 2 2 3 3 2 2 2 2 3" xfId="17121"/>
    <cellStyle name="40% - Accent3 2 2 3 3 2 2 2 3" xfId="17122"/>
    <cellStyle name="40% - Accent3 2 2 3 3 2 2 2 3 2" xfId="17123"/>
    <cellStyle name="40% - Accent3 2 2 3 3 2 2 2 4" xfId="17124"/>
    <cellStyle name="40% - Accent3 2 2 3 3 2 2 3" xfId="17125"/>
    <cellStyle name="40% - Accent3 2 2 3 3 2 2 3 2" xfId="17126"/>
    <cellStyle name="40% - Accent3 2 2 3 3 2 2 3 2 2" xfId="17127"/>
    <cellStyle name="40% - Accent3 2 2 3 3 2 2 3 3" xfId="17128"/>
    <cellStyle name="40% - Accent3 2 2 3 3 2 2 4" xfId="17129"/>
    <cellStyle name="40% - Accent3 2 2 3 3 2 2 4 2" xfId="17130"/>
    <cellStyle name="40% - Accent3 2 2 3 3 2 2 5" xfId="17131"/>
    <cellStyle name="40% - Accent3 2 2 3 3 2 3" xfId="17132"/>
    <cellStyle name="40% - Accent3 2 2 3 3 2 3 2" xfId="17133"/>
    <cellStyle name="40% - Accent3 2 2 3 3 2 3 2 2" xfId="17134"/>
    <cellStyle name="40% - Accent3 2 2 3 3 2 3 2 2 2" xfId="17135"/>
    <cellStyle name="40% - Accent3 2 2 3 3 2 3 2 3" xfId="17136"/>
    <cellStyle name="40% - Accent3 2 2 3 3 2 3 3" xfId="17137"/>
    <cellStyle name="40% - Accent3 2 2 3 3 2 3 3 2" xfId="17138"/>
    <cellStyle name="40% - Accent3 2 2 3 3 2 3 4" xfId="17139"/>
    <cellStyle name="40% - Accent3 2 2 3 3 2 4" xfId="17140"/>
    <cellStyle name="40% - Accent3 2 2 3 3 2 4 2" xfId="17141"/>
    <cellStyle name="40% - Accent3 2 2 3 3 2 4 2 2" xfId="17142"/>
    <cellStyle name="40% - Accent3 2 2 3 3 2 4 3" xfId="17143"/>
    <cellStyle name="40% - Accent3 2 2 3 3 2 5" xfId="17144"/>
    <cellStyle name="40% - Accent3 2 2 3 3 2 5 2" xfId="17145"/>
    <cellStyle name="40% - Accent3 2 2 3 3 2 6" xfId="17146"/>
    <cellStyle name="40% - Accent3 2 2 3 3 3" xfId="17147"/>
    <cellStyle name="40% - Accent3 2 2 3 3 3 2" xfId="17148"/>
    <cellStyle name="40% - Accent3 2 2 3 3 3 2 2" xfId="17149"/>
    <cellStyle name="40% - Accent3 2 2 3 3 3 2 2 2" xfId="17150"/>
    <cellStyle name="40% - Accent3 2 2 3 3 3 2 2 2 2" xfId="17151"/>
    <cellStyle name="40% - Accent3 2 2 3 3 3 2 2 3" xfId="17152"/>
    <cellStyle name="40% - Accent3 2 2 3 3 3 2 3" xfId="17153"/>
    <cellStyle name="40% - Accent3 2 2 3 3 3 2 3 2" xfId="17154"/>
    <cellStyle name="40% - Accent3 2 2 3 3 3 2 4" xfId="17155"/>
    <cellStyle name="40% - Accent3 2 2 3 3 3 3" xfId="17156"/>
    <cellStyle name="40% - Accent3 2 2 3 3 3 3 2" xfId="17157"/>
    <cellStyle name="40% - Accent3 2 2 3 3 3 3 2 2" xfId="17158"/>
    <cellStyle name="40% - Accent3 2 2 3 3 3 3 3" xfId="17159"/>
    <cellStyle name="40% - Accent3 2 2 3 3 3 4" xfId="17160"/>
    <cellStyle name="40% - Accent3 2 2 3 3 3 4 2" xfId="17161"/>
    <cellStyle name="40% - Accent3 2 2 3 3 3 5" xfId="17162"/>
    <cellStyle name="40% - Accent3 2 2 3 3 4" xfId="17163"/>
    <cellStyle name="40% - Accent3 2 2 3 3 4 2" xfId="17164"/>
    <cellStyle name="40% - Accent3 2 2 3 3 4 2 2" xfId="17165"/>
    <cellStyle name="40% - Accent3 2 2 3 3 4 2 2 2" xfId="17166"/>
    <cellStyle name="40% - Accent3 2 2 3 3 4 2 3" xfId="17167"/>
    <cellStyle name="40% - Accent3 2 2 3 3 4 3" xfId="17168"/>
    <cellStyle name="40% - Accent3 2 2 3 3 4 3 2" xfId="17169"/>
    <cellStyle name="40% - Accent3 2 2 3 3 4 4" xfId="17170"/>
    <cellStyle name="40% - Accent3 2 2 3 3 5" xfId="17171"/>
    <cellStyle name="40% - Accent3 2 2 3 3 5 2" xfId="17172"/>
    <cellStyle name="40% - Accent3 2 2 3 3 5 2 2" xfId="17173"/>
    <cellStyle name="40% - Accent3 2 2 3 3 5 3" xfId="17174"/>
    <cellStyle name="40% - Accent3 2 2 3 3 6" xfId="17175"/>
    <cellStyle name="40% - Accent3 2 2 3 3 6 2" xfId="17176"/>
    <cellStyle name="40% - Accent3 2 2 3 3 7" xfId="17177"/>
    <cellStyle name="40% - Accent3 2 2 3 4" xfId="17178"/>
    <cellStyle name="40% - Accent3 2 2 3 4 2" xfId="17179"/>
    <cellStyle name="40% - Accent3 2 2 3 4 2 2" xfId="17180"/>
    <cellStyle name="40% - Accent3 2 2 3 4 2 2 2" xfId="17181"/>
    <cellStyle name="40% - Accent3 2 2 3 4 2 2 2 2" xfId="17182"/>
    <cellStyle name="40% - Accent3 2 2 3 4 2 2 2 2 2" xfId="17183"/>
    <cellStyle name="40% - Accent3 2 2 3 4 2 2 2 3" xfId="17184"/>
    <cellStyle name="40% - Accent3 2 2 3 4 2 2 3" xfId="17185"/>
    <cellStyle name="40% - Accent3 2 2 3 4 2 2 3 2" xfId="17186"/>
    <cellStyle name="40% - Accent3 2 2 3 4 2 2 4" xfId="17187"/>
    <cellStyle name="40% - Accent3 2 2 3 4 2 3" xfId="17188"/>
    <cellStyle name="40% - Accent3 2 2 3 4 2 3 2" xfId="17189"/>
    <cellStyle name="40% - Accent3 2 2 3 4 2 3 2 2" xfId="17190"/>
    <cellStyle name="40% - Accent3 2 2 3 4 2 3 3" xfId="17191"/>
    <cellStyle name="40% - Accent3 2 2 3 4 2 4" xfId="17192"/>
    <cellStyle name="40% - Accent3 2 2 3 4 2 4 2" xfId="17193"/>
    <cellStyle name="40% - Accent3 2 2 3 4 2 5" xfId="17194"/>
    <cellStyle name="40% - Accent3 2 2 3 4 3" xfId="17195"/>
    <cellStyle name="40% - Accent3 2 2 3 4 3 2" xfId="17196"/>
    <cellStyle name="40% - Accent3 2 2 3 4 3 2 2" xfId="17197"/>
    <cellStyle name="40% - Accent3 2 2 3 4 3 2 2 2" xfId="17198"/>
    <cellStyle name="40% - Accent3 2 2 3 4 3 2 3" xfId="17199"/>
    <cellStyle name="40% - Accent3 2 2 3 4 3 3" xfId="17200"/>
    <cellStyle name="40% - Accent3 2 2 3 4 3 3 2" xfId="17201"/>
    <cellStyle name="40% - Accent3 2 2 3 4 3 4" xfId="17202"/>
    <cellStyle name="40% - Accent3 2 2 3 4 4" xfId="17203"/>
    <cellStyle name="40% - Accent3 2 2 3 4 4 2" xfId="17204"/>
    <cellStyle name="40% - Accent3 2 2 3 4 4 2 2" xfId="17205"/>
    <cellStyle name="40% - Accent3 2 2 3 4 4 3" xfId="17206"/>
    <cellStyle name="40% - Accent3 2 2 3 4 5" xfId="17207"/>
    <cellStyle name="40% - Accent3 2 2 3 4 5 2" xfId="17208"/>
    <cellStyle name="40% - Accent3 2 2 3 4 6" xfId="17209"/>
    <cellStyle name="40% - Accent3 2 2 3 5" xfId="17210"/>
    <cellStyle name="40% - Accent3 2 2 3 5 2" xfId="17211"/>
    <cellStyle name="40% - Accent3 2 2 3 5 2 2" xfId="17212"/>
    <cellStyle name="40% - Accent3 2 2 3 5 2 2 2" xfId="17213"/>
    <cellStyle name="40% - Accent3 2 2 3 5 2 2 2 2" xfId="17214"/>
    <cellStyle name="40% - Accent3 2 2 3 5 2 2 3" xfId="17215"/>
    <cellStyle name="40% - Accent3 2 2 3 5 2 3" xfId="17216"/>
    <cellStyle name="40% - Accent3 2 2 3 5 2 3 2" xfId="17217"/>
    <cellStyle name="40% - Accent3 2 2 3 5 2 4" xfId="17218"/>
    <cellStyle name="40% - Accent3 2 2 3 5 3" xfId="17219"/>
    <cellStyle name="40% - Accent3 2 2 3 5 3 2" xfId="17220"/>
    <cellStyle name="40% - Accent3 2 2 3 5 3 2 2" xfId="17221"/>
    <cellStyle name="40% - Accent3 2 2 3 5 3 3" xfId="17222"/>
    <cellStyle name="40% - Accent3 2 2 3 5 4" xfId="17223"/>
    <cellStyle name="40% - Accent3 2 2 3 5 4 2" xfId="17224"/>
    <cellStyle name="40% - Accent3 2 2 3 5 5" xfId="17225"/>
    <cellStyle name="40% - Accent3 2 2 3 6" xfId="17226"/>
    <cellStyle name="40% - Accent3 2 2 3 6 2" xfId="17227"/>
    <cellStyle name="40% - Accent3 2 2 3 6 2 2" xfId="17228"/>
    <cellStyle name="40% - Accent3 2 2 3 6 2 2 2" xfId="17229"/>
    <cellStyle name="40% - Accent3 2 2 3 6 2 3" xfId="17230"/>
    <cellStyle name="40% - Accent3 2 2 3 6 3" xfId="17231"/>
    <cellStyle name="40% - Accent3 2 2 3 6 3 2" xfId="17232"/>
    <cellStyle name="40% - Accent3 2 2 3 6 4" xfId="17233"/>
    <cellStyle name="40% - Accent3 2 2 3 7" xfId="17234"/>
    <cellStyle name="40% - Accent3 2 2 3 7 2" xfId="17235"/>
    <cellStyle name="40% - Accent3 2 2 3 7 2 2" xfId="17236"/>
    <cellStyle name="40% - Accent3 2 2 3 7 3" xfId="17237"/>
    <cellStyle name="40% - Accent3 2 2 3 8" xfId="17238"/>
    <cellStyle name="40% - Accent3 2 2 3 8 2" xfId="17239"/>
    <cellStyle name="40% - Accent3 2 2 3 9" xfId="17240"/>
    <cellStyle name="40% - Accent3 2 2 4" xfId="17241"/>
    <cellStyle name="40% - Accent3 2 2 4 2" xfId="17242"/>
    <cellStyle name="40% - Accent3 2 2 4 2 2" xfId="17243"/>
    <cellStyle name="40% - Accent3 2 2 4 2 2 2" xfId="17244"/>
    <cellStyle name="40% - Accent3 2 2 4 2 2 2 2" xfId="17245"/>
    <cellStyle name="40% - Accent3 2 2 4 2 2 2 2 2" xfId="17246"/>
    <cellStyle name="40% - Accent3 2 2 4 2 2 2 2 2 2" xfId="17247"/>
    <cellStyle name="40% - Accent3 2 2 4 2 2 2 2 2 2 2" xfId="17248"/>
    <cellStyle name="40% - Accent3 2 2 4 2 2 2 2 2 3" xfId="17249"/>
    <cellStyle name="40% - Accent3 2 2 4 2 2 2 2 3" xfId="17250"/>
    <cellStyle name="40% - Accent3 2 2 4 2 2 2 2 3 2" xfId="17251"/>
    <cellStyle name="40% - Accent3 2 2 4 2 2 2 2 4" xfId="17252"/>
    <cellStyle name="40% - Accent3 2 2 4 2 2 2 3" xfId="17253"/>
    <cellStyle name="40% - Accent3 2 2 4 2 2 2 3 2" xfId="17254"/>
    <cellStyle name="40% - Accent3 2 2 4 2 2 2 3 2 2" xfId="17255"/>
    <cellStyle name="40% - Accent3 2 2 4 2 2 2 3 3" xfId="17256"/>
    <cellStyle name="40% - Accent3 2 2 4 2 2 2 4" xfId="17257"/>
    <cellStyle name="40% - Accent3 2 2 4 2 2 2 4 2" xfId="17258"/>
    <cellStyle name="40% - Accent3 2 2 4 2 2 2 5" xfId="17259"/>
    <cellStyle name="40% - Accent3 2 2 4 2 2 3" xfId="17260"/>
    <cellStyle name="40% - Accent3 2 2 4 2 2 3 2" xfId="17261"/>
    <cellStyle name="40% - Accent3 2 2 4 2 2 3 2 2" xfId="17262"/>
    <cellStyle name="40% - Accent3 2 2 4 2 2 3 2 2 2" xfId="17263"/>
    <cellStyle name="40% - Accent3 2 2 4 2 2 3 2 3" xfId="17264"/>
    <cellStyle name="40% - Accent3 2 2 4 2 2 3 3" xfId="17265"/>
    <cellStyle name="40% - Accent3 2 2 4 2 2 3 3 2" xfId="17266"/>
    <cellStyle name="40% - Accent3 2 2 4 2 2 3 4" xfId="17267"/>
    <cellStyle name="40% - Accent3 2 2 4 2 2 4" xfId="17268"/>
    <cellStyle name="40% - Accent3 2 2 4 2 2 4 2" xfId="17269"/>
    <cellStyle name="40% - Accent3 2 2 4 2 2 4 2 2" xfId="17270"/>
    <cellStyle name="40% - Accent3 2 2 4 2 2 4 3" xfId="17271"/>
    <cellStyle name="40% - Accent3 2 2 4 2 2 5" xfId="17272"/>
    <cellStyle name="40% - Accent3 2 2 4 2 2 5 2" xfId="17273"/>
    <cellStyle name="40% - Accent3 2 2 4 2 2 6" xfId="17274"/>
    <cellStyle name="40% - Accent3 2 2 4 2 3" xfId="17275"/>
    <cellStyle name="40% - Accent3 2 2 4 2 3 2" xfId="17276"/>
    <cellStyle name="40% - Accent3 2 2 4 2 3 2 2" xfId="17277"/>
    <cellStyle name="40% - Accent3 2 2 4 2 3 2 2 2" xfId="17278"/>
    <cellStyle name="40% - Accent3 2 2 4 2 3 2 2 2 2" xfId="17279"/>
    <cellStyle name="40% - Accent3 2 2 4 2 3 2 2 3" xfId="17280"/>
    <cellStyle name="40% - Accent3 2 2 4 2 3 2 3" xfId="17281"/>
    <cellStyle name="40% - Accent3 2 2 4 2 3 2 3 2" xfId="17282"/>
    <cellStyle name="40% - Accent3 2 2 4 2 3 2 4" xfId="17283"/>
    <cellStyle name="40% - Accent3 2 2 4 2 3 3" xfId="17284"/>
    <cellStyle name="40% - Accent3 2 2 4 2 3 3 2" xfId="17285"/>
    <cellStyle name="40% - Accent3 2 2 4 2 3 3 2 2" xfId="17286"/>
    <cellStyle name="40% - Accent3 2 2 4 2 3 3 3" xfId="17287"/>
    <cellStyle name="40% - Accent3 2 2 4 2 3 4" xfId="17288"/>
    <cellStyle name="40% - Accent3 2 2 4 2 3 4 2" xfId="17289"/>
    <cellStyle name="40% - Accent3 2 2 4 2 3 5" xfId="17290"/>
    <cellStyle name="40% - Accent3 2 2 4 2 4" xfId="17291"/>
    <cellStyle name="40% - Accent3 2 2 4 2 4 2" xfId="17292"/>
    <cellStyle name="40% - Accent3 2 2 4 2 4 2 2" xfId="17293"/>
    <cellStyle name="40% - Accent3 2 2 4 2 4 2 2 2" xfId="17294"/>
    <cellStyle name="40% - Accent3 2 2 4 2 4 2 3" xfId="17295"/>
    <cellStyle name="40% - Accent3 2 2 4 2 4 3" xfId="17296"/>
    <cellStyle name="40% - Accent3 2 2 4 2 4 3 2" xfId="17297"/>
    <cellStyle name="40% - Accent3 2 2 4 2 4 4" xfId="17298"/>
    <cellStyle name="40% - Accent3 2 2 4 2 5" xfId="17299"/>
    <cellStyle name="40% - Accent3 2 2 4 2 5 2" xfId="17300"/>
    <cellStyle name="40% - Accent3 2 2 4 2 5 2 2" xfId="17301"/>
    <cellStyle name="40% - Accent3 2 2 4 2 5 3" xfId="17302"/>
    <cellStyle name="40% - Accent3 2 2 4 2 6" xfId="17303"/>
    <cellStyle name="40% - Accent3 2 2 4 2 6 2" xfId="17304"/>
    <cellStyle name="40% - Accent3 2 2 4 2 7" xfId="17305"/>
    <cellStyle name="40% - Accent3 2 2 4 3" xfId="17306"/>
    <cellStyle name="40% - Accent3 2 2 4 3 2" xfId="17307"/>
    <cellStyle name="40% - Accent3 2 2 4 3 2 2" xfId="17308"/>
    <cellStyle name="40% - Accent3 2 2 4 3 2 2 2" xfId="17309"/>
    <cellStyle name="40% - Accent3 2 2 4 3 2 2 2 2" xfId="17310"/>
    <cellStyle name="40% - Accent3 2 2 4 3 2 2 2 2 2" xfId="17311"/>
    <cellStyle name="40% - Accent3 2 2 4 3 2 2 2 3" xfId="17312"/>
    <cellStyle name="40% - Accent3 2 2 4 3 2 2 3" xfId="17313"/>
    <cellStyle name="40% - Accent3 2 2 4 3 2 2 3 2" xfId="17314"/>
    <cellStyle name="40% - Accent3 2 2 4 3 2 2 4" xfId="17315"/>
    <cellStyle name="40% - Accent3 2 2 4 3 2 3" xfId="17316"/>
    <cellStyle name="40% - Accent3 2 2 4 3 2 3 2" xfId="17317"/>
    <cellStyle name="40% - Accent3 2 2 4 3 2 3 2 2" xfId="17318"/>
    <cellStyle name="40% - Accent3 2 2 4 3 2 3 3" xfId="17319"/>
    <cellStyle name="40% - Accent3 2 2 4 3 2 4" xfId="17320"/>
    <cellStyle name="40% - Accent3 2 2 4 3 2 4 2" xfId="17321"/>
    <cellStyle name="40% - Accent3 2 2 4 3 2 5" xfId="17322"/>
    <cellStyle name="40% - Accent3 2 2 4 3 3" xfId="17323"/>
    <cellStyle name="40% - Accent3 2 2 4 3 3 2" xfId="17324"/>
    <cellStyle name="40% - Accent3 2 2 4 3 3 2 2" xfId="17325"/>
    <cellStyle name="40% - Accent3 2 2 4 3 3 2 2 2" xfId="17326"/>
    <cellStyle name="40% - Accent3 2 2 4 3 3 2 3" xfId="17327"/>
    <cellStyle name="40% - Accent3 2 2 4 3 3 3" xfId="17328"/>
    <cellStyle name="40% - Accent3 2 2 4 3 3 3 2" xfId="17329"/>
    <cellStyle name="40% - Accent3 2 2 4 3 3 4" xfId="17330"/>
    <cellStyle name="40% - Accent3 2 2 4 3 4" xfId="17331"/>
    <cellStyle name="40% - Accent3 2 2 4 3 4 2" xfId="17332"/>
    <cellStyle name="40% - Accent3 2 2 4 3 4 2 2" xfId="17333"/>
    <cellStyle name="40% - Accent3 2 2 4 3 4 3" xfId="17334"/>
    <cellStyle name="40% - Accent3 2 2 4 3 5" xfId="17335"/>
    <cellStyle name="40% - Accent3 2 2 4 3 5 2" xfId="17336"/>
    <cellStyle name="40% - Accent3 2 2 4 3 6" xfId="17337"/>
    <cellStyle name="40% - Accent3 2 2 4 4" xfId="17338"/>
    <cellStyle name="40% - Accent3 2 2 4 4 2" xfId="17339"/>
    <cellStyle name="40% - Accent3 2 2 4 4 2 2" xfId="17340"/>
    <cellStyle name="40% - Accent3 2 2 4 4 2 2 2" xfId="17341"/>
    <cellStyle name="40% - Accent3 2 2 4 4 2 2 2 2" xfId="17342"/>
    <cellStyle name="40% - Accent3 2 2 4 4 2 2 3" xfId="17343"/>
    <cellStyle name="40% - Accent3 2 2 4 4 2 3" xfId="17344"/>
    <cellStyle name="40% - Accent3 2 2 4 4 2 3 2" xfId="17345"/>
    <cellStyle name="40% - Accent3 2 2 4 4 2 4" xfId="17346"/>
    <cellStyle name="40% - Accent3 2 2 4 4 3" xfId="17347"/>
    <cellStyle name="40% - Accent3 2 2 4 4 3 2" xfId="17348"/>
    <cellStyle name="40% - Accent3 2 2 4 4 3 2 2" xfId="17349"/>
    <cellStyle name="40% - Accent3 2 2 4 4 3 3" xfId="17350"/>
    <cellStyle name="40% - Accent3 2 2 4 4 4" xfId="17351"/>
    <cellStyle name="40% - Accent3 2 2 4 4 4 2" xfId="17352"/>
    <cellStyle name="40% - Accent3 2 2 4 4 5" xfId="17353"/>
    <cellStyle name="40% - Accent3 2 2 4 5" xfId="17354"/>
    <cellStyle name="40% - Accent3 2 2 4 5 2" xfId="17355"/>
    <cellStyle name="40% - Accent3 2 2 4 5 2 2" xfId="17356"/>
    <cellStyle name="40% - Accent3 2 2 4 5 2 2 2" xfId="17357"/>
    <cellStyle name="40% - Accent3 2 2 4 5 2 3" xfId="17358"/>
    <cellStyle name="40% - Accent3 2 2 4 5 3" xfId="17359"/>
    <cellStyle name="40% - Accent3 2 2 4 5 3 2" xfId="17360"/>
    <cellStyle name="40% - Accent3 2 2 4 5 4" xfId="17361"/>
    <cellStyle name="40% - Accent3 2 2 4 6" xfId="17362"/>
    <cellStyle name="40% - Accent3 2 2 4 6 2" xfId="17363"/>
    <cellStyle name="40% - Accent3 2 2 4 6 2 2" xfId="17364"/>
    <cellStyle name="40% - Accent3 2 2 4 6 3" xfId="17365"/>
    <cellStyle name="40% - Accent3 2 2 4 7" xfId="17366"/>
    <cellStyle name="40% - Accent3 2 2 4 7 2" xfId="17367"/>
    <cellStyle name="40% - Accent3 2 2 4 8" xfId="17368"/>
    <cellStyle name="40% - Accent3 2 2 5" xfId="17369"/>
    <cellStyle name="40% - Accent3 2 2 5 2" xfId="17370"/>
    <cellStyle name="40% - Accent3 2 2 5 2 2" xfId="17371"/>
    <cellStyle name="40% - Accent3 2 2 5 2 2 2" xfId="17372"/>
    <cellStyle name="40% - Accent3 2 2 5 2 2 2 2" xfId="17373"/>
    <cellStyle name="40% - Accent3 2 2 5 2 2 2 2 2" xfId="17374"/>
    <cellStyle name="40% - Accent3 2 2 5 2 2 2 2 2 2" xfId="17375"/>
    <cellStyle name="40% - Accent3 2 2 5 2 2 2 2 3" xfId="17376"/>
    <cellStyle name="40% - Accent3 2 2 5 2 2 2 3" xfId="17377"/>
    <cellStyle name="40% - Accent3 2 2 5 2 2 2 3 2" xfId="17378"/>
    <cellStyle name="40% - Accent3 2 2 5 2 2 2 4" xfId="17379"/>
    <cellStyle name="40% - Accent3 2 2 5 2 2 3" xfId="17380"/>
    <cellStyle name="40% - Accent3 2 2 5 2 2 3 2" xfId="17381"/>
    <cellStyle name="40% - Accent3 2 2 5 2 2 3 2 2" xfId="17382"/>
    <cellStyle name="40% - Accent3 2 2 5 2 2 3 3" xfId="17383"/>
    <cellStyle name="40% - Accent3 2 2 5 2 2 4" xfId="17384"/>
    <cellStyle name="40% - Accent3 2 2 5 2 2 4 2" xfId="17385"/>
    <cellStyle name="40% - Accent3 2 2 5 2 2 5" xfId="17386"/>
    <cellStyle name="40% - Accent3 2 2 5 2 3" xfId="17387"/>
    <cellStyle name="40% - Accent3 2 2 5 2 3 2" xfId="17388"/>
    <cellStyle name="40% - Accent3 2 2 5 2 3 2 2" xfId="17389"/>
    <cellStyle name="40% - Accent3 2 2 5 2 3 2 2 2" xfId="17390"/>
    <cellStyle name="40% - Accent3 2 2 5 2 3 2 3" xfId="17391"/>
    <cellStyle name="40% - Accent3 2 2 5 2 3 3" xfId="17392"/>
    <cellStyle name="40% - Accent3 2 2 5 2 3 3 2" xfId="17393"/>
    <cellStyle name="40% - Accent3 2 2 5 2 3 4" xfId="17394"/>
    <cellStyle name="40% - Accent3 2 2 5 2 4" xfId="17395"/>
    <cellStyle name="40% - Accent3 2 2 5 2 4 2" xfId="17396"/>
    <cellStyle name="40% - Accent3 2 2 5 2 4 2 2" xfId="17397"/>
    <cellStyle name="40% - Accent3 2 2 5 2 4 3" xfId="17398"/>
    <cellStyle name="40% - Accent3 2 2 5 2 5" xfId="17399"/>
    <cellStyle name="40% - Accent3 2 2 5 2 5 2" xfId="17400"/>
    <cellStyle name="40% - Accent3 2 2 5 2 6" xfId="17401"/>
    <cellStyle name="40% - Accent3 2 2 5 3" xfId="17402"/>
    <cellStyle name="40% - Accent3 2 2 5 3 2" xfId="17403"/>
    <cellStyle name="40% - Accent3 2 2 5 3 2 2" xfId="17404"/>
    <cellStyle name="40% - Accent3 2 2 5 3 2 2 2" xfId="17405"/>
    <cellStyle name="40% - Accent3 2 2 5 3 2 2 2 2" xfId="17406"/>
    <cellStyle name="40% - Accent3 2 2 5 3 2 2 3" xfId="17407"/>
    <cellStyle name="40% - Accent3 2 2 5 3 2 3" xfId="17408"/>
    <cellStyle name="40% - Accent3 2 2 5 3 2 3 2" xfId="17409"/>
    <cellStyle name="40% - Accent3 2 2 5 3 2 4" xfId="17410"/>
    <cellStyle name="40% - Accent3 2 2 5 3 3" xfId="17411"/>
    <cellStyle name="40% - Accent3 2 2 5 3 3 2" xfId="17412"/>
    <cellStyle name="40% - Accent3 2 2 5 3 3 2 2" xfId="17413"/>
    <cellStyle name="40% - Accent3 2 2 5 3 3 3" xfId="17414"/>
    <cellStyle name="40% - Accent3 2 2 5 3 4" xfId="17415"/>
    <cellStyle name="40% - Accent3 2 2 5 3 4 2" xfId="17416"/>
    <cellStyle name="40% - Accent3 2 2 5 3 5" xfId="17417"/>
    <cellStyle name="40% - Accent3 2 2 5 4" xfId="17418"/>
    <cellStyle name="40% - Accent3 2 2 5 4 2" xfId="17419"/>
    <cellStyle name="40% - Accent3 2 2 5 4 2 2" xfId="17420"/>
    <cellStyle name="40% - Accent3 2 2 5 4 2 2 2" xfId="17421"/>
    <cellStyle name="40% - Accent3 2 2 5 4 2 3" xfId="17422"/>
    <cellStyle name="40% - Accent3 2 2 5 4 3" xfId="17423"/>
    <cellStyle name="40% - Accent3 2 2 5 4 3 2" xfId="17424"/>
    <cellStyle name="40% - Accent3 2 2 5 4 4" xfId="17425"/>
    <cellStyle name="40% - Accent3 2 2 5 5" xfId="17426"/>
    <cellStyle name="40% - Accent3 2 2 5 5 2" xfId="17427"/>
    <cellStyle name="40% - Accent3 2 2 5 5 2 2" xfId="17428"/>
    <cellStyle name="40% - Accent3 2 2 5 5 3" xfId="17429"/>
    <cellStyle name="40% - Accent3 2 2 5 6" xfId="17430"/>
    <cellStyle name="40% - Accent3 2 2 5 6 2" xfId="17431"/>
    <cellStyle name="40% - Accent3 2 2 5 7" xfId="17432"/>
    <cellStyle name="40% - Accent3 2 2 6" xfId="17433"/>
    <cellStyle name="40% - Accent3 2 2 6 2" xfId="17434"/>
    <cellStyle name="40% - Accent3 2 2 6 2 2" xfId="17435"/>
    <cellStyle name="40% - Accent3 2 2 6 2 2 2" xfId="17436"/>
    <cellStyle name="40% - Accent3 2 2 6 2 2 2 2" xfId="17437"/>
    <cellStyle name="40% - Accent3 2 2 6 2 2 2 2 2" xfId="17438"/>
    <cellStyle name="40% - Accent3 2 2 6 2 2 2 3" xfId="17439"/>
    <cellStyle name="40% - Accent3 2 2 6 2 2 3" xfId="17440"/>
    <cellStyle name="40% - Accent3 2 2 6 2 2 3 2" xfId="17441"/>
    <cellStyle name="40% - Accent3 2 2 6 2 2 4" xfId="17442"/>
    <cellStyle name="40% - Accent3 2 2 6 2 3" xfId="17443"/>
    <cellStyle name="40% - Accent3 2 2 6 2 3 2" xfId="17444"/>
    <cellStyle name="40% - Accent3 2 2 6 2 3 2 2" xfId="17445"/>
    <cellStyle name="40% - Accent3 2 2 6 2 3 3" xfId="17446"/>
    <cellStyle name="40% - Accent3 2 2 6 2 4" xfId="17447"/>
    <cellStyle name="40% - Accent3 2 2 6 2 4 2" xfId="17448"/>
    <cellStyle name="40% - Accent3 2 2 6 2 5" xfId="17449"/>
    <cellStyle name="40% - Accent3 2 2 6 3" xfId="17450"/>
    <cellStyle name="40% - Accent3 2 2 6 3 2" xfId="17451"/>
    <cellStyle name="40% - Accent3 2 2 6 3 2 2" xfId="17452"/>
    <cellStyle name="40% - Accent3 2 2 6 3 2 2 2" xfId="17453"/>
    <cellStyle name="40% - Accent3 2 2 6 3 2 3" xfId="17454"/>
    <cellStyle name="40% - Accent3 2 2 6 3 3" xfId="17455"/>
    <cellStyle name="40% - Accent3 2 2 6 3 3 2" xfId="17456"/>
    <cellStyle name="40% - Accent3 2 2 6 3 4" xfId="17457"/>
    <cellStyle name="40% - Accent3 2 2 6 4" xfId="17458"/>
    <cellStyle name="40% - Accent3 2 2 6 4 2" xfId="17459"/>
    <cellStyle name="40% - Accent3 2 2 6 4 2 2" xfId="17460"/>
    <cellStyle name="40% - Accent3 2 2 6 4 3" xfId="17461"/>
    <cellStyle name="40% - Accent3 2 2 6 5" xfId="17462"/>
    <cellStyle name="40% - Accent3 2 2 6 5 2" xfId="17463"/>
    <cellStyle name="40% - Accent3 2 2 6 6" xfId="17464"/>
    <cellStyle name="40% - Accent3 2 2 7" xfId="17465"/>
    <cellStyle name="40% - Accent3 2 2 7 2" xfId="17466"/>
    <cellStyle name="40% - Accent3 2 2 7 2 2" xfId="17467"/>
    <cellStyle name="40% - Accent3 2 2 7 2 2 2" xfId="17468"/>
    <cellStyle name="40% - Accent3 2 2 7 2 2 2 2" xfId="17469"/>
    <cellStyle name="40% - Accent3 2 2 7 2 2 3" xfId="17470"/>
    <cellStyle name="40% - Accent3 2 2 7 2 3" xfId="17471"/>
    <cellStyle name="40% - Accent3 2 2 7 2 3 2" xfId="17472"/>
    <cellStyle name="40% - Accent3 2 2 7 2 4" xfId="17473"/>
    <cellStyle name="40% - Accent3 2 2 7 3" xfId="17474"/>
    <cellStyle name="40% - Accent3 2 2 7 3 2" xfId="17475"/>
    <cellStyle name="40% - Accent3 2 2 7 3 2 2" xfId="17476"/>
    <cellStyle name="40% - Accent3 2 2 7 3 3" xfId="17477"/>
    <cellStyle name="40% - Accent3 2 2 7 4" xfId="17478"/>
    <cellStyle name="40% - Accent3 2 2 7 4 2" xfId="17479"/>
    <cellStyle name="40% - Accent3 2 2 7 5" xfId="17480"/>
    <cellStyle name="40% - Accent3 2 2 8" xfId="17481"/>
    <cellStyle name="40% - Accent3 2 2 8 2" xfId="17482"/>
    <cellStyle name="40% - Accent3 2 2 8 2 2" xfId="17483"/>
    <cellStyle name="40% - Accent3 2 2 8 2 2 2" xfId="17484"/>
    <cellStyle name="40% - Accent3 2 2 8 2 3" xfId="17485"/>
    <cellStyle name="40% - Accent3 2 2 8 3" xfId="17486"/>
    <cellStyle name="40% - Accent3 2 2 8 3 2" xfId="17487"/>
    <cellStyle name="40% - Accent3 2 2 8 4" xfId="17488"/>
    <cellStyle name="40% - Accent3 2 2 9" xfId="17489"/>
    <cellStyle name="40% - Accent3 2 2 9 2" xfId="17490"/>
    <cellStyle name="40% - Accent3 2 2 9 2 2" xfId="17491"/>
    <cellStyle name="40% - Accent3 2 2 9 3" xfId="17492"/>
    <cellStyle name="40% - Accent3 2 3" xfId="17493"/>
    <cellStyle name="40% - Accent3 2 3 10" xfId="17494"/>
    <cellStyle name="40% - Accent3 2 3 2" xfId="17495"/>
    <cellStyle name="40% - Accent3 2 3 2 2" xfId="17496"/>
    <cellStyle name="40% - Accent3 2 3 2 2 2" xfId="17497"/>
    <cellStyle name="40% - Accent3 2 3 2 2 2 2" xfId="17498"/>
    <cellStyle name="40% - Accent3 2 3 2 2 2 2 2" xfId="17499"/>
    <cellStyle name="40% - Accent3 2 3 2 2 2 2 2 2" xfId="17500"/>
    <cellStyle name="40% - Accent3 2 3 2 2 2 2 2 2 2" xfId="17501"/>
    <cellStyle name="40% - Accent3 2 3 2 2 2 2 2 2 2 2" xfId="17502"/>
    <cellStyle name="40% - Accent3 2 3 2 2 2 2 2 2 2 2 2" xfId="17503"/>
    <cellStyle name="40% - Accent3 2 3 2 2 2 2 2 2 2 3" xfId="17504"/>
    <cellStyle name="40% - Accent3 2 3 2 2 2 2 2 2 3" xfId="17505"/>
    <cellStyle name="40% - Accent3 2 3 2 2 2 2 2 2 3 2" xfId="17506"/>
    <cellStyle name="40% - Accent3 2 3 2 2 2 2 2 2 4" xfId="17507"/>
    <cellStyle name="40% - Accent3 2 3 2 2 2 2 2 3" xfId="17508"/>
    <cellStyle name="40% - Accent3 2 3 2 2 2 2 2 3 2" xfId="17509"/>
    <cellStyle name="40% - Accent3 2 3 2 2 2 2 2 3 2 2" xfId="17510"/>
    <cellStyle name="40% - Accent3 2 3 2 2 2 2 2 3 3" xfId="17511"/>
    <cellStyle name="40% - Accent3 2 3 2 2 2 2 2 4" xfId="17512"/>
    <cellStyle name="40% - Accent3 2 3 2 2 2 2 2 4 2" xfId="17513"/>
    <cellStyle name="40% - Accent3 2 3 2 2 2 2 2 5" xfId="17514"/>
    <cellStyle name="40% - Accent3 2 3 2 2 2 2 3" xfId="17515"/>
    <cellStyle name="40% - Accent3 2 3 2 2 2 2 3 2" xfId="17516"/>
    <cellStyle name="40% - Accent3 2 3 2 2 2 2 3 2 2" xfId="17517"/>
    <cellStyle name="40% - Accent3 2 3 2 2 2 2 3 2 2 2" xfId="17518"/>
    <cellStyle name="40% - Accent3 2 3 2 2 2 2 3 2 3" xfId="17519"/>
    <cellStyle name="40% - Accent3 2 3 2 2 2 2 3 3" xfId="17520"/>
    <cellStyle name="40% - Accent3 2 3 2 2 2 2 3 3 2" xfId="17521"/>
    <cellStyle name="40% - Accent3 2 3 2 2 2 2 3 4" xfId="17522"/>
    <cellStyle name="40% - Accent3 2 3 2 2 2 2 4" xfId="17523"/>
    <cellStyle name="40% - Accent3 2 3 2 2 2 2 4 2" xfId="17524"/>
    <cellStyle name="40% - Accent3 2 3 2 2 2 2 4 2 2" xfId="17525"/>
    <cellStyle name="40% - Accent3 2 3 2 2 2 2 4 3" xfId="17526"/>
    <cellStyle name="40% - Accent3 2 3 2 2 2 2 5" xfId="17527"/>
    <cellStyle name="40% - Accent3 2 3 2 2 2 2 5 2" xfId="17528"/>
    <cellStyle name="40% - Accent3 2 3 2 2 2 2 6" xfId="17529"/>
    <cellStyle name="40% - Accent3 2 3 2 2 2 3" xfId="17530"/>
    <cellStyle name="40% - Accent3 2 3 2 2 2 3 2" xfId="17531"/>
    <cellStyle name="40% - Accent3 2 3 2 2 2 3 2 2" xfId="17532"/>
    <cellStyle name="40% - Accent3 2 3 2 2 2 3 2 2 2" xfId="17533"/>
    <cellStyle name="40% - Accent3 2 3 2 2 2 3 2 2 2 2" xfId="17534"/>
    <cellStyle name="40% - Accent3 2 3 2 2 2 3 2 2 3" xfId="17535"/>
    <cellStyle name="40% - Accent3 2 3 2 2 2 3 2 3" xfId="17536"/>
    <cellStyle name="40% - Accent3 2 3 2 2 2 3 2 3 2" xfId="17537"/>
    <cellStyle name="40% - Accent3 2 3 2 2 2 3 2 4" xfId="17538"/>
    <cellStyle name="40% - Accent3 2 3 2 2 2 3 3" xfId="17539"/>
    <cellStyle name="40% - Accent3 2 3 2 2 2 3 3 2" xfId="17540"/>
    <cellStyle name="40% - Accent3 2 3 2 2 2 3 3 2 2" xfId="17541"/>
    <cellStyle name="40% - Accent3 2 3 2 2 2 3 3 3" xfId="17542"/>
    <cellStyle name="40% - Accent3 2 3 2 2 2 3 4" xfId="17543"/>
    <cellStyle name="40% - Accent3 2 3 2 2 2 3 4 2" xfId="17544"/>
    <cellStyle name="40% - Accent3 2 3 2 2 2 3 5" xfId="17545"/>
    <cellStyle name="40% - Accent3 2 3 2 2 2 4" xfId="17546"/>
    <cellStyle name="40% - Accent3 2 3 2 2 2 4 2" xfId="17547"/>
    <cellStyle name="40% - Accent3 2 3 2 2 2 4 2 2" xfId="17548"/>
    <cellStyle name="40% - Accent3 2 3 2 2 2 4 2 2 2" xfId="17549"/>
    <cellStyle name="40% - Accent3 2 3 2 2 2 4 2 3" xfId="17550"/>
    <cellStyle name="40% - Accent3 2 3 2 2 2 4 3" xfId="17551"/>
    <cellStyle name="40% - Accent3 2 3 2 2 2 4 3 2" xfId="17552"/>
    <cellStyle name="40% - Accent3 2 3 2 2 2 4 4" xfId="17553"/>
    <cellStyle name="40% - Accent3 2 3 2 2 2 5" xfId="17554"/>
    <cellStyle name="40% - Accent3 2 3 2 2 2 5 2" xfId="17555"/>
    <cellStyle name="40% - Accent3 2 3 2 2 2 5 2 2" xfId="17556"/>
    <cellStyle name="40% - Accent3 2 3 2 2 2 5 3" xfId="17557"/>
    <cellStyle name="40% - Accent3 2 3 2 2 2 6" xfId="17558"/>
    <cellStyle name="40% - Accent3 2 3 2 2 2 6 2" xfId="17559"/>
    <cellStyle name="40% - Accent3 2 3 2 2 2 7" xfId="17560"/>
    <cellStyle name="40% - Accent3 2 3 2 2 3" xfId="17561"/>
    <cellStyle name="40% - Accent3 2 3 2 2 3 2" xfId="17562"/>
    <cellStyle name="40% - Accent3 2 3 2 2 3 2 2" xfId="17563"/>
    <cellStyle name="40% - Accent3 2 3 2 2 3 2 2 2" xfId="17564"/>
    <cellStyle name="40% - Accent3 2 3 2 2 3 2 2 2 2" xfId="17565"/>
    <cellStyle name="40% - Accent3 2 3 2 2 3 2 2 2 2 2" xfId="17566"/>
    <cellStyle name="40% - Accent3 2 3 2 2 3 2 2 2 3" xfId="17567"/>
    <cellStyle name="40% - Accent3 2 3 2 2 3 2 2 3" xfId="17568"/>
    <cellStyle name="40% - Accent3 2 3 2 2 3 2 2 3 2" xfId="17569"/>
    <cellStyle name="40% - Accent3 2 3 2 2 3 2 2 4" xfId="17570"/>
    <cellStyle name="40% - Accent3 2 3 2 2 3 2 3" xfId="17571"/>
    <cellStyle name="40% - Accent3 2 3 2 2 3 2 3 2" xfId="17572"/>
    <cellStyle name="40% - Accent3 2 3 2 2 3 2 3 2 2" xfId="17573"/>
    <cellStyle name="40% - Accent3 2 3 2 2 3 2 3 3" xfId="17574"/>
    <cellStyle name="40% - Accent3 2 3 2 2 3 2 4" xfId="17575"/>
    <cellStyle name="40% - Accent3 2 3 2 2 3 2 4 2" xfId="17576"/>
    <cellStyle name="40% - Accent3 2 3 2 2 3 2 5" xfId="17577"/>
    <cellStyle name="40% - Accent3 2 3 2 2 3 3" xfId="17578"/>
    <cellStyle name="40% - Accent3 2 3 2 2 3 3 2" xfId="17579"/>
    <cellStyle name="40% - Accent3 2 3 2 2 3 3 2 2" xfId="17580"/>
    <cellStyle name="40% - Accent3 2 3 2 2 3 3 2 2 2" xfId="17581"/>
    <cellStyle name="40% - Accent3 2 3 2 2 3 3 2 3" xfId="17582"/>
    <cellStyle name="40% - Accent3 2 3 2 2 3 3 3" xfId="17583"/>
    <cellStyle name="40% - Accent3 2 3 2 2 3 3 3 2" xfId="17584"/>
    <cellStyle name="40% - Accent3 2 3 2 2 3 3 4" xfId="17585"/>
    <cellStyle name="40% - Accent3 2 3 2 2 3 4" xfId="17586"/>
    <cellStyle name="40% - Accent3 2 3 2 2 3 4 2" xfId="17587"/>
    <cellStyle name="40% - Accent3 2 3 2 2 3 4 2 2" xfId="17588"/>
    <cellStyle name="40% - Accent3 2 3 2 2 3 4 3" xfId="17589"/>
    <cellStyle name="40% - Accent3 2 3 2 2 3 5" xfId="17590"/>
    <cellStyle name="40% - Accent3 2 3 2 2 3 5 2" xfId="17591"/>
    <cellStyle name="40% - Accent3 2 3 2 2 3 6" xfId="17592"/>
    <cellStyle name="40% - Accent3 2 3 2 2 4" xfId="17593"/>
    <cellStyle name="40% - Accent3 2 3 2 2 4 2" xfId="17594"/>
    <cellStyle name="40% - Accent3 2 3 2 2 4 2 2" xfId="17595"/>
    <cellStyle name="40% - Accent3 2 3 2 2 4 2 2 2" xfId="17596"/>
    <cellStyle name="40% - Accent3 2 3 2 2 4 2 2 2 2" xfId="17597"/>
    <cellStyle name="40% - Accent3 2 3 2 2 4 2 2 3" xfId="17598"/>
    <cellStyle name="40% - Accent3 2 3 2 2 4 2 3" xfId="17599"/>
    <cellStyle name="40% - Accent3 2 3 2 2 4 2 3 2" xfId="17600"/>
    <cellStyle name="40% - Accent3 2 3 2 2 4 2 4" xfId="17601"/>
    <cellStyle name="40% - Accent3 2 3 2 2 4 3" xfId="17602"/>
    <cellStyle name="40% - Accent3 2 3 2 2 4 3 2" xfId="17603"/>
    <cellStyle name="40% - Accent3 2 3 2 2 4 3 2 2" xfId="17604"/>
    <cellStyle name="40% - Accent3 2 3 2 2 4 3 3" xfId="17605"/>
    <cellStyle name="40% - Accent3 2 3 2 2 4 4" xfId="17606"/>
    <cellStyle name="40% - Accent3 2 3 2 2 4 4 2" xfId="17607"/>
    <cellStyle name="40% - Accent3 2 3 2 2 4 5" xfId="17608"/>
    <cellStyle name="40% - Accent3 2 3 2 2 5" xfId="17609"/>
    <cellStyle name="40% - Accent3 2 3 2 2 5 2" xfId="17610"/>
    <cellStyle name="40% - Accent3 2 3 2 2 5 2 2" xfId="17611"/>
    <cellStyle name="40% - Accent3 2 3 2 2 5 2 2 2" xfId="17612"/>
    <cellStyle name="40% - Accent3 2 3 2 2 5 2 3" xfId="17613"/>
    <cellStyle name="40% - Accent3 2 3 2 2 5 3" xfId="17614"/>
    <cellStyle name="40% - Accent3 2 3 2 2 5 3 2" xfId="17615"/>
    <cellStyle name="40% - Accent3 2 3 2 2 5 4" xfId="17616"/>
    <cellStyle name="40% - Accent3 2 3 2 2 6" xfId="17617"/>
    <cellStyle name="40% - Accent3 2 3 2 2 6 2" xfId="17618"/>
    <cellStyle name="40% - Accent3 2 3 2 2 6 2 2" xfId="17619"/>
    <cellStyle name="40% - Accent3 2 3 2 2 6 3" xfId="17620"/>
    <cellStyle name="40% - Accent3 2 3 2 2 7" xfId="17621"/>
    <cellStyle name="40% - Accent3 2 3 2 2 7 2" xfId="17622"/>
    <cellStyle name="40% - Accent3 2 3 2 2 8" xfId="17623"/>
    <cellStyle name="40% - Accent3 2 3 2 3" xfId="17624"/>
    <cellStyle name="40% - Accent3 2 3 2 3 2" xfId="17625"/>
    <cellStyle name="40% - Accent3 2 3 2 3 2 2" xfId="17626"/>
    <cellStyle name="40% - Accent3 2 3 2 3 2 2 2" xfId="17627"/>
    <cellStyle name="40% - Accent3 2 3 2 3 2 2 2 2" xfId="17628"/>
    <cellStyle name="40% - Accent3 2 3 2 3 2 2 2 2 2" xfId="17629"/>
    <cellStyle name="40% - Accent3 2 3 2 3 2 2 2 2 2 2" xfId="17630"/>
    <cellStyle name="40% - Accent3 2 3 2 3 2 2 2 2 3" xfId="17631"/>
    <cellStyle name="40% - Accent3 2 3 2 3 2 2 2 3" xfId="17632"/>
    <cellStyle name="40% - Accent3 2 3 2 3 2 2 2 3 2" xfId="17633"/>
    <cellStyle name="40% - Accent3 2 3 2 3 2 2 2 4" xfId="17634"/>
    <cellStyle name="40% - Accent3 2 3 2 3 2 2 3" xfId="17635"/>
    <cellStyle name="40% - Accent3 2 3 2 3 2 2 3 2" xfId="17636"/>
    <cellStyle name="40% - Accent3 2 3 2 3 2 2 3 2 2" xfId="17637"/>
    <cellStyle name="40% - Accent3 2 3 2 3 2 2 3 3" xfId="17638"/>
    <cellStyle name="40% - Accent3 2 3 2 3 2 2 4" xfId="17639"/>
    <cellStyle name="40% - Accent3 2 3 2 3 2 2 4 2" xfId="17640"/>
    <cellStyle name="40% - Accent3 2 3 2 3 2 2 5" xfId="17641"/>
    <cellStyle name="40% - Accent3 2 3 2 3 2 3" xfId="17642"/>
    <cellStyle name="40% - Accent3 2 3 2 3 2 3 2" xfId="17643"/>
    <cellStyle name="40% - Accent3 2 3 2 3 2 3 2 2" xfId="17644"/>
    <cellStyle name="40% - Accent3 2 3 2 3 2 3 2 2 2" xfId="17645"/>
    <cellStyle name="40% - Accent3 2 3 2 3 2 3 2 3" xfId="17646"/>
    <cellStyle name="40% - Accent3 2 3 2 3 2 3 3" xfId="17647"/>
    <cellStyle name="40% - Accent3 2 3 2 3 2 3 3 2" xfId="17648"/>
    <cellStyle name="40% - Accent3 2 3 2 3 2 3 4" xfId="17649"/>
    <cellStyle name="40% - Accent3 2 3 2 3 2 4" xfId="17650"/>
    <cellStyle name="40% - Accent3 2 3 2 3 2 4 2" xfId="17651"/>
    <cellStyle name="40% - Accent3 2 3 2 3 2 4 2 2" xfId="17652"/>
    <cellStyle name="40% - Accent3 2 3 2 3 2 4 3" xfId="17653"/>
    <cellStyle name="40% - Accent3 2 3 2 3 2 5" xfId="17654"/>
    <cellStyle name="40% - Accent3 2 3 2 3 2 5 2" xfId="17655"/>
    <cellStyle name="40% - Accent3 2 3 2 3 2 6" xfId="17656"/>
    <cellStyle name="40% - Accent3 2 3 2 3 3" xfId="17657"/>
    <cellStyle name="40% - Accent3 2 3 2 3 3 2" xfId="17658"/>
    <cellStyle name="40% - Accent3 2 3 2 3 3 2 2" xfId="17659"/>
    <cellStyle name="40% - Accent3 2 3 2 3 3 2 2 2" xfId="17660"/>
    <cellStyle name="40% - Accent3 2 3 2 3 3 2 2 2 2" xfId="17661"/>
    <cellStyle name="40% - Accent3 2 3 2 3 3 2 2 3" xfId="17662"/>
    <cellStyle name="40% - Accent3 2 3 2 3 3 2 3" xfId="17663"/>
    <cellStyle name="40% - Accent3 2 3 2 3 3 2 3 2" xfId="17664"/>
    <cellStyle name="40% - Accent3 2 3 2 3 3 2 4" xfId="17665"/>
    <cellStyle name="40% - Accent3 2 3 2 3 3 3" xfId="17666"/>
    <cellStyle name="40% - Accent3 2 3 2 3 3 3 2" xfId="17667"/>
    <cellStyle name="40% - Accent3 2 3 2 3 3 3 2 2" xfId="17668"/>
    <cellStyle name="40% - Accent3 2 3 2 3 3 3 3" xfId="17669"/>
    <cellStyle name="40% - Accent3 2 3 2 3 3 4" xfId="17670"/>
    <cellStyle name="40% - Accent3 2 3 2 3 3 4 2" xfId="17671"/>
    <cellStyle name="40% - Accent3 2 3 2 3 3 5" xfId="17672"/>
    <cellStyle name="40% - Accent3 2 3 2 3 4" xfId="17673"/>
    <cellStyle name="40% - Accent3 2 3 2 3 4 2" xfId="17674"/>
    <cellStyle name="40% - Accent3 2 3 2 3 4 2 2" xfId="17675"/>
    <cellStyle name="40% - Accent3 2 3 2 3 4 2 2 2" xfId="17676"/>
    <cellStyle name="40% - Accent3 2 3 2 3 4 2 3" xfId="17677"/>
    <cellStyle name="40% - Accent3 2 3 2 3 4 3" xfId="17678"/>
    <cellStyle name="40% - Accent3 2 3 2 3 4 3 2" xfId="17679"/>
    <cellStyle name="40% - Accent3 2 3 2 3 4 4" xfId="17680"/>
    <cellStyle name="40% - Accent3 2 3 2 3 5" xfId="17681"/>
    <cellStyle name="40% - Accent3 2 3 2 3 5 2" xfId="17682"/>
    <cellStyle name="40% - Accent3 2 3 2 3 5 2 2" xfId="17683"/>
    <cellStyle name="40% - Accent3 2 3 2 3 5 3" xfId="17684"/>
    <cellStyle name="40% - Accent3 2 3 2 3 6" xfId="17685"/>
    <cellStyle name="40% - Accent3 2 3 2 3 6 2" xfId="17686"/>
    <cellStyle name="40% - Accent3 2 3 2 3 7" xfId="17687"/>
    <cellStyle name="40% - Accent3 2 3 2 4" xfId="17688"/>
    <cellStyle name="40% - Accent3 2 3 2 4 2" xfId="17689"/>
    <cellStyle name="40% - Accent3 2 3 2 4 2 2" xfId="17690"/>
    <cellStyle name="40% - Accent3 2 3 2 4 2 2 2" xfId="17691"/>
    <cellStyle name="40% - Accent3 2 3 2 4 2 2 2 2" xfId="17692"/>
    <cellStyle name="40% - Accent3 2 3 2 4 2 2 2 2 2" xfId="17693"/>
    <cellStyle name="40% - Accent3 2 3 2 4 2 2 2 3" xfId="17694"/>
    <cellStyle name="40% - Accent3 2 3 2 4 2 2 3" xfId="17695"/>
    <cellStyle name="40% - Accent3 2 3 2 4 2 2 3 2" xfId="17696"/>
    <cellStyle name="40% - Accent3 2 3 2 4 2 2 4" xfId="17697"/>
    <cellStyle name="40% - Accent3 2 3 2 4 2 3" xfId="17698"/>
    <cellStyle name="40% - Accent3 2 3 2 4 2 3 2" xfId="17699"/>
    <cellStyle name="40% - Accent3 2 3 2 4 2 3 2 2" xfId="17700"/>
    <cellStyle name="40% - Accent3 2 3 2 4 2 3 3" xfId="17701"/>
    <cellStyle name="40% - Accent3 2 3 2 4 2 4" xfId="17702"/>
    <cellStyle name="40% - Accent3 2 3 2 4 2 4 2" xfId="17703"/>
    <cellStyle name="40% - Accent3 2 3 2 4 2 5" xfId="17704"/>
    <cellStyle name="40% - Accent3 2 3 2 4 3" xfId="17705"/>
    <cellStyle name="40% - Accent3 2 3 2 4 3 2" xfId="17706"/>
    <cellStyle name="40% - Accent3 2 3 2 4 3 2 2" xfId="17707"/>
    <cellStyle name="40% - Accent3 2 3 2 4 3 2 2 2" xfId="17708"/>
    <cellStyle name="40% - Accent3 2 3 2 4 3 2 3" xfId="17709"/>
    <cellStyle name="40% - Accent3 2 3 2 4 3 3" xfId="17710"/>
    <cellStyle name="40% - Accent3 2 3 2 4 3 3 2" xfId="17711"/>
    <cellStyle name="40% - Accent3 2 3 2 4 3 4" xfId="17712"/>
    <cellStyle name="40% - Accent3 2 3 2 4 4" xfId="17713"/>
    <cellStyle name="40% - Accent3 2 3 2 4 4 2" xfId="17714"/>
    <cellStyle name="40% - Accent3 2 3 2 4 4 2 2" xfId="17715"/>
    <cellStyle name="40% - Accent3 2 3 2 4 4 3" xfId="17716"/>
    <cellStyle name="40% - Accent3 2 3 2 4 5" xfId="17717"/>
    <cellStyle name="40% - Accent3 2 3 2 4 5 2" xfId="17718"/>
    <cellStyle name="40% - Accent3 2 3 2 4 6" xfId="17719"/>
    <cellStyle name="40% - Accent3 2 3 2 5" xfId="17720"/>
    <cellStyle name="40% - Accent3 2 3 2 5 2" xfId="17721"/>
    <cellStyle name="40% - Accent3 2 3 2 5 2 2" xfId="17722"/>
    <cellStyle name="40% - Accent3 2 3 2 5 2 2 2" xfId="17723"/>
    <cellStyle name="40% - Accent3 2 3 2 5 2 2 2 2" xfId="17724"/>
    <cellStyle name="40% - Accent3 2 3 2 5 2 2 3" xfId="17725"/>
    <cellStyle name="40% - Accent3 2 3 2 5 2 3" xfId="17726"/>
    <cellStyle name="40% - Accent3 2 3 2 5 2 3 2" xfId="17727"/>
    <cellStyle name="40% - Accent3 2 3 2 5 2 4" xfId="17728"/>
    <cellStyle name="40% - Accent3 2 3 2 5 3" xfId="17729"/>
    <cellStyle name="40% - Accent3 2 3 2 5 3 2" xfId="17730"/>
    <cellStyle name="40% - Accent3 2 3 2 5 3 2 2" xfId="17731"/>
    <cellStyle name="40% - Accent3 2 3 2 5 3 3" xfId="17732"/>
    <cellStyle name="40% - Accent3 2 3 2 5 4" xfId="17733"/>
    <cellStyle name="40% - Accent3 2 3 2 5 4 2" xfId="17734"/>
    <cellStyle name="40% - Accent3 2 3 2 5 5" xfId="17735"/>
    <cellStyle name="40% - Accent3 2 3 2 6" xfId="17736"/>
    <cellStyle name="40% - Accent3 2 3 2 6 2" xfId="17737"/>
    <cellStyle name="40% - Accent3 2 3 2 6 2 2" xfId="17738"/>
    <cellStyle name="40% - Accent3 2 3 2 6 2 2 2" xfId="17739"/>
    <cellStyle name="40% - Accent3 2 3 2 6 2 3" xfId="17740"/>
    <cellStyle name="40% - Accent3 2 3 2 6 3" xfId="17741"/>
    <cellStyle name="40% - Accent3 2 3 2 6 3 2" xfId="17742"/>
    <cellStyle name="40% - Accent3 2 3 2 6 4" xfId="17743"/>
    <cellStyle name="40% - Accent3 2 3 2 7" xfId="17744"/>
    <cellStyle name="40% - Accent3 2 3 2 7 2" xfId="17745"/>
    <cellStyle name="40% - Accent3 2 3 2 7 2 2" xfId="17746"/>
    <cellStyle name="40% - Accent3 2 3 2 7 3" xfId="17747"/>
    <cellStyle name="40% - Accent3 2 3 2 8" xfId="17748"/>
    <cellStyle name="40% - Accent3 2 3 2 8 2" xfId="17749"/>
    <cellStyle name="40% - Accent3 2 3 2 9" xfId="17750"/>
    <cellStyle name="40% - Accent3 2 3 3" xfId="17751"/>
    <cellStyle name="40% - Accent3 2 3 3 2" xfId="17752"/>
    <cellStyle name="40% - Accent3 2 3 3 2 2" xfId="17753"/>
    <cellStyle name="40% - Accent3 2 3 3 2 2 2" xfId="17754"/>
    <cellStyle name="40% - Accent3 2 3 3 2 2 2 2" xfId="17755"/>
    <cellStyle name="40% - Accent3 2 3 3 2 2 2 2 2" xfId="17756"/>
    <cellStyle name="40% - Accent3 2 3 3 2 2 2 2 2 2" xfId="17757"/>
    <cellStyle name="40% - Accent3 2 3 3 2 2 2 2 2 2 2" xfId="17758"/>
    <cellStyle name="40% - Accent3 2 3 3 2 2 2 2 2 3" xfId="17759"/>
    <cellStyle name="40% - Accent3 2 3 3 2 2 2 2 3" xfId="17760"/>
    <cellStyle name="40% - Accent3 2 3 3 2 2 2 2 3 2" xfId="17761"/>
    <cellStyle name="40% - Accent3 2 3 3 2 2 2 2 4" xfId="17762"/>
    <cellStyle name="40% - Accent3 2 3 3 2 2 2 3" xfId="17763"/>
    <cellStyle name="40% - Accent3 2 3 3 2 2 2 3 2" xfId="17764"/>
    <cellStyle name="40% - Accent3 2 3 3 2 2 2 3 2 2" xfId="17765"/>
    <cellStyle name="40% - Accent3 2 3 3 2 2 2 3 3" xfId="17766"/>
    <cellStyle name="40% - Accent3 2 3 3 2 2 2 4" xfId="17767"/>
    <cellStyle name="40% - Accent3 2 3 3 2 2 2 4 2" xfId="17768"/>
    <cellStyle name="40% - Accent3 2 3 3 2 2 2 5" xfId="17769"/>
    <cellStyle name="40% - Accent3 2 3 3 2 2 3" xfId="17770"/>
    <cellStyle name="40% - Accent3 2 3 3 2 2 3 2" xfId="17771"/>
    <cellStyle name="40% - Accent3 2 3 3 2 2 3 2 2" xfId="17772"/>
    <cellStyle name="40% - Accent3 2 3 3 2 2 3 2 2 2" xfId="17773"/>
    <cellStyle name="40% - Accent3 2 3 3 2 2 3 2 3" xfId="17774"/>
    <cellStyle name="40% - Accent3 2 3 3 2 2 3 3" xfId="17775"/>
    <cellStyle name="40% - Accent3 2 3 3 2 2 3 3 2" xfId="17776"/>
    <cellStyle name="40% - Accent3 2 3 3 2 2 3 4" xfId="17777"/>
    <cellStyle name="40% - Accent3 2 3 3 2 2 4" xfId="17778"/>
    <cellStyle name="40% - Accent3 2 3 3 2 2 4 2" xfId="17779"/>
    <cellStyle name="40% - Accent3 2 3 3 2 2 4 2 2" xfId="17780"/>
    <cellStyle name="40% - Accent3 2 3 3 2 2 4 3" xfId="17781"/>
    <cellStyle name="40% - Accent3 2 3 3 2 2 5" xfId="17782"/>
    <cellStyle name="40% - Accent3 2 3 3 2 2 5 2" xfId="17783"/>
    <cellStyle name="40% - Accent3 2 3 3 2 2 6" xfId="17784"/>
    <cellStyle name="40% - Accent3 2 3 3 2 3" xfId="17785"/>
    <cellStyle name="40% - Accent3 2 3 3 2 3 2" xfId="17786"/>
    <cellStyle name="40% - Accent3 2 3 3 2 3 2 2" xfId="17787"/>
    <cellStyle name="40% - Accent3 2 3 3 2 3 2 2 2" xfId="17788"/>
    <cellStyle name="40% - Accent3 2 3 3 2 3 2 2 2 2" xfId="17789"/>
    <cellStyle name="40% - Accent3 2 3 3 2 3 2 2 3" xfId="17790"/>
    <cellStyle name="40% - Accent3 2 3 3 2 3 2 3" xfId="17791"/>
    <cellStyle name="40% - Accent3 2 3 3 2 3 2 3 2" xfId="17792"/>
    <cellStyle name="40% - Accent3 2 3 3 2 3 2 4" xfId="17793"/>
    <cellStyle name="40% - Accent3 2 3 3 2 3 3" xfId="17794"/>
    <cellStyle name="40% - Accent3 2 3 3 2 3 3 2" xfId="17795"/>
    <cellStyle name="40% - Accent3 2 3 3 2 3 3 2 2" xfId="17796"/>
    <cellStyle name="40% - Accent3 2 3 3 2 3 3 3" xfId="17797"/>
    <cellStyle name="40% - Accent3 2 3 3 2 3 4" xfId="17798"/>
    <cellStyle name="40% - Accent3 2 3 3 2 3 4 2" xfId="17799"/>
    <cellStyle name="40% - Accent3 2 3 3 2 3 5" xfId="17800"/>
    <cellStyle name="40% - Accent3 2 3 3 2 4" xfId="17801"/>
    <cellStyle name="40% - Accent3 2 3 3 2 4 2" xfId="17802"/>
    <cellStyle name="40% - Accent3 2 3 3 2 4 2 2" xfId="17803"/>
    <cellStyle name="40% - Accent3 2 3 3 2 4 2 2 2" xfId="17804"/>
    <cellStyle name="40% - Accent3 2 3 3 2 4 2 3" xfId="17805"/>
    <cellStyle name="40% - Accent3 2 3 3 2 4 3" xfId="17806"/>
    <cellStyle name="40% - Accent3 2 3 3 2 4 3 2" xfId="17807"/>
    <cellStyle name="40% - Accent3 2 3 3 2 4 4" xfId="17808"/>
    <cellStyle name="40% - Accent3 2 3 3 2 5" xfId="17809"/>
    <cellStyle name="40% - Accent3 2 3 3 2 5 2" xfId="17810"/>
    <cellStyle name="40% - Accent3 2 3 3 2 5 2 2" xfId="17811"/>
    <cellStyle name="40% - Accent3 2 3 3 2 5 3" xfId="17812"/>
    <cellStyle name="40% - Accent3 2 3 3 2 6" xfId="17813"/>
    <cellStyle name="40% - Accent3 2 3 3 2 6 2" xfId="17814"/>
    <cellStyle name="40% - Accent3 2 3 3 2 7" xfId="17815"/>
    <cellStyle name="40% - Accent3 2 3 3 3" xfId="17816"/>
    <cellStyle name="40% - Accent3 2 3 3 3 2" xfId="17817"/>
    <cellStyle name="40% - Accent3 2 3 3 3 2 2" xfId="17818"/>
    <cellStyle name="40% - Accent3 2 3 3 3 2 2 2" xfId="17819"/>
    <cellStyle name="40% - Accent3 2 3 3 3 2 2 2 2" xfId="17820"/>
    <cellStyle name="40% - Accent3 2 3 3 3 2 2 2 2 2" xfId="17821"/>
    <cellStyle name="40% - Accent3 2 3 3 3 2 2 2 3" xfId="17822"/>
    <cellStyle name="40% - Accent3 2 3 3 3 2 2 3" xfId="17823"/>
    <cellStyle name="40% - Accent3 2 3 3 3 2 2 3 2" xfId="17824"/>
    <cellStyle name="40% - Accent3 2 3 3 3 2 2 4" xfId="17825"/>
    <cellStyle name="40% - Accent3 2 3 3 3 2 3" xfId="17826"/>
    <cellStyle name="40% - Accent3 2 3 3 3 2 3 2" xfId="17827"/>
    <cellStyle name="40% - Accent3 2 3 3 3 2 3 2 2" xfId="17828"/>
    <cellStyle name="40% - Accent3 2 3 3 3 2 3 3" xfId="17829"/>
    <cellStyle name="40% - Accent3 2 3 3 3 2 4" xfId="17830"/>
    <cellStyle name="40% - Accent3 2 3 3 3 2 4 2" xfId="17831"/>
    <cellStyle name="40% - Accent3 2 3 3 3 2 5" xfId="17832"/>
    <cellStyle name="40% - Accent3 2 3 3 3 3" xfId="17833"/>
    <cellStyle name="40% - Accent3 2 3 3 3 3 2" xfId="17834"/>
    <cellStyle name="40% - Accent3 2 3 3 3 3 2 2" xfId="17835"/>
    <cellStyle name="40% - Accent3 2 3 3 3 3 2 2 2" xfId="17836"/>
    <cellStyle name="40% - Accent3 2 3 3 3 3 2 3" xfId="17837"/>
    <cellStyle name="40% - Accent3 2 3 3 3 3 3" xfId="17838"/>
    <cellStyle name="40% - Accent3 2 3 3 3 3 3 2" xfId="17839"/>
    <cellStyle name="40% - Accent3 2 3 3 3 3 4" xfId="17840"/>
    <cellStyle name="40% - Accent3 2 3 3 3 4" xfId="17841"/>
    <cellStyle name="40% - Accent3 2 3 3 3 4 2" xfId="17842"/>
    <cellStyle name="40% - Accent3 2 3 3 3 4 2 2" xfId="17843"/>
    <cellStyle name="40% - Accent3 2 3 3 3 4 3" xfId="17844"/>
    <cellStyle name="40% - Accent3 2 3 3 3 5" xfId="17845"/>
    <cellStyle name="40% - Accent3 2 3 3 3 5 2" xfId="17846"/>
    <cellStyle name="40% - Accent3 2 3 3 3 6" xfId="17847"/>
    <cellStyle name="40% - Accent3 2 3 3 4" xfId="17848"/>
    <cellStyle name="40% - Accent3 2 3 3 4 2" xfId="17849"/>
    <cellStyle name="40% - Accent3 2 3 3 4 2 2" xfId="17850"/>
    <cellStyle name="40% - Accent3 2 3 3 4 2 2 2" xfId="17851"/>
    <cellStyle name="40% - Accent3 2 3 3 4 2 2 2 2" xfId="17852"/>
    <cellStyle name="40% - Accent3 2 3 3 4 2 2 3" xfId="17853"/>
    <cellStyle name="40% - Accent3 2 3 3 4 2 3" xfId="17854"/>
    <cellStyle name="40% - Accent3 2 3 3 4 2 3 2" xfId="17855"/>
    <cellStyle name="40% - Accent3 2 3 3 4 2 4" xfId="17856"/>
    <cellStyle name="40% - Accent3 2 3 3 4 3" xfId="17857"/>
    <cellStyle name="40% - Accent3 2 3 3 4 3 2" xfId="17858"/>
    <cellStyle name="40% - Accent3 2 3 3 4 3 2 2" xfId="17859"/>
    <cellStyle name="40% - Accent3 2 3 3 4 3 3" xfId="17860"/>
    <cellStyle name="40% - Accent3 2 3 3 4 4" xfId="17861"/>
    <cellStyle name="40% - Accent3 2 3 3 4 4 2" xfId="17862"/>
    <cellStyle name="40% - Accent3 2 3 3 4 5" xfId="17863"/>
    <cellStyle name="40% - Accent3 2 3 3 5" xfId="17864"/>
    <cellStyle name="40% - Accent3 2 3 3 5 2" xfId="17865"/>
    <cellStyle name="40% - Accent3 2 3 3 5 2 2" xfId="17866"/>
    <cellStyle name="40% - Accent3 2 3 3 5 2 2 2" xfId="17867"/>
    <cellStyle name="40% - Accent3 2 3 3 5 2 3" xfId="17868"/>
    <cellStyle name="40% - Accent3 2 3 3 5 3" xfId="17869"/>
    <cellStyle name="40% - Accent3 2 3 3 5 3 2" xfId="17870"/>
    <cellStyle name="40% - Accent3 2 3 3 5 4" xfId="17871"/>
    <cellStyle name="40% - Accent3 2 3 3 6" xfId="17872"/>
    <cellStyle name="40% - Accent3 2 3 3 6 2" xfId="17873"/>
    <cellStyle name="40% - Accent3 2 3 3 6 2 2" xfId="17874"/>
    <cellStyle name="40% - Accent3 2 3 3 6 3" xfId="17875"/>
    <cellStyle name="40% - Accent3 2 3 3 7" xfId="17876"/>
    <cellStyle name="40% - Accent3 2 3 3 7 2" xfId="17877"/>
    <cellStyle name="40% - Accent3 2 3 3 8" xfId="17878"/>
    <cellStyle name="40% - Accent3 2 3 4" xfId="17879"/>
    <cellStyle name="40% - Accent3 2 3 4 2" xfId="17880"/>
    <cellStyle name="40% - Accent3 2 3 4 2 2" xfId="17881"/>
    <cellStyle name="40% - Accent3 2 3 4 2 2 2" xfId="17882"/>
    <cellStyle name="40% - Accent3 2 3 4 2 2 2 2" xfId="17883"/>
    <cellStyle name="40% - Accent3 2 3 4 2 2 2 2 2" xfId="17884"/>
    <cellStyle name="40% - Accent3 2 3 4 2 2 2 2 2 2" xfId="17885"/>
    <cellStyle name="40% - Accent3 2 3 4 2 2 2 2 3" xfId="17886"/>
    <cellStyle name="40% - Accent3 2 3 4 2 2 2 3" xfId="17887"/>
    <cellStyle name="40% - Accent3 2 3 4 2 2 2 3 2" xfId="17888"/>
    <cellStyle name="40% - Accent3 2 3 4 2 2 2 4" xfId="17889"/>
    <cellStyle name="40% - Accent3 2 3 4 2 2 3" xfId="17890"/>
    <cellStyle name="40% - Accent3 2 3 4 2 2 3 2" xfId="17891"/>
    <cellStyle name="40% - Accent3 2 3 4 2 2 3 2 2" xfId="17892"/>
    <cellStyle name="40% - Accent3 2 3 4 2 2 3 3" xfId="17893"/>
    <cellStyle name="40% - Accent3 2 3 4 2 2 4" xfId="17894"/>
    <cellStyle name="40% - Accent3 2 3 4 2 2 4 2" xfId="17895"/>
    <cellStyle name="40% - Accent3 2 3 4 2 2 5" xfId="17896"/>
    <cellStyle name="40% - Accent3 2 3 4 2 3" xfId="17897"/>
    <cellStyle name="40% - Accent3 2 3 4 2 3 2" xfId="17898"/>
    <cellStyle name="40% - Accent3 2 3 4 2 3 2 2" xfId="17899"/>
    <cellStyle name="40% - Accent3 2 3 4 2 3 2 2 2" xfId="17900"/>
    <cellStyle name="40% - Accent3 2 3 4 2 3 2 3" xfId="17901"/>
    <cellStyle name="40% - Accent3 2 3 4 2 3 3" xfId="17902"/>
    <cellStyle name="40% - Accent3 2 3 4 2 3 3 2" xfId="17903"/>
    <cellStyle name="40% - Accent3 2 3 4 2 3 4" xfId="17904"/>
    <cellStyle name="40% - Accent3 2 3 4 2 4" xfId="17905"/>
    <cellStyle name="40% - Accent3 2 3 4 2 4 2" xfId="17906"/>
    <cellStyle name="40% - Accent3 2 3 4 2 4 2 2" xfId="17907"/>
    <cellStyle name="40% - Accent3 2 3 4 2 4 3" xfId="17908"/>
    <cellStyle name="40% - Accent3 2 3 4 2 5" xfId="17909"/>
    <cellStyle name="40% - Accent3 2 3 4 2 5 2" xfId="17910"/>
    <cellStyle name="40% - Accent3 2 3 4 2 6" xfId="17911"/>
    <cellStyle name="40% - Accent3 2 3 4 3" xfId="17912"/>
    <cellStyle name="40% - Accent3 2 3 4 3 2" xfId="17913"/>
    <cellStyle name="40% - Accent3 2 3 4 3 2 2" xfId="17914"/>
    <cellStyle name="40% - Accent3 2 3 4 3 2 2 2" xfId="17915"/>
    <cellStyle name="40% - Accent3 2 3 4 3 2 2 2 2" xfId="17916"/>
    <cellStyle name="40% - Accent3 2 3 4 3 2 2 3" xfId="17917"/>
    <cellStyle name="40% - Accent3 2 3 4 3 2 3" xfId="17918"/>
    <cellStyle name="40% - Accent3 2 3 4 3 2 3 2" xfId="17919"/>
    <cellStyle name="40% - Accent3 2 3 4 3 2 4" xfId="17920"/>
    <cellStyle name="40% - Accent3 2 3 4 3 3" xfId="17921"/>
    <cellStyle name="40% - Accent3 2 3 4 3 3 2" xfId="17922"/>
    <cellStyle name="40% - Accent3 2 3 4 3 3 2 2" xfId="17923"/>
    <cellStyle name="40% - Accent3 2 3 4 3 3 3" xfId="17924"/>
    <cellStyle name="40% - Accent3 2 3 4 3 4" xfId="17925"/>
    <cellStyle name="40% - Accent3 2 3 4 3 4 2" xfId="17926"/>
    <cellStyle name="40% - Accent3 2 3 4 3 5" xfId="17927"/>
    <cellStyle name="40% - Accent3 2 3 4 4" xfId="17928"/>
    <cellStyle name="40% - Accent3 2 3 4 4 2" xfId="17929"/>
    <cellStyle name="40% - Accent3 2 3 4 4 2 2" xfId="17930"/>
    <cellStyle name="40% - Accent3 2 3 4 4 2 2 2" xfId="17931"/>
    <cellStyle name="40% - Accent3 2 3 4 4 2 3" xfId="17932"/>
    <cellStyle name="40% - Accent3 2 3 4 4 3" xfId="17933"/>
    <cellStyle name="40% - Accent3 2 3 4 4 3 2" xfId="17934"/>
    <cellStyle name="40% - Accent3 2 3 4 4 4" xfId="17935"/>
    <cellStyle name="40% - Accent3 2 3 4 5" xfId="17936"/>
    <cellStyle name="40% - Accent3 2 3 4 5 2" xfId="17937"/>
    <cellStyle name="40% - Accent3 2 3 4 5 2 2" xfId="17938"/>
    <cellStyle name="40% - Accent3 2 3 4 5 3" xfId="17939"/>
    <cellStyle name="40% - Accent3 2 3 4 6" xfId="17940"/>
    <cellStyle name="40% - Accent3 2 3 4 6 2" xfId="17941"/>
    <cellStyle name="40% - Accent3 2 3 4 7" xfId="17942"/>
    <cellStyle name="40% - Accent3 2 3 5" xfId="17943"/>
    <cellStyle name="40% - Accent3 2 3 5 2" xfId="17944"/>
    <cellStyle name="40% - Accent3 2 3 5 2 2" xfId="17945"/>
    <cellStyle name="40% - Accent3 2 3 5 2 2 2" xfId="17946"/>
    <cellStyle name="40% - Accent3 2 3 5 2 2 2 2" xfId="17947"/>
    <cellStyle name="40% - Accent3 2 3 5 2 2 2 2 2" xfId="17948"/>
    <cellStyle name="40% - Accent3 2 3 5 2 2 2 3" xfId="17949"/>
    <cellStyle name="40% - Accent3 2 3 5 2 2 3" xfId="17950"/>
    <cellStyle name="40% - Accent3 2 3 5 2 2 3 2" xfId="17951"/>
    <cellStyle name="40% - Accent3 2 3 5 2 2 4" xfId="17952"/>
    <cellStyle name="40% - Accent3 2 3 5 2 3" xfId="17953"/>
    <cellStyle name="40% - Accent3 2 3 5 2 3 2" xfId="17954"/>
    <cellStyle name="40% - Accent3 2 3 5 2 3 2 2" xfId="17955"/>
    <cellStyle name="40% - Accent3 2 3 5 2 3 3" xfId="17956"/>
    <cellStyle name="40% - Accent3 2 3 5 2 4" xfId="17957"/>
    <cellStyle name="40% - Accent3 2 3 5 2 4 2" xfId="17958"/>
    <cellStyle name="40% - Accent3 2 3 5 2 5" xfId="17959"/>
    <cellStyle name="40% - Accent3 2 3 5 3" xfId="17960"/>
    <cellStyle name="40% - Accent3 2 3 5 3 2" xfId="17961"/>
    <cellStyle name="40% - Accent3 2 3 5 3 2 2" xfId="17962"/>
    <cellStyle name="40% - Accent3 2 3 5 3 2 2 2" xfId="17963"/>
    <cellStyle name="40% - Accent3 2 3 5 3 2 3" xfId="17964"/>
    <cellStyle name="40% - Accent3 2 3 5 3 3" xfId="17965"/>
    <cellStyle name="40% - Accent3 2 3 5 3 3 2" xfId="17966"/>
    <cellStyle name="40% - Accent3 2 3 5 3 4" xfId="17967"/>
    <cellStyle name="40% - Accent3 2 3 5 4" xfId="17968"/>
    <cellStyle name="40% - Accent3 2 3 5 4 2" xfId="17969"/>
    <cellStyle name="40% - Accent3 2 3 5 4 2 2" xfId="17970"/>
    <cellStyle name="40% - Accent3 2 3 5 4 3" xfId="17971"/>
    <cellStyle name="40% - Accent3 2 3 5 5" xfId="17972"/>
    <cellStyle name="40% - Accent3 2 3 5 5 2" xfId="17973"/>
    <cellStyle name="40% - Accent3 2 3 5 6" xfId="17974"/>
    <cellStyle name="40% - Accent3 2 3 6" xfId="17975"/>
    <cellStyle name="40% - Accent3 2 3 6 2" xfId="17976"/>
    <cellStyle name="40% - Accent3 2 3 6 2 2" xfId="17977"/>
    <cellStyle name="40% - Accent3 2 3 6 2 2 2" xfId="17978"/>
    <cellStyle name="40% - Accent3 2 3 6 2 2 2 2" xfId="17979"/>
    <cellStyle name="40% - Accent3 2 3 6 2 2 3" xfId="17980"/>
    <cellStyle name="40% - Accent3 2 3 6 2 3" xfId="17981"/>
    <cellStyle name="40% - Accent3 2 3 6 2 3 2" xfId="17982"/>
    <cellStyle name="40% - Accent3 2 3 6 2 4" xfId="17983"/>
    <cellStyle name="40% - Accent3 2 3 6 3" xfId="17984"/>
    <cellStyle name="40% - Accent3 2 3 6 3 2" xfId="17985"/>
    <cellStyle name="40% - Accent3 2 3 6 3 2 2" xfId="17986"/>
    <cellStyle name="40% - Accent3 2 3 6 3 3" xfId="17987"/>
    <cellStyle name="40% - Accent3 2 3 6 4" xfId="17988"/>
    <cellStyle name="40% - Accent3 2 3 6 4 2" xfId="17989"/>
    <cellStyle name="40% - Accent3 2 3 6 5" xfId="17990"/>
    <cellStyle name="40% - Accent3 2 3 7" xfId="17991"/>
    <cellStyle name="40% - Accent3 2 3 7 2" xfId="17992"/>
    <cellStyle name="40% - Accent3 2 3 7 2 2" xfId="17993"/>
    <cellStyle name="40% - Accent3 2 3 7 2 2 2" xfId="17994"/>
    <cellStyle name="40% - Accent3 2 3 7 2 3" xfId="17995"/>
    <cellStyle name="40% - Accent3 2 3 7 3" xfId="17996"/>
    <cellStyle name="40% - Accent3 2 3 7 3 2" xfId="17997"/>
    <cellStyle name="40% - Accent3 2 3 7 4" xfId="17998"/>
    <cellStyle name="40% - Accent3 2 3 8" xfId="17999"/>
    <cellStyle name="40% - Accent3 2 3 8 2" xfId="18000"/>
    <cellStyle name="40% - Accent3 2 3 8 2 2" xfId="18001"/>
    <cellStyle name="40% - Accent3 2 3 8 3" xfId="18002"/>
    <cellStyle name="40% - Accent3 2 3 9" xfId="18003"/>
    <cellStyle name="40% - Accent3 2 3 9 2" xfId="18004"/>
    <cellStyle name="40% - Accent3 2 4" xfId="18005"/>
    <cellStyle name="40% - Accent3 2 4 2" xfId="18006"/>
    <cellStyle name="40% - Accent3 2 4 2 2" xfId="18007"/>
    <cellStyle name="40% - Accent3 2 4 2 2 2" xfId="18008"/>
    <cellStyle name="40% - Accent3 2 4 2 2 2 2" xfId="18009"/>
    <cellStyle name="40% - Accent3 2 4 2 2 2 2 2" xfId="18010"/>
    <cellStyle name="40% - Accent3 2 4 2 2 2 2 2 2" xfId="18011"/>
    <cellStyle name="40% - Accent3 2 4 2 2 2 2 2 2 2" xfId="18012"/>
    <cellStyle name="40% - Accent3 2 4 2 2 2 2 2 2 2 2" xfId="18013"/>
    <cellStyle name="40% - Accent3 2 4 2 2 2 2 2 2 3" xfId="18014"/>
    <cellStyle name="40% - Accent3 2 4 2 2 2 2 2 3" xfId="18015"/>
    <cellStyle name="40% - Accent3 2 4 2 2 2 2 2 3 2" xfId="18016"/>
    <cellStyle name="40% - Accent3 2 4 2 2 2 2 2 4" xfId="18017"/>
    <cellStyle name="40% - Accent3 2 4 2 2 2 2 3" xfId="18018"/>
    <cellStyle name="40% - Accent3 2 4 2 2 2 2 3 2" xfId="18019"/>
    <cellStyle name="40% - Accent3 2 4 2 2 2 2 3 2 2" xfId="18020"/>
    <cellStyle name="40% - Accent3 2 4 2 2 2 2 3 3" xfId="18021"/>
    <cellStyle name="40% - Accent3 2 4 2 2 2 2 4" xfId="18022"/>
    <cellStyle name="40% - Accent3 2 4 2 2 2 2 4 2" xfId="18023"/>
    <cellStyle name="40% - Accent3 2 4 2 2 2 2 5" xfId="18024"/>
    <cellStyle name="40% - Accent3 2 4 2 2 2 3" xfId="18025"/>
    <cellStyle name="40% - Accent3 2 4 2 2 2 3 2" xfId="18026"/>
    <cellStyle name="40% - Accent3 2 4 2 2 2 3 2 2" xfId="18027"/>
    <cellStyle name="40% - Accent3 2 4 2 2 2 3 2 2 2" xfId="18028"/>
    <cellStyle name="40% - Accent3 2 4 2 2 2 3 2 3" xfId="18029"/>
    <cellStyle name="40% - Accent3 2 4 2 2 2 3 3" xfId="18030"/>
    <cellStyle name="40% - Accent3 2 4 2 2 2 3 3 2" xfId="18031"/>
    <cellStyle name="40% - Accent3 2 4 2 2 2 3 4" xfId="18032"/>
    <cellStyle name="40% - Accent3 2 4 2 2 2 4" xfId="18033"/>
    <cellStyle name="40% - Accent3 2 4 2 2 2 4 2" xfId="18034"/>
    <cellStyle name="40% - Accent3 2 4 2 2 2 4 2 2" xfId="18035"/>
    <cellStyle name="40% - Accent3 2 4 2 2 2 4 3" xfId="18036"/>
    <cellStyle name="40% - Accent3 2 4 2 2 2 5" xfId="18037"/>
    <cellStyle name="40% - Accent3 2 4 2 2 2 5 2" xfId="18038"/>
    <cellStyle name="40% - Accent3 2 4 2 2 2 6" xfId="18039"/>
    <cellStyle name="40% - Accent3 2 4 2 2 3" xfId="18040"/>
    <cellStyle name="40% - Accent3 2 4 2 2 3 2" xfId="18041"/>
    <cellStyle name="40% - Accent3 2 4 2 2 3 2 2" xfId="18042"/>
    <cellStyle name="40% - Accent3 2 4 2 2 3 2 2 2" xfId="18043"/>
    <cellStyle name="40% - Accent3 2 4 2 2 3 2 2 2 2" xfId="18044"/>
    <cellStyle name="40% - Accent3 2 4 2 2 3 2 2 3" xfId="18045"/>
    <cellStyle name="40% - Accent3 2 4 2 2 3 2 3" xfId="18046"/>
    <cellStyle name="40% - Accent3 2 4 2 2 3 2 3 2" xfId="18047"/>
    <cellStyle name="40% - Accent3 2 4 2 2 3 2 4" xfId="18048"/>
    <cellStyle name="40% - Accent3 2 4 2 2 3 3" xfId="18049"/>
    <cellStyle name="40% - Accent3 2 4 2 2 3 3 2" xfId="18050"/>
    <cellStyle name="40% - Accent3 2 4 2 2 3 3 2 2" xfId="18051"/>
    <cellStyle name="40% - Accent3 2 4 2 2 3 3 3" xfId="18052"/>
    <cellStyle name="40% - Accent3 2 4 2 2 3 4" xfId="18053"/>
    <cellStyle name="40% - Accent3 2 4 2 2 3 4 2" xfId="18054"/>
    <cellStyle name="40% - Accent3 2 4 2 2 3 5" xfId="18055"/>
    <cellStyle name="40% - Accent3 2 4 2 2 4" xfId="18056"/>
    <cellStyle name="40% - Accent3 2 4 2 2 4 2" xfId="18057"/>
    <cellStyle name="40% - Accent3 2 4 2 2 4 2 2" xfId="18058"/>
    <cellStyle name="40% - Accent3 2 4 2 2 4 2 2 2" xfId="18059"/>
    <cellStyle name="40% - Accent3 2 4 2 2 4 2 3" xfId="18060"/>
    <cellStyle name="40% - Accent3 2 4 2 2 4 3" xfId="18061"/>
    <cellStyle name="40% - Accent3 2 4 2 2 4 3 2" xfId="18062"/>
    <cellStyle name="40% - Accent3 2 4 2 2 4 4" xfId="18063"/>
    <cellStyle name="40% - Accent3 2 4 2 2 5" xfId="18064"/>
    <cellStyle name="40% - Accent3 2 4 2 2 5 2" xfId="18065"/>
    <cellStyle name="40% - Accent3 2 4 2 2 5 2 2" xfId="18066"/>
    <cellStyle name="40% - Accent3 2 4 2 2 5 3" xfId="18067"/>
    <cellStyle name="40% - Accent3 2 4 2 2 6" xfId="18068"/>
    <cellStyle name="40% - Accent3 2 4 2 2 6 2" xfId="18069"/>
    <cellStyle name="40% - Accent3 2 4 2 2 7" xfId="18070"/>
    <cellStyle name="40% - Accent3 2 4 2 3" xfId="18071"/>
    <cellStyle name="40% - Accent3 2 4 2 3 2" xfId="18072"/>
    <cellStyle name="40% - Accent3 2 4 2 3 2 2" xfId="18073"/>
    <cellStyle name="40% - Accent3 2 4 2 3 2 2 2" xfId="18074"/>
    <cellStyle name="40% - Accent3 2 4 2 3 2 2 2 2" xfId="18075"/>
    <cellStyle name="40% - Accent3 2 4 2 3 2 2 2 2 2" xfId="18076"/>
    <cellStyle name="40% - Accent3 2 4 2 3 2 2 2 3" xfId="18077"/>
    <cellStyle name="40% - Accent3 2 4 2 3 2 2 3" xfId="18078"/>
    <cellStyle name="40% - Accent3 2 4 2 3 2 2 3 2" xfId="18079"/>
    <cellStyle name="40% - Accent3 2 4 2 3 2 2 4" xfId="18080"/>
    <cellStyle name="40% - Accent3 2 4 2 3 2 3" xfId="18081"/>
    <cellStyle name="40% - Accent3 2 4 2 3 2 3 2" xfId="18082"/>
    <cellStyle name="40% - Accent3 2 4 2 3 2 3 2 2" xfId="18083"/>
    <cellStyle name="40% - Accent3 2 4 2 3 2 3 3" xfId="18084"/>
    <cellStyle name="40% - Accent3 2 4 2 3 2 4" xfId="18085"/>
    <cellStyle name="40% - Accent3 2 4 2 3 2 4 2" xfId="18086"/>
    <cellStyle name="40% - Accent3 2 4 2 3 2 5" xfId="18087"/>
    <cellStyle name="40% - Accent3 2 4 2 3 3" xfId="18088"/>
    <cellStyle name="40% - Accent3 2 4 2 3 3 2" xfId="18089"/>
    <cellStyle name="40% - Accent3 2 4 2 3 3 2 2" xfId="18090"/>
    <cellStyle name="40% - Accent3 2 4 2 3 3 2 2 2" xfId="18091"/>
    <cellStyle name="40% - Accent3 2 4 2 3 3 2 3" xfId="18092"/>
    <cellStyle name="40% - Accent3 2 4 2 3 3 3" xfId="18093"/>
    <cellStyle name="40% - Accent3 2 4 2 3 3 3 2" xfId="18094"/>
    <cellStyle name="40% - Accent3 2 4 2 3 3 4" xfId="18095"/>
    <cellStyle name="40% - Accent3 2 4 2 3 4" xfId="18096"/>
    <cellStyle name="40% - Accent3 2 4 2 3 4 2" xfId="18097"/>
    <cellStyle name="40% - Accent3 2 4 2 3 4 2 2" xfId="18098"/>
    <cellStyle name="40% - Accent3 2 4 2 3 4 3" xfId="18099"/>
    <cellStyle name="40% - Accent3 2 4 2 3 5" xfId="18100"/>
    <cellStyle name="40% - Accent3 2 4 2 3 5 2" xfId="18101"/>
    <cellStyle name="40% - Accent3 2 4 2 3 6" xfId="18102"/>
    <cellStyle name="40% - Accent3 2 4 2 4" xfId="18103"/>
    <cellStyle name="40% - Accent3 2 4 2 4 2" xfId="18104"/>
    <cellStyle name="40% - Accent3 2 4 2 4 2 2" xfId="18105"/>
    <cellStyle name="40% - Accent3 2 4 2 4 2 2 2" xfId="18106"/>
    <cellStyle name="40% - Accent3 2 4 2 4 2 2 2 2" xfId="18107"/>
    <cellStyle name="40% - Accent3 2 4 2 4 2 2 3" xfId="18108"/>
    <cellStyle name="40% - Accent3 2 4 2 4 2 3" xfId="18109"/>
    <cellStyle name="40% - Accent3 2 4 2 4 2 3 2" xfId="18110"/>
    <cellStyle name="40% - Accent3 2 4 2 4 2 4" xfId="18111"/>
    <cellStyle name="40% - Accent3 2 4 2 4 3" xfId="18112"/>
    <cellStyle name="40% - Accent3 2 4 2 4 3 2" xfId="18113"/>
    <cellStyle name="40% - Accent3 2 4 2 4 3 2 2" xfId="18114"/>
    <cellStyle name="40% - Accent3 2 4 2 4 3 3" xfId="18115"/>
    <cellStyle name="40% - Accent3 2 4 2 4 4" xfId="18116"/>
    <cellStyle name="40% - Accent3 2 4 2 4 4 2" xfId="18117"/>
    <cellStyle name="40% - Accent3 2 4 2 4 5" xfId="18118"/>
    <cellStyle name="40% - Accent3 2 4 2 5" xfId="18119"/>
    <cellStyle name="40% - Accent3 2 4 2 5 2" xfId="18120"/>
    <cellStyle name="40% - Accent3 2 4 2 5 2 2" xfId="18121"/>
    <cellStyle name="40% - Accent3 2 4 2 5 2 2 2" xfId="18122"/>
    <cellStyle name="40% - Accent3 2 4 2 5 2 3" xfId="18123"/>
    <cellStyle name="40% - Accent3 2 4 2 5 3" xfId="18124"/>
    <cellStyle name="40% - Accent3 2 4 2 5 3 2" xfId="18125"/>
    <cellStyle name="40% - Accent3 2 4 2 5 4" xfId="18126"/>
    <cellStyle name="40% - Accent3 2 4 2 6" xfId="18127"/>
    <cellStyle name="40% - Accent3 2 4 2 6 2" xfId="18128"/>
    <cellStyle name="40% - Accent3 2 4 2 6 2 2" xfId="18129"/>
    <cellStyle name="40% - Accent3 2 4 2 6 3" xfId="18130"/>
    <cellStyle name="40% - Accent3 2 4 2 7" xfId="18131"/>
    <cellStyle name="40% - Accent3 2 4 2 7 2" xfId="18132"/>
    <cellStyle name="40% - Accent3 2 4 2 8" xfId="18133"/>
    <cellStyle name="40% - Accent3 2 4 3" xfId="18134"/>
    <cellStyle name="40% - Accent3 2 4 3 2" xfId="18135"/>
    <cellStyle name="40% - Accent3 2 4 3 2 2" xfId="18136"/>
    <cellStyle name="40% - Accent3 2 4 3 2 2 2" xfId="18137"/>
    <cellStyle name="40% - Accent3 2 4 3 2 2 2 2" xfId="18138"/>
    <cellStyle name="40% - Accent3 2 4 3 2 2 2 2 2" xfId="18139"/>
    <cellStyle name="40% - Accent3 2 4 3 2 2 2 2 2 2" xfId="18140"/>
    <cellStyle name="40% - Accent3 2 4 3 2 2 2 2 3" xfId="18141"/>
    <cellStyle name="40% - Accent3 2 4 3 2 2 2 3" xfId="18142"/>
    <cellStyle name="40% - Accent3 2 4 3 2 2 2 3 2" xfId="18143"/>
    <cellStyle name="40% - Accent3 2 4 3 2 2 2 4" xfId="18144"/>
    <cellStyle name="40% - Accent3 2 4 3 2 2 3" xfId="18145"/>
    <cellStyle name="40% - Accent3 2 4 3 2 2 3 2" xfId="18146"/>
    <cellStyle name="40% - Accent3 2 4 3 2 2 3 2 2" xfId="18147"/>
    <cellStyle name="40% - Accent3 2 4 3 2 2 3 3" xfId="18148"/>
    <cellStyle name="40% - Accent3 2 4 3 2 2 4" xfId="18149"/>
    <cellStyle name="40% - Accent3 2 4 3 2 2 4 2" xfId="18150"/>
    <cellStyle name="40% - Accent3 2 4 3 2 2 5" xfId="18151"/>
    <cellStyle name="40% - Accent3 2 4 3 2 3" xfId="18152"/>
    <cellStyle name="40% - Accent3 2 4 3 2 3 2" xfId="18153"/>
    <cellStyle name="40% - Accent3 2 4 3 2 3 2 2" xfId="18154"/>
    <cellStyle name="40% - Accent3 2 4 3 2 3 2 2 2" xfId="18155"/>
    <cellStyle name="40% - Accent3 2 4 3 2 3 2 3" xfId="18156"/>
    <cellStyle name="40% - Accent3 2 4 3 2 3 3" xfId="18157"/>
    <cellStyle name="40% - Accent3 2 4 3 2 3 3 2" xfId="18158"/>
    <cellStyle name="40% - Accent3 2 4 3 2 3 4" xfId="18159"/>
    <cellStyle name="40% - Accent3 2 4 3 2 4" xfId="18160"/>
    <cellStyle name="40% - Accent3 2 4 3 2 4 2" xfId="18161"/>
    <cellStyle name="40% - Accent3 2 4 3 2 4 2 2" xfId="18162"/>
    <cellStyle name="40% - Accent3 2 4 3 2 4 3" xfId="18163"/>
    <cellStyle name="40% - Accent3 2 4 3 2 5" xfId="18164"/>
    <cellStyle name="40% - Accent3 2 4 3 2 5 2" xfId="18165"/>
    <cellStyle name="40% - Accent3 2 4 3 2 6" xfId="18166"/>
    <cellStyle name="40% - Accent3 2 4 3 3" xfId="18167"/>
    <cellStyle name="40% - Accent3 2 4 3 3 2" xfId="18168"/>
    <cellStyle name="40% - Accent3 2 4 3 3 2 2" xfId="18169"/>
    <cellStyle name="40% - Accent3 2 4 3 3 2 2 2" xfId="18170"/>
    <cellStyle name="40% - Accent3 2 4 3 3 2 2 2 2" xfId="18171"/>
    <cellStyle name="40% - Accent3 2 4 3 3 2 2 3" xfId="18172"/>
    <cellStyle name="40% - Accent3 2 4 3 3 2 3" xfId="18173"/>
    <cellStyle name="40% - Accent3 2 4 3 3 2 3 2" xfId="18174"/>
    <cellStyle name="40% - Accent3 2 4 3 3 2 4" xfId="18175"/>
    <cellStyle name="40% - Accent3 2 4 3 3 3" xfId="18176"/>
    <cellStyle name="40% - Accent3 2 4 3 3 3 2" xfId="18177"/>
    <cellStyle name="40% - Accent3 2 4 3 3 3 2 2" xfId="18178"/>
    <cellStyle name="40% - Accent3 2 4 3 3 3 3" xfId="18179"/>
    <cellStyle name="40% - Accent3 2 4 3 3 4" xfId="18180"/>
    <cellStyle name="40% - Accent3 2 4 3 3 4 2" xfId="18181"/>
    <cellStyle name="40% - Accent3 2 4 3 3 5" xfId="18182"/>
    <cellStyle name="40% - Accent3 2 4 3 4" xfId="18183"/>
    <cellStyle name="40% - Accent3 2 4 3 4 2" xfId="18184"/>
    <cellStyle name="40% - Accent3 2 4 3 4 2 2" xfId="18185"/>
    <cellStyle name="40% - Accent3 2 4 3 4 2 2 2" xfId="18186"/>
    <cellStyle name="40% - Accent3 2 4 3 4 2 3" xfId="18187"/>
    <cellStyle name="40% - Accent3 2 4 3 4 3" xfId="18188"/>
    <cellStyle name="40% - Accent3 2 4 3 4 3 2" xfId="18189"/>
    <cellStyle name="40% - Accent3 2 4 3 4 4" xfId="18190"/>
    <cellStyle name="40% - Accent3 2 4 3 5" xfId="18191"/>
    <cellStyle name="40% - Accent3 2 4 3 5 2" xfId="18192"/>
    <cellStyle name="40% - Accent3 2 4 3 5 2 2" xfId="18193"/>
    <cellStyle name="40% - Accent3 2 4 3 5 3" xfId="18194"/>
    <cellStyle name="40% - Accent3 2 4 3 6" xfId="18195"/>
    <cellStyle name="40% - Accent3 2 4 3 6 2" xfId="18196"/>
    <cellStyle name="40% - Accent3 2 4 3 7" xfId="18197"/>
    <cellStyle name="40% - Accent3 2 4 4" xfId="18198"/>
    <cellStyle name="40% - Accent3 2 4 4 2" xfId="18199"/>
    <cellStyle name="40% - Accent3 2 4 4 2 2" xfId="18200"/>
    <cellStyle name="40% - Accent3 2 4 4 2 2 2" xfId="18201"/>
    <cellStyle name="40% - Accent3 2 4 4 2 2 2 2" xfId="18202"/>
    <cellStyle name="40% - Accent3 2 4 4 2 2 2 2 2" xfId="18203"/>
    <cellStyle name="40% - Accent3 2 4 4 2 2 2 3" xfId="18204"/>
    <cellStyle name="40% - Accent3 2 4 4 2 2 3" xfId="18205"/>
    <cellStyle name="40% - Accent3 2 4 4 2 2 3 2" xfId="18206"/>
    <cellStyle name="40% - Accent3 2 4 4 2 2 4" xfId="18207"/>
    <cellStyle name="40% - Accent3 2 4 4 2 3" xfId="18208"/>
    <cellStyle name="40% - Accent3 2 4 4 2 3 2" xfId="18209"/>
    <cellStyle name="40% - Accent3 2 4 4 2 3 2 2" xfId="18210"/>
    <cellStyle name="40% - Accent3 2 4 4 2 3 3" xfId="18211"/>
    <cellStyle name="40% - Accent3 2 4 4 2 4" xfId="18212"/>
    <cellStyle name="40% - Accent3 2 4 4 2 4 2" xfId="18213"/>
    <cellStyle name="40% - Accent3 2 4 4 2 5" xfId="18214"/>
    <cellStyle name="40% - Accent3 2 4 4 3" xfId="18215"/>
    <cellStyle name="40% - Accent3 2 4 4 3 2" xfId="18216"/>
    <cellStyle name="40% - Accent3 2 4 4 3 2 2" xfId="18217"/>
    <cellStyle name="40% - Accent3 2 4 4 3 2 2 2" xfId="18218"/>
    <cellStyle name="40% - Accent3 2 4 4 3 2 3" xfId="18219"/>
    <cellStyle name="40% - Accent3 2 4 4 3 3" xfId="18220"/>
    <cellStyle name="40% - Accent3 2 4 4 3 3 2" xfId="18221"/>
    <cellStyle name="40% - Accent3 2 4 4 3 4" xfId="18222"/>
    <cellStyle name="40% - Accent3 2 4 4 4" xfId="18223"/>
    <cellStyle name="40% - Accent3 2 4 4 4 2" xfId="18224"/>
    <cellStyle name="40% - Accent3 2 4 4 4 2 2" xfId="18225"/>
    <cellStyle name="40% - Accent3 2 4 4 4 3" xfId="18226"/>
    <cellStyle name="40% - Accent3 2 4 4 5" xfId="18227"/>
    <cellStyle name="40% - Accent3 2 4 4 5 2" xfId="18228"/>
    <cellStyle name="40% - Accent3 2 4 4 6" xfId="18229"/>
    <cellStyle name="40% - Accent3 2 4 5" xfId="18230"/>
    <cellStyle name="40% - Accent3 2 4 5 2" xfId="18231"/>
    <cellStyle name="40% - Accent3 2 4 5 2 2" xfId="18232"/>
    <cellStyle name="40% - Accent3 2 4 5 2 2 2" xfId="18233"/>
    <cellStyle name="40% - Accent3 2 4 5 2 2 2 2" xfId="18234"/>
    <cellStyle name="40% - Accent3 2 4 5 2 2 3" xfId="18235"/>
    <cellStyle name="40% - Accent3 2 4 5 2 3" xfId="18236"/>
    <cellStyle name="40% - Accent3 2 4 5 2 3 2" xfId="18237"/>
    <cellStyle name="40% - Accent3 2 4 5 2 4" xfId="18238"/>
    <cellStyle name="40% - Accent3 2 4 5 3" xfId="18239"/>
    <cellStyle name="40% - Accent3 2 4 5 3 2" xfId="18240"/>
    <cellStyle name="40% - Accent3 2 4 5 3 2 2" xfId="18241"/>
    <cellStyle name="40% - Accent3 2 4 5 3 3" xfId="18242"/>
    <cellStyle name="40% - Accent3 2 4 5 4" xfId="18243"/>
    <cellStyle name="40% - Accent3 2 4 5 4 2" xfId="18244"/>
    <cellStyle name="40% - Accent3 2 4 5 5" xfId="18245"/>
    <cellStyle name="40% - Accent3 2 4 6" xfId="18246"/>
    <cellStyle name="40% - Accent3 2 4 6 2" xfId="18247"/>
    <cellStyle name="40% - Accent3 2 4 6 2 2" xfId="18248"/>
    <cellStyle name="40% - Accent3 2 4 6 2 2 2" xfId="18249"/>
    <cellStyle name="40% - Accent3 2 4 6 2 3" xfId="18250"/>
    <cellStyle name="40% - Accent3 2 4 6 3" xfId="18251"/>
    <cellStyle name="40% - Accent3 2 4 6 3 2" xfId="18252"/>
    <cellStyle name="40% - Accent3 2 4 6 4" xfId="18253"/>
    <cellStyle name="40% - Accent3 2 4 7" xfId="18254"/>
    <cellStyle name="40% - Accent3 2 4 7 2" xfId="18255"/>
    <cellStyle name="40% - Accent3 2 4 7 2 2" xfId="18256"/>
    <cellStyle name="40% - Accent3 2 4 7 3" xfId="18257"/>
    <cellStyle name="40% - Accent3 2 4 8" xfId="18258"/>
    <cellStyle name="40% - Accent3 2 4 8 2" xfId="18259"/>
    <cellStyle name="40% - Accent3 2 4 9" xfId="18260"/>
    <cellStyle name="40% - Accent3 2 5" xfId="18261"/>
    <cellStyle name="40% - Accent3 2 5 2" xfId="18262"/>
    <cellStyle name="40% - Accent3 2 5 2 2" xfId="18263"/>
    <cellStyle name="40% - Accent3 2 5 2 2 2" xfId="18264"/>
    <cellStyle name="40% - Accent3 2 5 2 2 2 2" xfId="18265"/>
    <cellStyle name="40% - Accent3 2 5 2 2 2 2 2" xfId="18266"/>
    <cellStyle name="40% - Accent3 2 5 2 2 2 2 2 2" xfId="18267"/>
    <cellStyle name="40% - Accent3 2 5 2 2 2 2 2 2 2" xfId="18268"/>
    <cellStyle name="40% - Accent3 2 5 2 2 2 2 2 3" xfId="18269"/>
    <cellStyle name="40% - Accent3 2 5 2 2 2 2 3" xfId="18270"/>
    <cellStyle name="40% - Accent3 2 5 2 2 2 2 3 2" xfId="18271"/>
    <cellStyle name="40% - Accent3 2 5 2 2 2 2 4" xfId="18272"/>
    <cellStyle name="40% - Accent3 2 5 2 2 2 3" xfId="18273"/>
    <cellStyle name="40% - Accent3 2 5 2 2 2 3 2" xfId="18274"/>
    <cellStyle name="40% - Accent3 2 5 2 2 2 3 2 2" xfId="18275"/>
    <cellStyle name="40% - Accent3 2 5 2 2 2 3 3" xfId="18276"/>
    <cellStyle name="40% - Accent3 2 5 2 2 2 4" xfId="18277"/>
    <cellStyle name="40% - Accent3 2 5 2 2 2 4 2" xfId="18278"/>
    <cellStyle name="40% - Accent3 2 5 2 2 2 5" xfId="18279"/>
    <cellStyle name="40% - Accent3 2 5 2 2 3" xfId="18280"/>
    <cellStyle name="40% - Accent3 2 5 2 2 3 2" xfId="18281"/>
    <cellStyle name="40% - Accent3 2 5 2 2 3 2 2" xfId="18282"/>
    <cellStyle name="40% - Accent3 2 5 2 2 3 2 2 2" xfId="18283"/>
    <cellStyle name="40% - Accent3 2 5 2 2 3 2 3" xfId="18284"/>
    <cellStyle name="40% - Accent3 2 5 2 2 3 3" xfId="18285"/>
    <cellStyle name="40% - Accent3 2 5 2 2 3 3 2" xfId="18286"/>
    <cellStyle name="40% - Accent3 2 5 2 2 3 4" xfId="18287"/>
    <cellStyle name="40% - Accent3 2 5 2 2 4" xfId="18288"/>
    <cellStyle name="40% - Accent3 2 5 2 2 4 2" xfId="18289"/>
    <cellStyle name="40% - Accent3 2 5 2 2 4 2 2" xfId="18290"/>
    <cellStyle name="40% - Accent3 2 5 2 2 4 3" xfId="18291"/>
    <cellStyle name="40% - Accent3 2 5 2 2 5" xfId="18292"/>
    <cellStyle name="40% - Accent3 2 5 2 2 5 2" xfId="18293"/>
    <cellStyle name="40% - Accent3 2 5 2 2 6" xfId="18294"/>
    <cellStyle name="40% - Accent3 2 5 2 3" xfId="18295"/>
    <cellStyle name="40% - Accent3 2 5 2 3 2" xfId="18296"/>
    <cellStyle name="40% - Accent3 2 5 2 3 2 2" xfId="18297"/>
    <cellStyle name="40% - Accent3 2 5 2 3 2 2 2" xfId="18298"/>
    <cellStyle name="40% - Accent3 2 5 2 3 2 2 2 2" xfId="18299"/>
    <cellStyle name="40% - Accent3 2 5 2 3 2 2 3" xfId="18300"/>
    <cellStyle name="40% - Accent3 2 5 2 3 2 3" xfId="18301"/>
    <cellStyle name="40% - Accent3 2 5 2 3 2 3 2" xfId="18302"/>
    <cellStyle name="40% - Accent3 2 5 2 3 2 4" xfId="18303"/>
    <cellStyle name="40% - Accent3 2 5 2 3 3" xfId="18304"/>
    <cellStyle name="40% - Accent3 2 5 2 3 3 2" xfId="18305"/>
    <cellStyle name="40% - Accent3 2 5 2 3 3 2 2" xfId="18306"/>
    <cellStyle name="40% - Accent3 2 5 2 3 3 3" xfId="18307"/>
    <cellStyle name="40% - Accent3 2 5 2 3 4" xfId="18308"/>
    <cellStyle name="40% - Accent3 2 5 2 3 4 2" xfId="18309"/>
    <cellStyle name="40% - Accent3 2 5 2 3 5" xfId="18310"/>
    <cellStyle name="40% - Accent3 2 5 2 4" xfId="18311"/>
    <cellStyle name="40% - Accent3 2 5 2 4 2" xfId="18312"/>
    <cellStyle name="40% - Accent3 2 5 2 4 2 2" xfId="18313"/>
    <cellStyle name="40% - Accent3 2 5 2 4 2 2 2" xfId="18314"/>
    <cellStyle name="40% - Accent3 2 5 2 4 2 3" xfId="18315"/>
    <cellStyle name="40% - Accent3 2 5 2 4 3" xfId="18316"/>
    <cellStyle name="40% - Accent3 2 5 2 4 3 2" xfId="18317"/>
    <cellStyle name="40% - Accent3 2 5 2 4 4" xfId="18318"/>
    <cellStyle name="40% - Accent3 2 5 2 5" xfId="18319"/>
    <cellStyle name="40% - Accent3 2 5 2 5 2" xfId="18320"/>
    <cellStyle name="40% - Accent3 2 5 2 5 2 2" xfId="18321"/>
    <cellStyle name="40% - Accent3 2 5 2 5 3" xfId="18322"/>
    <cellStyle name="40% - Accent3 2 5 2 6" xfId="18323"/>
    <cellStyle name="40% - Accent3 2 5 2 6 2" xfId="18324"/>
    <cellStyle name="40% - Accent3 2 5 2 7" xfId="18325"/>
    <cellStyle name="40% - Accent3 2 5 3" xfId="18326"/>
    <cellStyle name="40% - Accent3 2 5 3 2" xfId="18327"/>
    <cellStyle name="40% - Accent3 2 5 3 2 2" xfId="18328"/>
    <cellStyle name="40% - Accent3 2 5 3 2 2 2" xfId="18329"/>
    <cellStyle name="40% - Accent3 2 5 3 2 2 2 2" xfId="18330"/>
    <cellStyle name="40% - Accent3 2 5 3 2 2 2 2 2" xfId="18331"/>
    <cellStyle name="40% - Accent3 2 5 3 2 2 2 3" xfId="18332"/>
    <cellStyle name="40% - Accent3 2 5 3 2 2 3" xfId="18333"/>
    <cellStyle name="40% - Accent3 2 5 3 2 2 3 2" xfId="18334"/>
    <cellStyle name="40% - Accent3 2 5 3 2 2 4" xfId="18335"/>
    <cellStyle name="40% - Accent3 2 5 3 2 3" xfId="18336"/>
    <cellStyle name="40% - Accent3 2 5 3 2 3 2" xfId="18337"/>
    <cellStyle name="40% - Accent3 2 5 3 2 3 2 2" xfId="18338"/>
    <cellStyle name="40% - Accent3 2 5 3 2 3 3" xfId="18339"/>
    <cellStyle name="40% - Accent3 2 5 3 2 4" xfId="18340"/>
    <cellStyle name="40% - Accent3 2 5 3 2 4 2" xfId="18341"/>
    <cellStyle name="40% - Accent3 2 5 3 2 5" xfId="18342"/>
    <cellStyle name="40% - Accent3 2 5 3 3" xfId="18343"/>
    <cellStyle name="40% - Accent3 2 5 3 3 2" xfId="18344"/>
    <cellStyle name="40% - Accent3 2 5 3 3 2 2" xfId="18345"/>
    <cellStyle name="40% - Accent3 2 5 3 3 2 2 2" xfId="18346"/>
    <cellStyle name="40% - Accent3 2 5 3 3 2 3" xfId="18347"/>
    <cellStyle name="40% - Accent3 2 5 3 3 3" xfId="18348"/>
    <cellStyle name="40% - Accent3 2 5 3 3 3 2" xfId="18349"/>
    <cellStyle name="40% - Accent3 2 5 3 3 4" xfId="18350"/>
    <cellStyle name="40% - Accent3 2 5 3 4" xfId="18351"/>
    <cellStyle name="40% - Accent3 2 5 3 4 2" xfId="18352"/>
    <cellStyle name="40% - Accent3 2 5 3 4 2 2" xfId="18353"/>
    <cellStyle name="40% - Accent3 2 5 3 4 3" xfId="18354"/>
    <cellStyle name="40% - Accent3 2 5 3 5" xfId="18355"/>
    <cellStyle name="40% - Accent3 2 5 3 5 2" xfId="18356"/>
    <cellStyle name="40% - Accent3 2 5 3 6" xfId="18357"/>
    <cellStyle name="40% - Accent3 2 5 4" xfId="18358"/>
    <cellStyle name="40% - Accent3 2 5 4 2" xfId="18359"/>
    <cellStyle name="40% - Accent3 2 5 4 2 2" xfId="18360"/>
    <cellStyle name="40% - Accent3 2 5 4 2 2 2" xfId="18361"/>
    <cellStyle name="40% - Accent3 2 5 4 2 2 2 2" xfId="18362"/>
    <cellStyle name="40% - Accent3 2 5 4 2 2 3" xfId="18363"/>
    <cellStyle name="40% - Accent3 2 5 4 2 3" xfId="18364"/>
    <cellStyle name="40% - Accent3 2 5 4 2 3 2" xfId="18365"/>
    <cellStyle name="40% - Accent3 2 5 4 2 4" xfId="18366"/>
    <cellStyle name="40% - Accent3 2 5 4 3" xfId="18367"/>
    <cellStyle name="40% - Accent3 2 5 4 3 2" xfId="18368"/>
    <cellStyle name="40% - Accent3 2 5 4 3 2 2" xfId="18369"/>
    <cellStyle name="40% - Accent3 2 5 4 3 3" xfId="18370"/>
    <cellStyle name="40% - Accent3 2 5 4 4" xfId="18371"/>
    <cellStyle name="40% - Accent3 2 5 4 4 2" xfId="18372"/>
    <cellStyle name="40% - Accent3 2 5 4 5" xfId="18373"/>
    <cellStyle name="40% - Accent3 2 5 5" xfId="18374"/>
    <cellStyle name="40% - Accent3 2 5 5 2" xfId="18375"/>
    <cellStyle name="40% - Accent3 2 5 5 2 2" xfId="18376"/>
    <cellStyle name="40% - Accent3 2 5 5 2 2 2" xfId="18377"/>
    <cellStyle name="40% - Accent3 2 5 5 2 3" xfId="18378"/>
    <cellStyle name="40% - Accent3 2 5 5 3" xfId="18379"/>
    <cellStyle name="40% - Accent3 2 5 5 3 2" xfId="18380"/>
    <cellStyle name="40% - Accent3 2 5 5 4" xfId="18381"/>
    <cellStyle name="40% - Accent3 2 5 6" xfId="18382"/>
    <cellStyle name="40% - Accent3 2 5 6 2" xfId="18383"/>
    <cellStyle name="40% - Accent3 2 5 6 2 2" xfId="18384"/>
    <cellStyle name="40% - Accent3 2 5 6 3" xfId="18385"/>
    <cellStyle name="40% - Accent3 2 5 7" xfId="18386"/>
    <cellStyle name="40% - Accent3 2 5 7 2" xfId="18387"/>
    <cellStyle name="40% - Accent3 2 5 8" xfId="18388"/>
    <cellStyle name="40% - Accent3 2 6" xfId="18389"/>
    <cellStyle name="40% - Accent3 2 6 2" xfId="18390"/>
    <cellStyle name="40% - Accent3 2 6 2 2" xfId="18391"/>
    <cellStyle name="40% - Accent3 2 6 2 2 2" xfId="18392"/>
    <cellStyle name="40% - Accent3 2 6 2 2 2 2" xfId="18393"/>
    <cellStyle name="40% - Accent3 2 6 2 2 2 2 2" xfId="18394"/>
    <cellStyle name="40% - Accent3 2 6 2 2 2 2 2 2" xfId="18395"/>
    <cellStyle name="40% - Accent3 2 6 2 2 2 2 3" xfId="18396"/>
    <cellStyle name="40% - Accent3 2 6 2 2 2 3" xfId="18397"/>
    <cellStyle name="40% - Accent3 2 6 2 2 2 3 2" xfId="18398"/>
    <cellStyle name="40% - Accent3 2 6 2 2 2 4" xfId="18399"/>
    <cellStyle name="40% - Accent3 2 6 2 2 3" xfId="18400"/>
    <cellStyle name="40% - Accent3 2 6 2 2 3 2" xfId="18401"/>
    <cellStyle name="40% - Accent3 2 6 2 2 3 2 2" xfId="18402"/>
    <cellStyle name="40% - Accent3 2 6 2 2 3 3" xfId="18403"/>
    <cellStyle name="40% - Accent3 2 6 2 2 4" xfId="18404"/>
    <cellStyle name="40% - Accent3 2 6 2 2 4 2" xfId="18405"/>
    <cellStyle name="40% - Accent3 2 6 2 2 5" xfId="18406"/>
    <cellStyle name="40% - Accent3 2 6 2 3" xfId="18407"/>
    <cellStyle name="40% - Accent3 2 6 2 3 2" xfId="18408"/>
    <cellStyle name="40% - Accent3 2 6 2 3 2 2" xfId="18409"/>
    <cellStyle name="40% - Accent3 2 6 2 3 2 2 2" xfId="18410"/>
    <cellStyle name="40% - Accent3 2 6 2 3 2 3" xfId="18411"/>
    <cellStyle name="40% - Accent3 2 6 2 3 3" xfId="18412"/>
    <cellStyle name="40% - Accent3 2 6 2 3 3 2" xfId="18413"/>
    <cellStyle name="40% - Accent3 2 6 2 3 4" xfId="18414"/>
    <cellStyle name="40% - Accent3 2 6 2 4" xfId="18415"/>
    <cellStyle name="40% - Accent3 2 6 2 4 2" xfId="18416"/>
    <cellStyle name="40% - Accent3 2 6 2 4 2 2" xfId="18417"/>
    <cellStyle name="40% - Accent3 2 6 2 4 3" xfId="18418"/>
    <cellStyle name="40% - Accent3 2 6 2 5" xfId="18419"/>
    <cellStyle name="40% - Accent3 2 6 2 5 2" xfId="18420"/>
    <cellStyle name="40% - Accent3 2 6 2 6" xfId="18421"/>
    <cellStyle name="40% - Accent3 2 6 3" xfId="18422"/>
    <cellStyle name="40% - Accent3 2 6 3 2" xfId="18423"/>
    <cellStyle name="40% - Accent3 2 6 3 2 2" xfId="18424"/>
    <cellStyle name="40% - Accent3 2 6 3 2 2 2" xfId="18425"/>
    <cellStyle name="40% - Accent3 2 6 3 2 2 2 2" xfId="18426"/>
    <cellStyle name="40% - Accent3 2 6 3 2 2 3" xfId="18427"/>
    <cellStyle name="40% - Accent3 2 6 3 2 3" xfId="18428"/>
    <cellStyle name="40% - Accent3 2 6 3 2 3 2" xfId="18429"/>
    <cellStyle name="40% - Accent3 2 6 3 2 4" xfId="18430"/>
    <cellStyle name="40% - Accent3 2 6 3 3" xfId="18431"/>
    <cellStyle name="40% - Accent3 2 6 3 3 2" xfId="18432"/>
    <cellStyle name="40% - Accent3 2 6 3 3 2 2" xfId="18433"/>
    <cellStyle name="40% - Accent3 2 6 3 3 3" xfId="18434"/>
    <cellStyle name="40% - Accent3 2 6 3 4" xfId="18435"/>
    <cellStyle name="40% - Accent3 2 6 3 4 2" xfId="18436"/>
    <cellStyle name="40% - Accent3 2 6 3 5" xfId="18437"/>
    <cellStyle name="40% - Accent3 2 6 4" xfId="18438"/>
    <cellStyle name="40% - Accent3 2 6 4 2" xfId="18439"/>
    <cellStyle name="40% - Accent3 2 6 4 2 2" xfId="18440"/>
    <cellStyle name="40% - Accent3 2 6 4 2 2 2" xfId="18441"/>
    <cellStyle name="40% - Accent3 2 6 4 2 3" xfId="18442"/>
    <cellStyle name="40% - Accent3 2 6 4 3" xfId="18443"/>
    <cellStyle name="40% - Accent3 2 6 4 3 2" xfId="18444"/>
    <cellStyle name="40% - Accent3 2 6 4 4" xfId="18445"/>
    <cellStyle name="40% - Accent3 2 6 5" xfId="18446"/>
    <cellStyle name="40% - Accent3 2 6 5 2" xfId="18447"/>
    <cellStyle name="40% - Accent3 2 6 5 2 2" xfId="18448"/>
    <cellStyle name="40% - Accent3 2 6 5 3" xfId="18449"/>
    <cellStyle name="40% - Accent3 2 6 6" xfId="18450"/>
    <cellStyle name="40% - Accent3 2 6 6 2" xfId="18451"/>
    <cellStyle name="40% - Accent3 2 6 7" xfId="18452"/>
    <cellStyle name="40% - Accent3 2 7" xfId="18453"/>
    <cellStyle name="40% - Accent3 2 7 2" xfId="18454"/>
    <cellStyle name="40% - Accent3 2 7 2 2" xfId="18455"/>
    <cellStyle name="40% - Accent3 2 7 2 2 2" xfId="18456"/>
    <cellStyle name="40% - Accent3 2 7 2 2 2 2" xfId="18457"/>
    <cellStyle name="40% - Accent3 2 7 2 2 2 2 2" xfId="18458"/>
    <cellStyle name="40% - Accent3 2 7 2 2 2 3" xfId="18459"/>
    <cellStyle name="40% - Accent3 2 7 2 2 3" xfId="18460"/>
    <cellStyle name="40% - Accent3 2 7 2 2 3 2" xfId="18461"/>
    <cellStyle name="40% - Accent3 2 7 2 2 4" xfId="18462"/>
    <cellStyle name="40% - Accent3 2 7 2 3" xfId="18463"/>
    <cellStyle name="40% - Accent3 2 7 2 3 2" xfId="18464"/>
    <cellStyle name="40% - Accent3 2 7 2 3 2 2" xfId="18465"/>
    <cellStyle name="40% - Accent3 2 7 2 3 3" xfId="18466"/>
    <cellStyle name="40% - Accent3 2 7 2 4" xfId="18467"/>
    <cellStyle name="40% - Accent3 2 7 2 4 2" xfId="18468"/>
    <cellStyle name="40% - Accent3 2 7 2 5" xfId="18469"/>
    <cellStyle name="40% - Accent3 2 7 3" xfId="18470"/>
    <cellStyle name="40% - Accent3 2 7 3 2" xfId="18471"/>
    <cellStyle name="40% - Accent3 2 7 3 2 2" xfId="18472"/>
    <cellStyle name="40% - Accent3 2 7 3 2 2 2" xfId="18473"/>
    <cellStyle name="40% - Accent3 2 7 3 2 3" xfId="18474"/>
    <cellStyle name="40% - Accent3 2 7 3 3" xfId="18475"/>
    <cellStyle name="40% - Accent3 2 7 3 3 2" xfId="18476"/>
    <cellStyle name="40% - Accent3 2 7 3 4" xfId="18477"/>
    <cellStyle name="40% - Accent3 2 7 4" xfId="18478"/>
    <cellStyle name="40% - Accent3 2 7 4 2" xfId="18479"/>
    <cellStyle name="40% - Accent3 2 7 4 2 2" xfId="18480"/>
    <cellStyle name="40% - Accent3 2 7 4 3" xfId="18481"/>
    <cellStyle name="40% - Accent3 2 7 5" xfId="18482"/>
    <cellStyle name="40% - Accent3 2 7 5 2" xfId="18483"/>
    <cellStyle name="40% - Accent3 2 7 6" xfId="18484"/>
    <cellStyle name="40% - Accent3 2 8" xfId="18485"/>
    <cellStyle name="40% - Accent3 2 8 2" xfId="18486"/>
    <cellStyle name="40% - Accent3 2 8 2 2" xfId="18487"/>
    <cellStyle name="40% - Accent3 2 8 2 2 2" xfId="18488"/>
    <cellStyle name="40% - Accent3 2 8 2 2 2 2" xfId="18489"/>
    <cellStyle name="40% - Accent3 2 8 2 2 3" xfId="18490"/>
    <cellStyle name="40% - Accent3 2 8 2 3" xfId="18491"/>
    <cellStyle name="40% - Accent3 2 8 2 3 2" xfId="18492"/>
    <cellStyle name="40% - Accent3 2 8 2 4" xfId="18493"/>
    <cellStyle name="40% - Accent3 2 8 3" xfId="18494"/>
    <cellStyle name="40% - Accent3 2 8 3 2" xfId="18495"/>
    <cellStyle name="40% - Accent3 2 8 3 2 2" xfId="18496"/>
    <cellStyle name="40% - Accent3 2 8 3 3" xfId="18497"/>
    <cellStyle name="40% - Accent3 2 8 4" xfId="18498"/>
    <cellStyle name="40% - Accent3 2 8 4 2" xfId="18499"/>
    <cellStyle name="40% - Accent3 2 8 5" xfId="18500"/>
    <cellStyle name="40% - Accent3 2 9" xfId="18501"/>
    <cellStyle name="40% - Accent3 2 9 2" xfId="18502"/>
    <cellStyle name="40% - Accent3 2 9 2 2" xfId="18503"/>
    <cellStyle name="40% - Accent3 2 9 2 2 2" xfId="18504"/>
    <cellStyle name="40% - Accent3 2 9 2 3" xfId="18505"/>
    <cellStyle name="40% - Accent3 2 9 3" xfId="18506"/>
    <cellStyle name="40% - Accent3 2 9 3 2" xfId="18507"/>
    <cellStyle name="40% - Accent3 2 9 4" xfId="18508"/>
    <cellStyle name="40% - Accent4 2" xfId="18509"/>
    <cellStyle name="40% - Accent4 2 10" xfId="18510"/>
    <cellStyle name="40% - Accent4 2 10 2" xfId="18511"/>
    <cellStyle name="40% - Accent4 2 10 2 2" xfId="18512"/>
    <cellStyle name="40% - Accent4 2 10 3" xfId="18513"/>
    <cellStyle name="40% - Accent4 2 11" xfId="18514"/>
    <cellStyle name="40% - Accent4 2 11 2" xfId="18515"/>
    <cellStyle name="40% - Accent4 2 12" xfId="18516"/>
    <cellStyle name="40% - Accent4 2 2" xfId="18517"/>
    <cellStyle name="40% - Accent4 2 2 10" xfId="18518"/>
    <cellStyle name="40% - Accent4 2 2 10 2" xfId="18519"/>
    <cellStyle name="40% - Accent4 2 2 11" xfId="18520"/>
    <cellStyle name="40% - Accent4 2 2 2" xfId="18521"/>
    <cellStyle name="40% - Accent4 2 2 2 10" xfId="18522"/>
    <cellStyle name="40% - Accent4 2 2 2 2" xfId="18523"/>
    <cellStyle name="40% - Accent4 2 2 2 2 2" xfId="18524"/>
    <cellStyle name="40% - Accent4 2 2 2 2 2 2" xfId="18525"/>
    <cellStyle name="40% - Accent4 2 2 2 2 2 2 2" xfId="18526"/>
    <cellStyle name="40% - Accent4 2 2 2 2 2 2 2 2" xfId="18527"/>
    <cellStyle name="40% - Accent4 2 2 2 2 2 2 2 2 2" xfId="18528"/>
    <cellStyle name="40% - Accent4 2 2 2 2 2 2 2 2 2 2" xfId="18529"/>
    <cellStyle name="40% - Accent4 2 2 2 2 2 2 2 2 2 2 2" xfId="18530"/>
    <cellStyle name="40% - Accent4 2 2 2 2 2 2 2 2 2 2 2 2" xfId="18531"/>
    <cellStyle name="40% - Accent4 2 2 2 2 2 2 2 2 2 2 3" xfId="18532"/>
    <cellStyle name="40% - Accent4 2 2 2 2 2 2 2 2 2 3" xfId="18533"/>
    <cellStyle name="40% - Accent4 2 2 2 2 2 2 2 2 2 3 2" xfId="18534"/>
    <cellStyle name="40% - Accent4 2 2 2 2 2 2 2 2 2 4" xfId="18535"/>
    <cellStyle name="40% - Accent4 2 2 2 2 2 2 2 2 3" xfId="18536"/>
    <cellStyle name="40% - Accent4 2 2 2 2 2 2 2 2 3 2" xfId="18537"/>
    <cellStyle name="40% - Accent4 2 2 2 2 2 2 2 2 3 2 2" xfId="18538"/>
    <cellStyle name="40% - Accent4 2 2 2 2 2 2 2 2 3 3" xfId="18539"/>
    <cellStyle name="40% - Accent4 2 2 2 2 2 2 2 2 4" xfId="18540"/>
    <cellStyle name="40% - Accent4 2 2 2 2 2 2 2 2 4 2" xfId="18541"/>
    <cellStyle name="40% - Accent4 2 2 2 2 2 2 2 2 5" xfId="18542"/>
    <cellStyle name="40% - Accent4 2 2 2 2 2 2 2 3" xfId="18543"/>
    <cellStyle name="40% - Accent4 2 2 2 2 2 2 2 3 2" xfId="18544"/>
    <cellStyle name="40% - Accent4 2 2 2 2 2 2 2 3 2 2" xfId="18545"/>
    <cellStyle name="40% - Accent4 2 2 2 2 2 2 2 3 2 2 2" xfId="18546"/>
    <cellStyle name="40% - Accent4 2 2 2 2 2 2 2 3 2 3" xfId="18547"/>
    <cellStyle name="40% - Accent4 2 2 2 2 2 2 2 3 3" xfId="18548"/>
    <cellStyle name="40% - Accent4 2 2 2 2 2 2 2 3 3 2" xfId="18549"/>
    <cellStyle name="40% - Accent4 2 2 2 2 2 2 2 3 4" xfId="18550"/>
    <cellStyle name="40% - Accent4 2 2 2 2 2 2 2 4" xfId="18551"/>
    <cellStyle name="40% - Accent4 2 2 2 2 2 2 2 4 2" xfId="18552"/>
    <cellStyle name="40% - Accent4 2 2 2 2 2 2 2 4 2 2" xfId="18553"/>
    <cellStyle name="40% - Accent4 2 2 2 2 2 2 2 4 3" xfId="18554"/>
    <cellStyle name="40% - Accent4 2 2 2 2 2 2 2 5" xfId="18555"/>
    <cellStyle name="40% - Accent4 2 2 2 2 2 2 2 5 2" xfId="18556"/>
    <cellStyle name="40% - Accent4 2 2 2 2 2 2 2 6" xfId="18557"/>
    <cellStyle name="40% - Accent4 2 2 2 2 2 2 3" xfId="18558"/>
    <cellStyle name="40% - Accent4 2 2 2 2 2 2 3 2" xfId="18559"/>
    <cellStyle name="40% - Accent4 2 2 2 2 2 2 3 2 2" xfId="18560"/>
    <cellStyle name="40% - Accent4 2 2 2 2 2 2 3 2 2 2" xfId="18561"/>
    <cellStyle name="40% - Accent4 2 2 2 2 2 2 3 2 2 2 2" xfId="18562"/>
    <cellStyle name="40% - Accent4 2 2 2 2 2 2 3 2 2 3" xfId="18563"/>
    <cellStyle name="40% - Accent4 2 2 2 2 2 2 3 2 3" xfId="18564"/>
    <cellStyle name="40% - Accent4 2 2 2 2 2 2 3 2 3 2" xfId="18565"/>
    <cellStyle name="40% - Accent4 2 2 2 2 2 2 3 2 4" xfId="18566"/>
    <cellStyle name="40% - Accent4 2 2 2 2 2 2 3 3" xfId="18567"/>
    <cellStyle name="40% - Accent4 2 2 2 2 2 2 3 3 2" xfId="18568"/>
    <cellStyle name="40% - Accent4 2 2 2 2 2 2 3 3 2 2" xfId="18569"/>
    <cellStyle name="40% - Accent4 2 2 2 2 2 2 3 3 3" xfId="18570"/>
    <cellStyle name="40% - Accent4 2 2 2 2 2 2 3 4" xfId="18571"/>
    <cellStyle name="40% - Accent4 2 2 2 2 2 2 3 4 2" xfId="18572"/>
    <cellStyle name="40% - Accent4 2 2 2 2 2 2 3 5" xfId="18573"/>
    <cellStyle name="40% - Accent4 2 2 2 2 2 2 4" xfId="18574"/>
    <cellStyle name="40% - Accent4 2 2 2 2 2 2 4 2" xfId="18575"/>
    <cellStyle name="40% - Accent4 2 2 2 2 2 2 4 2 2" xfId="18576"/>
    <cellStyle name="40% - Accent4 2 2 2 2 2 2 4 2 2 2" xfId="18577"/>
    <cellStyle name="40% - Accent4 2 2 2 2 2 2 4 2 3" xfId="18578"/>
    <cellStyle name="40% - Accent4 2 2 2 2 2 2 4 3" xfId="18579"/>
    <cellStyle name="40% - Accent4 2 2 2 2 2 2 4 3 2" xfId="18580"/>
    <cellStyle name="40% - Accent4 2 2 2 2 2 2 4 4" xfId="18581"/>
    <cellStyle name="40% - Accent4 2 2 2 2 2 2 5" xfId="18582"/>
    <cellStyle name="40% - Accent4 2 2 2 2 2 2 5 2" xfId="18583"/>
    <cellStyle name="40% - Accent4 2 2 2 2 2 2 5 2 2" xfId="18584"/>
    <cellStyle name="40% - Accent4 2 2 2 2 2 2 5 3" xfId="18585"/>
    <cellStyle name="40% - Accent4 2 2 2 2 2 2 6" xfId="18586"/>
    <cellStyle name="40% - Accent4 2 2 2 2 2 2 6 2" xfId="18587"/>
    <cellStyle name="40% - Accent4 2 2 2 2 2 2 7" xfId="18588"/>
    <cellStyle name="40% - Accent4 2 2 2 2 2 3" xfId="18589"/>
    <cellStyle name="40% - Accent4 2 2 2 2 2 3 2" xfId="18590"/>
    <cellStyle name="40% - Accent4 2 2 2 2 2 3 2 2" xfId="18591"/>
    <cellStyle name="40% - Accent4 2 2 2 2 2 3 2 2 2" xfId="18592"/>
    <cellStyle name="40% - Accent4 2 2 2 2 2 3 2 2 2 2" xfId="18593"/>
    <cellStyle name="40% - Accent4 2 2 2 2 2 3 2 2 2 2 2" xfId="18594"/>
    <cellStyle name="40% - Accent4 2 2 2 2 2 3 2 2 2 3" xfId="18595"/>
    <cellStyle name="40% - Accent4 2 2 2 2 2 3 2 2 3" xfId="18596"/>
    <cellStyle name="40% - Accent4 2 2 2 2 2 3 2 2 3 2" xfId="18597"/>
    <cellStyle name="40% - Accent4 2 2 2 2 2 3 2 2 4" xfId="18598"/>
    <cellStyle name="40% - Accent4 2 2 2 2 2 3 2 3" xfId="18599"/>
    <cellStyle name="40% - Accent4 2 2 2 2 2 3 2 3 2" xfId="18600"/>
    <cellStyle name="40% - Accent4 2 2 2 2 2 3 2 3 2 2" xfId="18601"/>
    <cellStyle name="40% - Accent4 2 2 2 2 2 3 2 3 3" xfId="18602"/>
    <cellStyle name="40% - Accent4 2 2 2 2 2 3 2 4" xfId="18603"/>
    <cellStyle name="40% - Accent4 2 2 2 2 2 3 2 4 2" xfId="18604"/>
    <cellStyle name="40% - Accent4 2 2 2 2 2 3 2 5" xfId="18605"/>
    <cellStyle name="40% - Accent4 2 2 2 2 2 3 3" xfId="18606"/>
    <cellStyle name="40% - Accent4 2 2 2 2 2 3 3 2" xfId="18607"/>
    <cellStyle name="40% - Accent4 2 2 2 2 2 3 3 2 2" xfId="18608"/>
    <cellStyle name="40% - Accent4 2 2 2 2 2 3 3 2 2 2" xfId="18609"/>
    <cellStyle name="40% - Accent4 2 2 2 2 2 3 3 2 3" xfId="18610"/>
    <cellStyle name="40% - Accent4 2 2 2 2 2 3 3 3" xfId="18611"/>
    <cellStyle name="40% - Accent4 2 2 2 2 2 3 3 3 2" xfId="18612"/>
    <cellStyle name="40% - Accent4 2 2 2 2 2 3 3 4" xfId="18613"/>
    <cellStyle name="40% - Accent4 2 2 2 2 2 3 4" xfId="18614"/>
    <cellStyle name="40% - Accent4 2 2 2 2 2 3 4 2" xfId="18615"/>
    <cellStyle name="40% - Accent4 2 2 2 2 2 3 4 2 2" xfId="18616"/>
    <cellStyle name="40% - Accent4 2 2 2 2 2 3 4 3" xfId="18617"/>
    <cellStyle name="40% - Accent4 2 2 2 2 2 3 5" xfId="18618"/>
    <cellStyle name="40% - Accent4 2 2 2 2 2 3 5 2" xfId="18619"/>
    <cellStyle name="40% - Accent4 2 2 2 2 2 3 6" xfId="18620"/>
    <cellStyle name="40% - Accent4 2 2 2 2 2 4" xfId="18621"/>
    <cellStyle name="40% - Accent4 2 2 2 2 2 4 2" xfId="18622"/>
    <cellStyle name="40% - Accent4 2 2 2 2 2 4 2 2" xfId="18623"/>
    <cellStyle name="40% - Accent4 2 2 2 2 2 4 2 2 2" xfId="18624"/>
    <cellStyle name="40% - Accent4 2 2 2 2 2 4 2 2 2 2" xfId="18625"/>
    <cellStyle name="40% - Accent4 2 2 2 2 2 4 2 2 3" xfId="18626"/>
    <cellStyle name="40% - Accent4 2 2 2 2 2 4 2 3" xfId="18627"/>
    <cellStyle name="40% - Accent4 2 2 2 2 2 4 2 3 2" xfId="18628"/>
    <cellStyle name="40% - Accent4 2 2 2 2 2 4 2 4" xfId="18629"/>
    <cellStyle name="40% - Accent4 2 2 2 2 2 4 3" xfId="18630"/>
    <cellStyle name="40% - Accent4 2 2 2 2 2 4 3 2" xfId="18631"/>
    <cellStyle name="40% - Accent4 2 2 2 2 2 4 3 2 2" xfId="18632"/>
    <cellStyle name="40% - Accent4 2 2 2 2 2 4 3 3" xfId="18633"/>
    <cellStyle name="40% - Accent4 2 2 2 2 2 4 4" xfId="18634"/>
    <cellStyle name="40% - Accent4 2 2 2 2 2 4 4 2" xfId="18635"/>
    <cellStyle name="40% - Accent4 2 2 2 2 2 4 5" xfId="18636"/>
    <cellStyle name="40% - Accent4 2 2 2 2 2 5" xfId="18637"/>
    <cellStyle name="40% - Accent4 2 2 2 2 2 5 2" xfId="18638"/>
    <cellStyle name="40% - Accent4 2 2 2 2 2 5 2 2" xfId="18639"/>
    <cellStyle name="40% - Accent4 2 2 2 2 2 5 2 2 2" xfId="18640"/>
    <cellStyle name="40% - Accent4 2 2 2 2 2 5 2 3" xfId="18641"/>
    <cellStyle name="40% - Accent4 2 2 2 2 2 5 3" xfId="18642"/>
    <cellStyle name="40% - Accent4 2 2 2 2 2 5 3 2" xfId="18643"/>
    <cellStyle name="40% - Accent4 2 2 2 2 2 5 4" xfId="18644"/>
    <cellStyle name="40% - Accent4 2 2 2 2 2 6" xfId="18645"/>
    <cellStyle name="40% - Accent4 2 2 2 2 2 6 2" xfId="18646"/>
    <cellStyle name="40% - Accent4 2 2 2 2 2 6 2 2" xfId="18647"/>
    <cellStyle name="40% - Accent4 2 2 2 2 2 6 3" xfId="18648"/>
    <cellStyle name="40% - Accent4 2 2 2 2 2 7" xfId="18649"/>
    <cellStyle name="40% - Accent4 2 2 2 2 2 7 2" xfId="18650"/>
    <cellStyle name="40% - Accent4 2 2 2 2 2 8" xfId="18651"/>
    <cellStyle name="40% - Accent4 2 2 2 2 3" xfId="18652"/>
    <cellStyle name="40% - Accent4 2 2 2 2 3 2" xfId="18653"/>
    <cellStyle name="40% - Accent4 2 2 2 2 3 2 2" xfId="18654"/>
    <cellStyle name="40% - Accent4 2 2 2 2 3 2 2 2" xfId="18655"/>
    <cellStyle name="40% - Accent4 2 2 2 2 3 2 2 2 2" xfId="18656"/>
    <cellStyle name="40% - Accent4 2 2 2 2 3 2 2 2 2 2" xfId="18657"/>
    <cellStyle name="40% - Accent4 2 2 2 2 3 2 2 2 2 2 2" xfId="18658"/>
    <cellStyle name="40% - Accent4 2 2 2 2 3 2 2 2 2 3" xfId="18659"/>
    <cellStyle name="40% - Accent4 2 2 2 2 3 2 2 2 3" xfId="18660"/>
    <cellStyle name="40% - Accent4 2 2 2 2 3 2 2 2 3 2" xfId="18661"/>
    <cellStyle name="40% - Accent4 2 2 2 2 3 2 2 2 4" xfId="18662"/>
    <cellStyle name="40% - Accent4 2 2 2 2 3 2 2 3" xfId="18663"/>
    <cellStyle name="40% - Accent4 2 2 2 2 3 2 2 3 2" xfId="18664"/>
    <cellStyle name="40% - Accent4 2 2 2 2 3 2 2 3 2 2" xfId="18665"/>
    <cellStyle name="40% - Accent4 2 2 2 2 3 2 2 3 3" xfId="18666"/>
    <cellStyle name="40% - Accent4 2 2 2 2 3 2 2 4" xfId="18667"/>
    <cellStyle name="40% - Accent4 2 2 2 2 3 2 2 4 2" xfId="18668"/>
    <cellStyle name="40% - Accent4 2 2 2 2 3 2 2 5" xfId="18669"/>
    <cellStyle name="40% - Accent4 2 2 2 2 3 2 3" xfId="18670"/>
    <cellStyle name="40% - Accent4 2 2 2 2 3 2 3 2" xfId="18671"/>
    <cellStyle name="40% - Accent4 2 2 2 2 3 2 3 2 2" xfId="18672"/>
    <cellStyle name="40% - Accent4 2 2 2 2 3 2 3 2 2 2" xfId="18673"/>
    <cellStyle name="40% - Accent4 2 2 2 2 3 2 3 2 3" xfId="18674"/>
    <cellStyle name="40% - Accent4 2 2 2 2 3 2 3 3" xfId="18675"/>
    <cellStyle name="40% - Accent4 2 2 2 2 3 2 3 3 2" xfId="18676"/>
    <cellStyle name="40% - Accent4 2 2 2 2 3 2 3 4" xfId="18677"/>
    <cellStyle name="40% - Accent4 2 2 2 2 3 2 4" xfId="18678"/>
    <cellStyle name="40% - Accent4 2 2 2 2 3 2 4 2" xfId="18679"/>
    <cellStyle name="40% - Accent4 2 2 2 2 3 2 4 2 2" xfId="18680"/>
    <cellStyle name="40% - Accent4 2 2 2 2 3 2 4 3" xfId="18681"/>
    <cellStyle name="40% - Accent4 2 2 2 2 3 2 5" xfId="18682"/>
    <cellStyle name="40% - Accent4 2 2 2 2 3 2 5 2" xfId="18683"/>
    <cellStyle name="40% - Accent4 2 2 2 2 3 2 6" xfId="18684"/>
    <cellStyle name="40% - Accent4 2 2 2 2 3 3" xfId="18685"/>
    <cellStyle name="40% - Accent4 2 2 2 2 3 3 2" xfId="18686"/>
    <cellStyle name="40% - Accent4 2 2 2 2 3 3 2 2" xfId="18687"/>
    <cellStyle name="40% - Accent4 2 2 2 2 3 3 2 2 2" xfId="18688"/>
    <cellStyle name="40% - Accent4 2 2 2 2 3 3 2 2 2 2" xfId="18689"/>
    <cellStyle name="40% - Accent4 2 2 2 2 3 3 2 2 3" xfId="18690"/>
    <cellStyle name="40% - Accent4 2 2 2 2 3 3 2 3" xfId="18691"/>
    <cellStyle name="40% - Accent4 2 2 2 2 3 3 2 3 2" xfId="18692"/>
    <cellStyle name="40% - Accent4 2 2 2 2 3 3 2 4" xfId="18693"/>
    <cellStyle name="40% - Accent4 2 2 2 2 3 3 3" xfId="18694"/>
    <cellStyle name="40% - Accent4 2 2 2 2 3 3 3 2" xfId="18695"/>
    <cellStyle name="40% - Accent4 2 2 2 2 3 3 3 2 2" xfId="18696"/>
    <cellStyle name="40% - Accent4 2 2 2 2 3 3 3 3" xfId="18697"/>
    <cellStyle name="40% - Accent4 2 2 2 2 3 3 4" xfId="18698"/>
    <cellStyle name="40% - Accent4 2 2 2 2 3 3 4 2" xfId="18699"/>
    <cellStyle name="40% - Accent4 2 2 2 2 3 3 5" xfId="18700"/>
    <cellStyle name="40% - Accent4 2 2 2 2 3 4" xfId="18701"/>
    <cellStyle name="40% - Accent4 2 2 2 2 3 4 2" xfId="18702"/>
    <cellStyle name="40% - Accent4 2 2 2 2 3 4 2 2" xfId="18703"/>
    <cellStyle name="40% - Accent4 2 2 2 2 3 4 2 2 2" xfId="18704"/>
    <cellStyle name="40% - Accent4 2 2 2 2 3 4 2 3" xfId="18705"/>
    <cellStyle name="40% - Accent4 2 2 2 2 3 4 3" xfId="18706"/>
    <cellStyle name="40% - Accent4 2 2 2 2 3 4 3 2" xfId="18707"/>
    <cellStyle name="40% - Accent4 2 2 2 2 3 4 4" xfId="18708"/>
    <cellStyle name="40% - Accent4 2 2 2 2 3 5" xfId="18709"/>
    <cellStyle name="40% - Accent4 2 2 2 2 3 5 2" xfId="18710"/>
    <cellStyle name="40% - Accent4 2 2 2 2 3 5 2 2" xfId="18711"/>
    <cellStyle name="40% - Accent4 2 2 2 2 3 5 3" xfId="18712"/>
    <cellStyle name="40% - Accent4 2 2 2 2 3 6" xfId="18713"/>
    <cellStyle name="40% - Accent4 2 2 2 2 3 6 2" xfId="18714"/>
    <cellStyle name="40% - Accent4 2 2 2 2 3 7" xfId="18715"/>
    <cellStyle name="40% - Accent4 2 2 2 2 4" xfId="18716"/>
    <cellStyle name="40% - Accent4 2 2 2 2 4 2" xfId="18717"/>
    <cellStyle name="40% - Accent4 2 2 2 2 4 2 2" xfId="18718"/>
    <cellStyle name="40% - Accent4 2 2 2 2 4 2 2 2" xfId="18719"/>
    <cellStyle name="40% - Accent4 2 2 2 2 4 2 2 2 2" xfId="18720"/>
    <cellStyle name="40% - Accent4 2 2 2 2 4 2 2 2 2 2" xfId="18721"/>
    <cellStyle name="40% - Accent4 2 2 2 2 4 2 2 2 3" xfId="18722"/>
    <cellStyle name="40% - Accent4 2 2 2 2 4 2 2 3" xfId="18723"/>
    <cellStyle name="40% - Accent4 2 2 2 2 4 2 2 3 2" xfId="18724"/>
    <cellStyle name="40% - Accent4 2 2 2 2 4 2 2 4" xfId="18725"/>
    <cellStyle name="40% - Accent4 2 2 2 2 4 2 3" xfId="18726"/>
    <cellStyle name="40% - Accent4 2 2 2 2 4 2 3 2" xfId="18727"/>
    <cellStyle name="40% - Accent4 2 2 2 2 4 2 3 2 2" xfId="18728"/>
    <cellStyle name="40% - Accent4 2 2 2 2 4 2 3 3" xfId="18729"/>
    <cellStyle name="40% - Accent4 2 2 2 2 4 2 4" xfId="18730"/>
    <cellStyle name="40% - Accent4 2 2 2 2 4 2 4 2" xfId="18731"/>
    <cellStyle name="40% - Accent4 2 2 2 2 4 2 5" xfId="18732"/>
    <cellStyle name="40% - Accent4 2 2 2 2 4 3" xfId="18733"/>
    <cellStyle name="40% - Accent4 2 2 2 2 4 3 2" xfId="18734"/>
    <cellStyle name="40% - Accent4 2 2 2 2 4 3 2 2" xfId="18735"/>
    <cellStyle name="40% - Accent4 2 2 2 2 4 3 2 2 2" xfId="18736"/>
    <cellStyle name="40% - Accent4 2 2 2 2 4 3 2 3" xfId="18737"/>
    <cellStyle name="40% - Accent4 2 2 2 2 4 3 3" xfId="18738"/>
    <cellStyle name="40% - Accent4 2 2 2 2 4 3 3 2" xfId="18739"/>
    <cellStyle name="40% - Accent4 2 2 2 2 4 3 4" xfId="18740"/>
    <cellStyle name="40% - Accent4 2 2 2 2 4 4" xfId="18741"/>
    <cellStyle name="40% - Accent4 2 2 2 2 4 4 2" xfId="18742"/>
    <cellStyle name="40% - Accent4 2 2 2 2 4 4 2 2" xfId="18743"/>
    <cellStyle name="40% - Accent4 2 2 2 2 4 4 3" xfId="18744"/>
    <cellStyle name="40% - Accent4 2 2 2 2 4 5" xfId="18745"/>
    <cellStyle name="40% - Accent4 2 2 2 2 4 5 2" xfId="18746"/>
    <cellStyle name="40% - Accent4 2 2 2 2 4 6" xfId="18747"/>
    <cellStyle name="40% - Accent4 2 2 2 2 5" xfId="18748"/>
    <cellStyle name="40% - Accent4 2 2 2 2 5 2" xfId="18749"/>
    <cellStyle name="40% - Accent4 2 2 2 2 5 2 2" xfId="18750"/>
    <cellStyle name="40% - Accent4 2 2 2 2 5 2 2 2" xfId="18751"/>
    <cellStyle name="40% - Accent4 2 2 2 2 5 2 2 2 2" xfId="18752"/>
    <cellStyle name="40% - Accent4 2 2 2 2 5 2 2 3" xfId="18753"/>
    <cellStyle name="40% - Accent4 2 2 2 2 5 2 3" xfId="18754"/>
    <cellStyle name="40% - Accent4 2 2 2 2 5 2 3 2" xfId="18755"/>
    <cellStyle name="40% - Accent4 2 2 2 2 5 2 4" xfId="18756"/>
    <cellStyle name="40% - Accent4 2 2 2 2 5 3" xfId="18757"/>
    <cellStyle name="40% - Accent4 2 2 2 2 5 3 2" xfId="18758"/>
    <cellStyle name="40% - Accent4 2 2 2 2 5 3 2 2" xfId="18759"/>
    <cellStyle name="40% - Accent4 2 2 2 2 5 3 3" xfId="18760"/>
    <cellStyle name="40% - Accent4 2 2 2 2 5 4" xfId="18761"/>
    <cellStyle name="40% - Accent4 2 2 2 2 5 4 2" xfId="18762"/>
    <cellStyle name="40% - Accent4 2 2 2 2 5 5" xfId="18763"/>
    <cellStyle name="40% - Accent4 2 2 2 2 6" xfId="18764"/>
    <cellStyle name="40% - Accent4 2 2 2 2 6 2" xfId="18765"/>
    <cellStyle name="40% - Accent4 2 2 2 2 6 2 2" xfId="18766"/>
    <cellStyle name="40% - Accent4 2 2 2 2 6 2 2 2" xfId="18767"/>
    <cellStyle name="40% - Accent4 2 2 2 2 6 2 3" xfId="18768"/>
    <cellStyle name="40% - Accent4 2 2 2 2 6 3" xfId="18769"/>
    <cellStyle name="40% - Accent4 2 2 2 2 6 3 2" xfId="18770"/>
    <cellStyle name="40% - Accent4 2 2 2 2 6 4" xfId="18771"/>
    <cellStyle name="40% - Accent4 2 2 2 2 7" xfId="18772"/>
    <cellStyle name="40% - Accent4 2 2 2 2 7 2" xfId="18773"/>
    <cellStyle name="40% - Accent4 2 2 2 2 7 2 2" xfId="18774"/>
    <cellStyle name="40% - Accent4 2 2 2 2 7 3" xfId="18775"/>
    <cellStyle name="40% - Accent4 2 2 2 2 8" xfId="18776"/>
    <cellStyle name="40% - Accent4 2 2 2 2 8 2" xfId="18777"/>
    <cellStyle name="40% - Accent4 2 2 2 2 9" xfId="18778"/>
    <cellStyle name="40% - Accent4 2 2 2 3" xfId="18779"/>
    <cellStyle name="40% - Accent4 2 2 2 3 2" xfId="18780"/>
    <cellStyle name="40% - Accent4 2 2 2 3 2 2" xfId="18781"/>
    <cellStyle name="40% - Accent4 2 2 2 3 2 2 2" xfId="18782"/>
    <cellStyle name="40% - Accent4 2 2 2 3 2 2 2 2" xfId="18783"/>
    <cellStyle name="40% - Accent4 2 2 2 3 2 2 2 2 2" xfId="18784"/>
    <cellStyle name="40% - Accent4 2 2 2 3 2 2 2 2 2 2" xfId="18785"/>
    <cellStyle name="40% - Accent4 2 2 2 3 2 2 2 2 2 2 2" xfId="18786"/>
    <cellStyle name="40% - Accent4 2 2 2 3 2 2 2 2 2 3" xfId="18787"/>
    <cellStyle name="40% - Accent4 2 2 2 3 2 2 2 2 3" xfId="18788"/>
    <cellStyle name="40% - Accent4 2 2 2 3 2 2 2 2 3 2" xfId="18789"/>
    <cellStyle name="40% - Accent4 2 2 2 3 2 2 2 2 4" xfId="18790"/>
    <cellStyle name="40% - Accent4 2 2 2 3 2 2 2 3" xfId="18791"/>
    <cellStyle name="40% - Accent4 2 2 2 3 2 2 2 3 2" xfId="18792"/>
    <cellStyle name="40% - Accent4 2 2 2 3 2 2 2 3 2 2" xfId="18793"/>
    <cellStyle name="40% - Accent4 2 2 2 3 2 2 2 3 3" xfId="18794"/>
    <cellStyle name="40% - Accent4 2 2 2 3 2 2 2 4" xfId="18795"/>
    <cellStyle name="40% - Accent4 2 2 2 3 2 2 2 4 2" xfId="18796"/>
    <cellStyle name="40% - Accent4 2 2 2 3 2 2 2 5" xfId="18797"/>
    <cellStyle name="40% - Accent4 2 2 2 3 2 2 3" xfId="18798"/>
    <cellStyle name="40% - Accent4 2 2 2 3 2 2 3 2" xfId="18799"/>
    <cellStyle name="40% - Accent4 2 2 2 3 2 2 3 2 2" xfId="18800"/>
    <cellStyle name="40% - Accent4 2 2 2 3 2 2 3 2 2 2" xfId="18801"/>
    <cellStyle name="40% - Accent4 2 2 2 3 2 2 3 2 3" xfId="18802"/>
    <cellStyle name="40% - Accent4 2 2 2 3 2 2 3 3" xfId="18803"/>
    <cellStyle name="40% - Accent4 2 2 2 3 2 2 3 3 2" xfId="18804"/>
    <cellStyle name="40% - Accent4 2 2 2 3 2 2 3 4" xfId="18805"/>
    <cellStyle name="40% - Accent4 2 2 2 3 2 2 4" xfId="18806"/>
    <cellStyle name="40% - Accent4 2 2 2 3 2 2 4 2" xfId="18807"/>
    <cellStyle name="40% - Accent4 2 2 2 3 2 2 4 2 2" xfId="18808"/>
    <cellStyle name="40% - Accent4 2 2 2 3 2 2 4 3" xfId="18809"/>
    <cellStyle name="40% - Accent4 2 2 2 3 2 2 5" xfId="18810"/>
    <cellStyle name="40% - Accent4 2 2 2 3 2 2 5 2" xfId="18811"/>
    <cellStyle name="40% - Accent4 2 2 2 3 2 2 6" xfId="18812"/>
    <cellStyle name="40% - Accent4 2 2 2 3 2 3" xfId="18813"/>
    <cellStyle name="40% - Accent4 2 2 2 3 2 3 2" xfId="18814"/>
    <cellStyle name="40% - Accent4 2 2 2 3 2 3 2 2" xfId="18815"/>
    <cellStyle name="40% - Accent4 2 2 2 3 2 3 2 2 2" xfId="18816"/>
    <cellStyle name="40% - Accent4 2 2 2 3 2 3 2 2 2 2" xfId="18817"/>
    <cellStyle name="40% - Accent4 2 2 2 3 2 3 2 2 3" xfId="18818"/>
    <cellStyle name="40% - Accent4 2 2 2 3 2 3 2 3" xfId="18819"/>
    <cellStyle name="40% - Accent4 2 2 2 3 2 3 2 3 2" xfId="18820"/>
    <cellStyle name="40% - Accent4 2 2 2 3 2 3 2 4" xfId="18821"/>
    <cellStyle name="40% - Accent4 2 2 2 3 2 3 3" xfId="18822"/>
    <cellStyle name="40% - Accent4 2 2 2 3 2 3 3 2" xfId="18823"/>
    <cellStyle name="40% - Accent4 2 2 2 3 2 3 3 2 2" xfId="18824"/>
    <cellStyle name="40% - Accent4 2 2 2 3 2 3 3 3" xfId="18825"/>
    <cellStyle name="40% - Accent4 2 2 2 3 2 3 4" xfId="18826"/>
    <cellStyle name="40% - Accent4 2 2 2 3 2 3 4 2" xfId="18827"/>
    <cellStyle name="40% - Accent4 2 2 2 3 2 3 5" xfId="18828"/>
    <cellStyle name="40% - Accent4 2 2 2 3 2 4" xfId="18829"/>
    <cellStyle name="40% - Accent4 2 2 2 3 2 4 2" xfId="18830"/>
    <cellStyle name="40% - Accent4 2 2 2 3 2 4 2 2" xfId="18831"/>
    <cellStyle name="40% - Accent4 2 2 2 3 2 4 2 2 2" xfId="18832"/>
    <cellStyle name="40% - Accent4 2 2 2 3 2 4 2 3" xfId="18833"/>
    <cellStyle name="40% - Accent4 2 2 2 3 2 4 3" xfId="18834"/>
    <cellStyle name="40% - Accent4 2 2 2 3 2 4 3 2" xfId="18835"/>
    <cellStyle name="40% - Accent4 2 2 2 3 2 4 4" xfId="18836"/>
    <cellStyle name="40% - Accent4 2 2 2 3 2 5" xfId="18837"/>
    <cellStyle name="40% - Accent4 2 2 2 3 2 5 2" xfId="18838"/>
    <cellStyle name="40% - Accent4 2 2 2 3 2 5 2 2" xfId="18839"/>
    <cellStyle name="40% - Accent4 2 2 2 3 2 5 3" xfId="18840"/>
    <cellStyle name="40% - Accent4 2 2 2 3 2 6" xfId="18841"/>
    <cellStyle name="40% - Accent4 2 2 2 3 2 6 2" xfId="18842"/>
    <cellStyle name="40% - Accent4 2 2 2 3 2 7" xfId="18843"/>
    <cellStyle name="40% - Accent4 2 2 2 3 3" xfId="18844"/>
    <cellStyle name="40% - Accent4 2 2 2 3 3 2" xfId="18845"/>
    <cellStyle name="40% - Accent4 2 2 2 3 3 2 2" xfId="18846"/>
    <cellStyle name="40% - Accent4 2 2 2 3 3 2 2 2" xfId="18847"/>
    <cellStyle name="40% - Accent4 2 2 2 3 3 2 2 2 2" xfId="18848"/>
    <cellStyle name="40% - Accent4 2 2 2 3 3 2 2 2 2 2" xfId="18849"/>
    <cellStyle name="40% - Accent4 2 2 2 3 3 2 2 2 3" xfId="18850"/>
    <cellStyle name="40% - Accent4 2 2 2 3 3 2 2 3" xfId="18851"/>
    <cellStyle name="40% - Accent4 2 2 2 3 3 2 2 3 2" xfId="18852"/>
    <cellStyle name="40% - Accent4 2 2 2 3 3 2 2 4" xfId="18853"/>
    <cellStyle name="40% - Accent4 2 2 2 3 3 2 3" xfId="18854"/>
    <cellStyle name="40% - Accent4 2 2 2 3 3 2 3 2" xfId="18855"/>
    <cellStyle name="40% - Accent4 2 2 2 3 3 2 3 2 2" xfId="18856"/>
    <cellStyle name="40% - Accent4 2 2 2 3 3 2 3 3" xfId="18857"/>
    <cellStyle name="40% - Accent4 2 2 2 3 3 2 4" xfId="18858"/>
    <cellStyle name="40% - Accent4 2 2 2 3 3 2 4 2" xfId="18859"/>
    <cellStyle name="40% - Accent4 2 2 2 3 3 2 5" xfId="18860"/>
    <cellStyle name="40% - Accent4 2 2 2 3 3 3" xfId="18861"/>
    <cellStyle name="40% - Accent4 2 2 2 3 3 3 2" xfId="18862"/>
    <cellStyle name="40% - Accent4 2 2 2 3 3 3 2 2" xfId="18863"/>
    <cellStyle name="40% - Accent4 2 2 2 3 3 3 2 2 2" xfId="18864"/>
    <cellStyle name="40% - Accent4 2 2 2 3 3 3 2 3" xfId="18865"/>
    <cellStyle name="40% - Accent4 2 2 2 3 3 3 3" xfId="18866"/>
    <cellStyle name="40% - Accent4 2 2 2 3 3 3 3 2" xfId="18867"/>
    <cellStyle name="40% - Accent4 2 2 2 3 3 3 4" xfId="18868"/>
    <cellStyle name="40% - Accent4 2 2 2 3 3 4" xfId="18869"/>
    <cellStyle name="40% - Accent4 2 2 2 3 3 4 2" xfId="18870"/>
    <cellStyle name="40% - Accent4 2 2 2 3 3 4 2 2" xfId="18871"/>
    <cellStyle name="40% - Accent4 2 2 2 3 3 4 3" xfId="18872"/>
    <cellStyle name="40% - Accent4 2 2 2 3 3 5" xfId="18873"/>
    <cellStyle name="40% - Accent4 2 2 2 3 3 5 2" xfId="18874"/>
    <cellStyle name="40% - Accent4 2 2 2 3 3 6" xfId="18875"/>
    <cellStyle name="40% - Accent4 2 2 2 3 4" xfId="18876"/>
    <cellStyle name="40% - Accent4 2 2 2 3 4 2" xfId="18877"/>
    <cellStyle name="40% - Accent4 2 2 2 3 4 2 2" xfId="18878"/>
    <cellStyle name="40% - Accent4 2 2 2 3 4 2 2 2" xfId="18879"/>
    <cellStyle name="40% - Accent4 2 2 2 3 4 2 2 2 2" xfId="18880"/>
    <cellStyle name="40% - Accent4 2 2 2 3 4 2 2 3" xfId="18881"/>
    <cellStyle name="40% - Accent4 2 2 2 3 4 2 3" xfId="18882"/>
    <cellStyle name="40% - Accent4 2 2 2 3 4 2 3 2" xfId="18883"/>
    <cellStyle name="40% - Accent4 2 2 2 3 4 2 4" xfId="18884"/>
    <cellStyle name="40% - Accent4 2 2 2 3 4 3" xfId="18885"/>
    <cellStyle name="40% - Accent4 2 2 2 3 4 3 2" xfId="18886"/>
    <cellStyle name="40% - Accent4 2 2 2 3 4 3 2 2" xfId="18887"/>
    <cellStyle name="40% - Accent4 2 2 2 3 4 3 3" xfId="18888"/>
    <cellStyle name="40% - Accent4 2 2 2 3 4 4" xfId="18889"/>
    <cellStyle name="40% - Accent4 2 2 2 3 4 4 2" xfId="18890"/>
    <cellStyle name="40% - Accent4 2 2 2 3 4 5" xfId="18891"/>
    <cellStyle name="40% - Accent4 2 2 2 3 5" xfId="18892"/>
    <cellStyle name="40% - Accent4 2 2 2 3 5 2" xfId="18893"/>
    <cellStyle name="40% - Accent4 2 2 2 3 5 2 2" xfId="18894"/>
    <cellStyle name="40% - Accent4 2 2 2 3 5 2 2 2" xfId="18895"/>
    <cellStyle name="40% - Accent4 2 2 2 3 5 2 3" xfId="18896"/>
    <cellStyle name="40% - Accent4 2 2 2 3 5 3" xfId="18897"/>
    <cellStyle name="40% - Accent4 2 2 2 3 5 3 2" xfId="18898"/>
    <cellStyle name="40% - Accent4 2 2 2 3 5 4" xfId="18899"/>
    <cellStyle name="40% - Accent4 2 2 2 3 6" xfId="18900"/>
    <cellStyle name="40% - Accent4 2 2 2 3 6 2" xfId="18901"/>
    <cellStyle name="40% - Accent4 2 2 2 3 6 2 2" xfId="18902"/>
    <cellStyle name="40% - Accent4 2 2 2 3 6 3" xfId="18903"/>
    <cellStyle name="40% - Accent4 2 2 2 3 7" xfId="18904"/>
    <cellStyle name="40% - Accent4 2 2 2 3 7 2" xfId="18905"/>
    <cellStyle name="40% - Accent4 2 2 2 3 8" xfId="18906"/>
    <cellStyle name="40% - Accent4 2 2 2 4" xfId="18907"/>
    <cellStyle name="40% - Accent4 2 2 2 4 2" xfId="18908"/>
    <cellStyle name="40% - Accent4 2 2 2 4 2 2" xfId="18909"/>
    <cellStyle name="40% - Accent4 2 2 2 4 2 2 2" xfId="18910"/>
    <cellStyle name="40% - Accent4 2 2 2 4 2 2 2 2" xfId="18911"/>
    <cellStyle name="40% - Accent4 2 2 2 4 2 2 2 2 2" xfId="18912"/>
    <cellStyle name="40% - Accent4 2 2 2 4 2 2 2 2 2 2" xfId="18913"/>
    <cellStyle name="40% - Accent4 2 2 2 4 2 2 2 2 3" xfId="18914"/>
    <cellStyle name="40% - Accent4 2 2 2 4 2 2 2 3" xfId="18915"/>
    <cellStyle name="40% - Accent4 2 2 2 4 2 2 2 3 2" xfId="18916"/>
    <cellStyle name="40% - Accent4 2 2 2 4 2 2 2 4" xfId="18917"/>
    <cellStyle name="40% - Accent4 2 2 2 4 2 2 3" xfId="18918"/>
    <cellStyle name="40% - Accent4 2 2 2 4 2 2 3 2" xfId="18919"/>
    <cellStyle name="40% - Accent4 2 2 2 4 2 2 3 2 2" xfId="18920"/>
    <cellStyle name="40% - Accent4 2 2 2 4 2 2 3 3" xfId="18921"/>
    <cellStyle name="40% - Accent4 2 2 2 4 2 2 4" xfId="18922"/>
    <cellStyle name="40% - Accent4 2 2 2 4 2 2 4 2" xfId="18923"/>
    <cellStyle name="40% - Accent4 2 2 2 4 2 2 5" xfId="18924"/>
    <cellStyle name="40% - Accent4 2 2 2 4 2 3" xfId="18925"/>
    <cellStyle name="40% - Accent4 2 2 2 4 2 3 2" xfId="18926"/>
    <cellStyle name="40% - Accent4 2 2 2 4 2 3 2 2" xfId="18927"/>
    <cellStyle name="40% - Accent4 2 2 2 4 2 3 2 2 2" xfId="18928"/>
    <cellStyle name="40% - Accent4 2 2 2 4 2 3 2 3" xfId="18929"/>
    <cellStyle name="40% - Accent4 2 2 2 4 2 3 3" xfId="18930"/>
    <cellStyle name="40% - Accent4 2 2 2 4 2 3 3 2" xfId="18931"/>
    <cellStyle name="40% - Accent4 2 2 2 4 2 3 4" xfId="18932"/>
    <cellStyle name="40% - Accent4 2 2 2 4 2 4" xfId="18933"/>
    <cellStyle name="40% - Accent4 2 2 2 4 2 4 2" xfId="18934"/>
    <cellStyle name="40% - Accent4 2 2 2 4 2 4 2 2" xfId="18935"/>
    <cellStyle name="40% - Accent4 2 2 2 4 2 4 3" xfId="18936"/>
    <cellStyle name="40% - Accent4 2 2 2 4 2 5" xfId="18937"/>
    <cellStyle name="40% - Accent4 2 2 2 4 2 5 2" xfId="18938"/>
    <cellStyle name="40% - Accent4 2 2 2 4 2 6" xfId="18939"/>
    <cellStyle name="40% - Accent4 2 2 2 4 3" xfId="18940"/>
    <cellStyle name="40% - Accent4 2 2 2 4 3 2" xfId="18941"/>
    <cellStyle name="40% - Accent4 2 2 2 4 3 2 2" xfId="18942"/>
    <cellStyle name="40% - Accent4 2 2 2 4 3 2 2 2" xfId="18943"/>
    <cellStyle name="40% - Accent4 2 2 2 4 3 2 2 2 2" xfId="18944"/>
    <cellStyle name="40% - Accent4 2 2 2 4 3 2 2 3" xfId="18945"/>
    <cellStyle name="40% - Accent4 2 2 2 4 3 2 3" xfId="18946"/>
    <cellStyle name="40% - Accent4 2 2 2 4 3 2 3 2" xfId="18947"/>
    <cellStyle name="40% - Accent4 2 2 2 4 3 2 4" xfId="18948"/>
    <cellStyle name="40% - Accent4 2 2 2 4 3 3" xfId="18949"/>
    <cellStyle name="40% - Accent4 2 2 2 4 3 3 2" xfId="18950"/>
    <cellStyle name="40% - Accent4 2 2 2 4 3 3 2 2" xfId="18951"/>
    <cellStyle name="40% - Accent4 2 2 2 4 3 3 3" xfId="18952"/>
    <cellStyle name="40% - Accent4 2 2 2 4 3 4" xfId="18953"/>
    <cellStyle name="40% - Accent4 2 2 2 4 3 4 2" xfId="18954"/>
    <cellStyle name="40% - Accent4 2 2 2 4 3 5" xfId="18955"/>
    <cellStyle name="40% - Accent4 2 2 2 4 4" xfId="18956"/>
    <cellStyle name="40% - Accent4 2 2 2 4 4 2" xfId="18957"/>
    <cellStyle name="40% - Accent4 2 2 2 4 4 2 2" xfId="18958"/>
    <cellStyle name="40% - Accent4 2 2 2 4 4 2 2 2" xfId="18959"/>
    <cellStyle name="40% - Accent4 2 2 2 4 4 2 3" xfId="18960"/>
    <cellStyle name="40% - Accent4 2 2 2 4 4 3" xfId="18961"/>
    <cellStyle name="40% - Accent4 2 2 2 4 4 3 2" xfId="18962"/>
    <cellStyle name="40% - Accent4 2 2 2 4 4 4" xfId="18963"/>
    <cellStyle name="40% - Accent4 2 2 2 4 5" xfId="18964"/>
    <cellStyle name="40% - Accent4 2 2 2 4 5 2" xfId="18965"/>
    <cellStyle name="40% - Accent4 2 2 2 4 5 2 2" xfId="18966"/>
    <cellStyle name="40% - Accent4 2 2 2 4 5 3" xfId="18967"/>
    <cellStyle name="40% - Accent4 2 2 2 4 6" xfId="18968"/>
    <cellStyle name="40% - Accent4 2 2 2 4 6 2" xfId="18969"/>
    <cellStyle name="40% - Accent4 2 2 2 4 7" xfId="18970"/>
    <cellStyle name="40% - Accent4 2 2 2 5" xfId="18971"/>
    <cellStyle name="40% - Accent4 2 2 2 5 2" xfId="18972"/>
    <cellStyle name="40% - Accent4 2 2 2 5 2 2" xfId="18973"/>
    <cellStyle name="40% - Accent4 2 2 2 5 2 2 2" xfId="18974"/>
    <cellStyle name="40% - Accent4 2 2 2 5 2 2 2 2" xfId="18975"/>
    <cellStyle name="40% - Accent4 2 2 2 5 2 2 2 2 2" xfId="18976"/>
    <cellStyle name="40% - Accent4 2 2 2 5 2 2 2 3" xfId="18977"/>
    <cellStyle name="40% - Accent4 2 2 2 5 2 2 3" xfId="18978"/>
    <cellStyle name="40% - Accent4 2 2 2 5 2 2 3 2" xfId="18979"/>
    <cellStyle name="40% - Accent4 2 2 2 5 2 2 4" xfId="18980"/>
    <cellStyle name="40% - Accent4 2 2 2 5 2 3" xfId="18981"/>
    <cellStyle name="40% - Accent4 2 2 2 5 2 3 2" xfId="18982"/>
    <cellStyle name="40% - Accent4 2 2 2 5 2 3 2 2" xfId="18983"/>
    <cellStyle name="40% - Accent4 2 2 2 5 2 3 3" xfId="18984"/>
    <cellStyle name="40% - Accent4 2 2 2 5 2 4" xfId="18985"/>
    <cellStyle name="40% - Accent4 2 2 2 5 2 4 2" xfId="18986"/>
    <cellStyle name="40% - Accent4 2 2 2 5 2 5" xfId="18987"/>
    <cellStyle name="40% - Accent4 2 2 2 5 3" xfId="18988"/>
    <cellStyle name="40% - Accent4 2 2 2 5 3 2" xfId="18989"/>
    <cellStyle name="40% - Accent4 2 2 2 5 3 2 2" xfId="18990"/>
    <cellStyle name="40% - Accent4 2 2 2 5 3 2 2 2" xfId="18991"/>
    <cellStyle name="40% - Accent4 2 2 2 5 3 2 3" xfId="18992"/>
    <cellStyle name="40% - Accent4 2 2 2 5 3 3" xfId="18993"/>
    <cellStyle name="40% - Accent4 2 2 2 5 3 3 2" xfId="18994"/>
    <cellStyle name="40% - Accent4 2 2 2 5 3 4" xfId="18995"/>
    <cellStyle name="40% - Accent4 2 2 2 5 4" xfId="18996"/>
    <cellStyle name="40% - Accent4 2 2 2 5 4 2" xfId="18997"/>
    <cellStyle name="40% - Accent4 2 2 2 5 4 2 2" xfId="18998"/>
    <cellStyle name="40% - Accent4 2 2 2 5 4 3" xfId="18999"/>
    <cellStyle name="40% - Accent4 2 2 2 5 5" xfId="19000"/>
    <cellStyle name="40% - Accent4 2 2 2 5 5 2" xfId="19001"/>
    <cellStyle name="40% - Accent4 2 2 2 5 6" xfId="19002"/>
    <cellStyle name="40% - Accent4 2 2 2 6" xfId="19003"/>
    <cellStyle name="40% - Accent4 2 2 2 6 2" xfId="19004"/>
    <cellStyle name="40% - Accent4 2 2 2 6 2 2" xfId="19005"/>
    <cellStyle name="40% - Accent4 2 2 2 6 2 2 2" xfId="19006"/>
    <cellStyle name="40% - Accent4 2 2 2 6 2 2 2 2" xfId="19007"/>
    <cellStyle name="40% - Accent4 2 2 2 6 2 2 3" xfId="19008"/>
    <cellStyle name="40% - Accent4 2 2 2 6 2 3" xfId="19009"/>
    <cellStyle name="40% - Accent4 2 2 2 6 2 3 2" xfId="19010"/>
    <cellStyle name="40% - Accent4 2 2 2 6 2 4" xfId="19011"/>
    <cellStyle name="40% - Accent4 2 2 2 6 3" xfId="19012"/>
    <cellStyle name="40% - Accent4 2 2 2 6 3 2" xfId="19013"/>
    <cellStyle name="40% - Accent4 2 2 2 6 3 2 2" xfId="19014"/>
    <cellStyle name="40% - Accent4 2 2 2 6 3 3" xfId="19015"/>
    <cellStyle name="40% - Accent4 2 2 2 6 4" xfId="19016"/>
    <cellStyle name="40% - Accent4 2 2 2 6 4 2" xfId="19017"/>
    <cellStyle name="40% - Accent4 2 2 2 6 5" xfId="19018"/>
    <cellStyle name="40% - Accent4 2 2 2 7" xfId="19019"/>
    <cellStyle name="40% - Accent4 2 2 2 7 2" xfId="19020"/>
    <cellStyle name="40% - Accent4 2 2 2 7 2 2" xfId="19021"/>
    <cellStyle name="40% - Accent4 2 2 2 7 2 2 2" xfId="19022"/>
    <cellStyle name="40% - Accent4 2 2 2 7 2 3" xfId="19023"/>
    <cellStyle name="40% - Accent4 2 2 2 7 3" xfId="19024"/>
    <cellStyle name="40% - Accent4 2 2 2 7 3 2" xfId="19025"/>
    <cellStyle name="40% - Accent4 2 2 2 7 4" xfId="19026"/>
    <cellStyle name="40% - Accent4 2 2 2 8" xfId="19027"/>
    <cellStyle name="40% - Accent4 2 2 2 8 2" xfId="19028"/>
    <cellStyle name="40% - Accent4 2 2 2 8 2 2" xfId="19029"/>
    <cellStyle name="40% - Accent4 2 2 2 8 3" xfId="19030"/>
    <cellStyle name="40% - Accent4 2 2 2 9" xfId="19031"/>
    <cellStyle name="40% - Accent4 2 2 2 9 2" xfId="19032"/>
    <cellStyle name="40% - Accent4 2 2 3" xfId="19033"/>
    <cellStyle name="40% - Accent4 2 2 3 2" xfId="19034"/>
    <cellStyle name="40% - Accent4 2 2 3 2 2" xfId="19035"/>
    <cellStyle name="40% - Accent4 2 2 3 2 2 2" xfId="19036"/>
    <cellStyle name="40% - Accent4 2 2 3 2 2 2 2" xfId="19037"/>
    <cellStyle name="40% - Accent4 2 2 3 2 2 2 2 2" xfId="19038"/>
    <cellStyle name="40% - Accent4 2 2 3 2 2 2 2 2 2" xfId="19039"/>
    <cellStyle name="40% - Accent4 2 2 3 2 2 2 2 2 2 2" xfId="19040"/>
    <cellStyle name="40% - Accent4 2 2 3 2 2 2 2 2 2 2 2" xfId="19041"/>
    <cellStyle name="40% - Accent4 2 2 3 2 2 2 2 2 2 3" xfId="19042"/>
    <cellStyle name="40% - Accent4 2 2 3 2 2 2 2 2 3" xfId="19043"/>
    <cellStyle name="40% - Accent4 2 2 3 2 2 2 2 2 3 2" xfId="19044"/>
    <cellStyle name="40% - Accent4 2 2 3 2 2 2 2 2 4" xfId="19045"/>
    <cellStyle name="40% - Accent4 2 2 3 2 2 2 2 3" xfId="19046"/>
    <cellStyle name="40% - Accent4 2 2 3 2 2 2 2 3 2" xfId="19047"/>
    <cellStyle name="40% - Accent4 2 2 3 2 2 2 2 3 2 2" xfId="19048"/>
    <cellStyle name="40% - Accent4 2 2 3 2 2 2 2 3 3" xfId="19049"/>
    <cellStyle name="40% - Accent4 2 2 3 2 2 2 2 4" xfId="19050"/>
    <cellStyle name="40% - Accent4 2 2 3 2 2 2 2 4 2" xfId="19051"/>
    <cellStyle name="40% - Accent4 2 2 3 2 2 2 2 5" xfId="19052"/>
    <cellStyle name="40% - Accent4 2 2 3 2 2 2 3" xfId="19053"/>
    <cellStyle name="40% - Accent4 2 2 3 2 2 2 3 2" xfId="19054"/>
    <cellStyle name="40% - Accent4 2 2 3 2 2 2 3 2 2" xfId="19055"/>
    <cellStyle name="40% - Accent4 2 2 3 2 2 2 3 2 2 2" xfId="19056"/>
    <cellStyle name="40% - Accent4 2 2 3 2 2 2 3 2 3" xfId="19057"/>
    <cellStyle name="40% - Accent4 2 2 3 2 2 2 3 3" xfId="19058"/>
    <cellStyle name="40% - Accent4 2 2 3 2 2 2 3 3 2" xfId="19059"/>
    <cellStyle name="40% - Accent4 2 2 3 2 2 2 3 4" xfId="19060"/>
    <cellStyle name="40% - Accent4 2 2 3 2 2 2 4" xfId="19061"/>
    <cellStyle name="40% - Accent4 2 2 3 2 2 2 4 2" xfId="19062"/>
    <cellStyle name="40% - Accent4 2 2 3 2 2 2 4 2 2" xfId="19063"/>
    <cellStyle name="40% - Accent4 2 2 3 2 2 2 4 3" xfId="19064"/>
    <cellStyle name="40% - Accent4 2 2 3 2 2 2 5" xfId="19065"/>
    <cellStyle name="40% - Accent4 2 2 3 2 2 2 5 2" xfId="19066"/>
    <cellStyle name="40% - Accent4 2 2 3 2 2 2 6" xfId="19067"/>
    <cellStyle name="40% - Accent4 2 2 3 2 2 3" xfId="19068"/>
    <cellStyle name="40% - Accent4 2 2 3 2 2 3 2" xfId="19069"/>
    <cellStyle name="40% - Accent4 2 2 3 2 2 3 2 2" xfId="19070"/>
    <cellStyle name="40% - Accent4 2 2 3 2 2 3 2 2 2" xfId="19071"/>
    <cellStyle name="40% - Accent4 2 2 3 2 2 3 2 2 2 2" xfId="19072"/>
    <cellStyle name="40% - Accent4 2 2 3 2 2 3 2 2 3" xfId="19073"/>
    <cellStyle name="40% - Accent4 2 2 3 2 2 3 2 3" xfId="19074"/>
    <cellStyle name="40% - Accent4 2 2 3 2 2 3 2 3 2" xfId="19075"/>
    <cellStyle name="40% - Accent4 2 2 3 2 2 3 2 4" xfId="19076"/>
    <cellStyle name="40% - Accent4 2 2 3 2 2 3 3" xfId="19077"/>
    <cellStyle name="40% - Accent4 2 2 3 2 2 3 3 2" xfId="19078"/>
    <cellStyle name="40% - Accent4 2 2 3 2 2 3 3 2 2" xfId="19079"/>
    <cellStyle name="40% - Accent4 2 2 3 2 2 3 3 3" xfId="19080"/>
    <cellStyle name="40% - Accent4 2 2 3 2 2 3 4" xfId="19081"/>
    <cellStyle name="40% - Accent4 2 2 3 2 2 3 4 2" xfId="19082"/>
    <cellStyle name="40% - Accent4 2 2 3 2 2 3 5" xfId="19083"/>
    <cellStyle name="40% - Accent4 2 2 3 2 2 4" xfId="19084"/>
    <cellStyle name="40% - Accent4 2 2 3 2 2 4 2" xfId="19085"/>
    <cellStyle name="40% - Accent4 2 2 3 2 2 4 2 2" xfId="19086"/>
    <cellStyle name="40% - Accent4 2 2 3 2 2 4 2 2 2" xfId="19087"/>
    <cellStyle name="40% - Accent4 2 2 3 2 2 4 2 3" xfId="19088"/>
    <cellStyle name="40% - Accent4 2 2 3 2 2 4 3" xfId="19089"/>
    <cellStyle name="40% - Accent4 2 2 3 2 2 4 3 2" xfId="19090"/>
    <cellStyle name="40% - Accent4 2 2 3 2 2 4 4" xfId="19091"/>
    <cellStyle name="40% - Accent4 2 2 3 2 2 5" xfId="19092"/>
    <cellStyle name="40% - Accent4 2 2 3 2 2 5 2" xfId="19093"/>
    <cellStyle name="40% - Accent4 2 2 3 2 2 5 2 2" xfId="19094"/>
    <cellStyle name="40% - Accent4 2 2 3 2 2 5 3" xfId="19095"/>
    <cellStyle name="40% - Accent4 2 2 3 2 2 6" xfId="19096"/>
    <cellStyle name="40% - Accent4 2 2 3 2 2 6 2" xfId="19097"/>
    <cellStyle name="40% - Accent4 2 2 3 2 2 7" xfId="19098"/>
    <cellStyle name="40% - Accent4 2 2 3 2 3" xfId="19099"/>
    <cellStyle name="40% - Accent4 2 2 3 2 3 2" xfId="19100"/>
    <cellStyle name="40% - Accent4 2 2 3 2 3 2 2" xfId="19101"/>
    <cellStyle name="40% - Accent4 2 2 3 2 3 2 2 2" xfId="19102"/>
    <cellStyle name="40% - Accent4 2 2 3 2 3 2 2 2 2" xfId="19103"/>
    <cellStyle name="40% - Accent4 2 2 3 2 3 2 2 2 2 2" xfId="19104"/>
    <cellStyle name="40% - Accent4 2 2 3 2 3 2 2 2 3" xfId="19105"/>
    <cellStyle name="40% - Accent4 2 2 3 2 3 2 2 3" xfId="19106"/>
    <cellStyle name="40% - Accent4 2 2 3 2 3 2 2 3 2" xfId="19107"/>
    <cellStyle name="40% - Accent4 2 2 3 2 3 2 2 4" xfId="19108"/>
    <cellStyle name="40% - Accent4 2 2 3 2 3 2 3" xfId="19109"/>
    <cellStyle name="40% - Accent4 2 2 3 2 3 2 3 2" xfId="19110"/>
    <cellStyle name="40% - Accent4 2 2 3 2 3 2 3 2 2" xfId="19111"/>
    <cellStyle name="40% - Accent4 2 2 3 2 3 2 3 3" xfId="19112"/>
    <cellStyle name="40% - Accent4 2 2 3 2 3 2 4" xfId="19113"/>
    <cellStyle name="40% - Accent4 2 2 3 2 3 2 4 2" xfId="19114"/>
    <cellStyle name="40% - Accent4 2 2 3 2 3 2 5" xfId="19115"/>
    <cellStyle name="40% - Accent4 2 2 3 2 3 3" xfId="19116"/>
    <cellStyle name="40% - Accent4 2 2 3 2 3 3 2" xfId="19117"/>
    <cellStyle name="40% - Accent4 2 2 3 2 3 3 2 2" xfId="19118"/>
    <cellStyle name="40% - Accent4 2 2 3 2 3 3 2 2 2" xfId="19119"/>
    <cellStyle name="40% - Accent4 2 2 3 2 3 3 2 3" xfId="19120"/>
    <cellStyle name="40% - Accent4 2 2 3 2 3 3 3" xfId="19121"/>
    <cellStyle name="40% - Accent4 2 2 3 2 3 3 3 2" xfId="19122"/>
    <cellStyle name="40% - Accent4 2 2 3 2 3 3 4" xfId="19123"/>
    <cellStyle name="40% - Accent4 2 2 3 2 3 4" xfId="19124"/>
    <cellStyle name="40% - Accent4 2 2 3 2 3 4 2" xfId="19125"/>
    <cellStyle name="40% - Accent4 2 2 3 2 3 4 2 2" xfId="19126"/>
    <cellStyle name="40% - Accent4 2 2 3 2 3 4 3" xfId="19127"/>
    <cellStyle name="40% - Accent4 2 2 3 2 3 5" xfId="19128"/>
    <cellStyle name="40% - Accent4 2 2 3 2 3 5 2" xfId="19129"/>
    <cellStyle name="40% - Accent4 2 2 3 2 3 6" xfId="19130"/>
    <cellStyle name="40% - Accent4 2 2 3 2 4" xfId="19131"/>
    <cellStyle name="40% - Accent4 2 2 3 2 4 2" xfId="19132"/>
    <cellStyle name="40% - Accent4 2 2 3 2 4 2 2" xfId="19133"/>
    <cellStyle name="40% - Accent4 2 2 3 2 4 2 2 2" xfId="19134"/>
    <cellStyle name="40% - Accent4 2 2 3 2 4 2 2 2 2" xfId="19135"/>
    <cellStyle name="40% - Accent4 2 2 3 2 4 2 2 3" xfId="19136"/>
    <cellStyle name="40% - Accent4 2 2 3 2 4 2 3" xfId="19137"/>
    <cellStyle name="40% - Accent4 2 2 3 2 4 2 3 2" xfId="19138"/>
    <cellStyle name="40% - Accent4 2 2 3 2 4 2 4" xfId="19139"/>
    <cellStyle name="40% - Accent4 2 2 3 2 4 3" xfId="19140"/>
    <cellStyle name="40% - Accent4 2 2 3 2 4 3 2" xfId="19141"/>
    <cellStyle name="40% - Accent4 2 2 3 2 4 3 2 2" xfId="19142"/>
    <cellStyle name="40% - Accent4 2 2 3 2 4 3 3" xfId="19143"/>
    <cellStyle name="40% - Accent4 2 2 3 2 4 4" xfId="19144"/>
    <cellStyle name="40% - Accent4 2 2 3 2 4 4 2" xfId="19145"/>
    <cellStyle name="40% - Accent4 2 2 3 2 4 5" xfId="19146"/>
    <cellStyle name="40% - Accent4 2 2 3 2 5" xfId="19147"/>
    <cellStyle name="40% - Accent4 2 2 3 2 5 2" xfId="19148"/>
    <cellStyle name="40% - Accent4 2 2 3 2 5 2 2" xfId="19149"/>
    <cellStyle name="40% - Accent4 2 2 3 2 5 2 2 2" xfId="19150"/>
    <cellStyle name="40% - Accent4 2 2 3 2 5 2 3" xfId="19151"/>
    <cellStyle name="40% - Accent4 2 2 3 2 5 3" xfId="19152"/>
    <cellStyle name="40% - Accent4 2 2 3 2 5 3 2" xfId="19153"/>
    <cellStyle name="40% - Accent4 2 2 3 2 5 4" xfId="19154"/>
    <cellStyle name="40% - Accent4 2 2 3 2 6" xfId="19155"/>
    <cellStyle name="40% - Accent4 2 2 3 2 6 2" xfId="19156"/>
    <cellStyle name="40% - Accent4 2 2 3 2 6 2 2" xfId="19157"/>
    <cellStyle name="40% - Accent4 2 2 3 2 6 3" xfId="19158"/>
    <cellStyle name="40% - Accent4 2 2 3 2 7" xfId="19159"/>
    <cellStyle name="40% - Accent4 2 2 3 2 7 2" xfId="19160"/>
    <cellStyle name="40% - Accent4 2 2 3 2 8" xfId="19161"/>
    <cellStyle name="40% - Accent4 2 2 3 3" xfId="19162"/>
    <cellStyle name="40% - Accent4 2 2 3 3 2" xfId="19163"/>
    <cellStyle name="40% - Accent4 2 2 3 3 2 2" xfId="19164"/>
    <cellStyle name="40% - Accent4 2 2 3 3 2 2 2" xfId="19165"/>
    <cellStyle name="40% - Accent4 2 2 3 3 2 2 2 2" xfId="19166"/>
    <cellStyle name="40% - Accent4 2 2 3 3 2 2 2 2 2" xfId="19167"/>
    <cellStyle name="40% - Accent4 2 2 3 3 2 2 2 2 2 2" xfId="19168"/>
    <cellStyle name="40% - Accent4 2 2 3 3 2 2 2 2 3" xfId="19169"/>
    <cellStyle name="40% - Accent4 2 2 3 3 2 2 2 3" xfId="19170"/>
    <cellStyle name="40% - Accent4 2 2 3 3 2 2 2 3 2" xfId="19171"/>
    <cellStyle name="40% - Accent4 2 2 3 3 2 2 2 4" xfId="19172"/>
    <cellStyle name="40% - Accent4 2 2 3 3 2 2 3" xfId="19173"/>
    <cellStyle name="40% - Accent4 2 2 3 3 2 2 3 2" xfId="19174"/>
    <cellStyle name="40% - Accent4 2 2 3 3 2 2 3 2 2" xfId="19175"/>
    <cellStyle name="40% - Accent4 2 2 3 3 2 2 3 3" xfId="19176"/>
    <cellStyle name="40% - Accent4 2 2 3 3 2 2 4" xfId="19177"/>
    <cellStyle name="40% - Accent4 2 2 3 3 2 2 4 2" xfId="19178"/>
    <cellStyle name="40% - Accent4 2 2 3 3 2 2 5" xfId="19179"/>
    <cellStyle name="40% - Accent4 2 2 3 3 2 3" xfId="19180"/>
    <cellStyle name="40% - Accent4 2 2 3 3 2 3 2" xfId="19181"/>
    <cellStyle name="40% - Accent4 2 2 3 3 2 3 2 2" xfId="19182"/>
    <cellStyle name="40% - Accent4 2 2 3 3 2 3 2 2 2" xfId="19183"/>
    <cellStyle name="40% - Accent4 2 2 3 3 2 3 2 3" xfId="19184"/>
    <cellStyle name="40% - Accent4 2 2 3 3 2 3 3" xfId="19185"/>
    <cellStyle name="40% - Accent4 2 2 3 3 2 3 3 2" xfId="19186"/>
    <cellStyle name="40% - Accent4 2 2 3 3 2 3 4" xfId="19187"/>
    <cellStyle name="40% - Accent4 2 2 3 3 2 4" xfId="19188"/>
    <cellStyle name="40% - Accent4 2 2 3 3 2 4 2" xfId="19189"/>
    <cellStyle name="40% - Accent4 2 2 3 3 2 4 2 2" xfId="19190"/>
    <cellStyle name="40% - Accent4 2 2 3 3 2 4 3" xfId="19191"/>
    <cellStyle name="40% - Accent4 2 2 3 3 2 5" xfId="19192"/>
    <cellStyle name="40% - Accent4 2 2 3 3 2 5 2" xfId="19193"/>
    <cellStyle name="40% - Accent4 2 2 3 3 2 6" xfId="19194"/>
    <cellStyle name="40% - Accent4 2 2 3 3 3" xfId="19195"/>
    <cellStyle name="40% - Accent4 2 2 3 3 3 2" xfId="19196"/>
    <cellStyle name="40% - Accent4 2 2 3 3 3 2 2" xfId="19197"/>
    <cellStyle name="40% - Accent4 2 2 3 3 3 2 2 2" xfId="19198"/>
    <cellStyle name="40% - Accent4 2 2 3 3 3 2 2 2 2" xfId="19199"/>
    <cellStyle name="40% - Accent4 2 2 3 3 3 2 2 3" xfId="19200"/>
    <cellStyle name="40% - Accent4 2 2 3 3 3 2 3" xfId="19201"/>
    <cellStyle name="40% - Accent4 2 2 3 3 3 2 3 2" xfId="19202"/>
    <cellStyle name="40% - Accent4 2 2 3 3 3 2 4" xfId="19203"/>
    <cellStyle name="40% - Accent4 2 2 3 3 3 3" xfId="19204"/>
    <cellStyle name="40% - Accent4 2 2 3 3 3 3 2" xfId="19205"/>
    <cellStyle name="40% - Accent4 2 2 3 3 3 3 2 2" xfId="19206"/>
    <cellStyle name="40% - Accent4 2 2 3 3 3 3 3" xfId="19207"/>
    <cellStyle name="40% - Accent4 2 2 3 3 3 4" xfId="19208"/>
    <cellStyle name="40% - Accent4 2 2 3 3 3 4 2" xfId="19209"/>
    <cellStyle name="40% - Accent4 2 2 3 3 3 5" xfId="19210"/>
    <cellStyle name="40% - Accent4 2 2 3 3 4" xfId="19211"/>
    <cellStyle name="40% - Accent4 2 2 3 3 4 2" xfId="19212"/>
    <cellStyle name="40% - Accent4 2 2 3 3 4 2 2" xfId="19213"/>
    <cellStyle name="40% - Accent4 2 2 3 3 4 2 2 2" xfId="19214"/>
    <cellStyle name="40% - Accent4 2 2 3 3 4 2 3" xfId="19215"/>
    <cellStyle name="40% - Accent4 2 2 3 3 4 3" xfId="19216"/>
    <cellStyle name="40% - Accent4 2 2 3 3 4 3 2" xfId="19217"/>
    <cellStyle name="40% - Accent4 2 2 3 3 4 4" xfId="19218"/>
    <cellStyle name="40% - Accent4 2 2 3 3 5" xfId="19219"/>
    <cellStyle name="40% - Accent4 2 2 3 3 5 2" xfId="19220"/>
    <cellStyle name="40% - Accent4 2 2 3 3 5 2 2" xfId="19221"/>
    <cellStyle name="40% - Accent4 2 2 3 3 5 3" xfId="19222"/>
    <cellStyle name="40% - Accent4 2 2 3 3 6" xfId="19223"/>
    <cellStyle name="40% - Accent4 2 2 3 3 6 2" xfId="19224"/>
    <cellStyle name="40% - Accent4 2 2 3 3 7" xfId="19225"/>
    <cellStyle name="40% - Accent4 2 2 3 4" xfId="19226"/>
    <cellStyle name="40% - Accent4 2 2 3 4 2" xfId="19227"/>
    <cellStyle name="40% - Accent4 2 2 3 4 2 2" xfId="19228"/>
    <cellStyle name="40% - Accent4 2 2 3 4 2 2 2" xfId="19229"/>
    <cellStyle name="40% - Accent4 2 2 3 4 2 2 2 2" xfId="19230"/>
    <cellStyle name="40% - Accent4 2 2 3 4 2 2 2 2 2" xfId="19231"/>
    <cellStyle name="40% - Accent4 2 2 3 4 2 2 2 3" xfId="19232"/>
    <cellStyle name="40% - Accent4 2 2 3 4 2 2 3" xfId="19233"/>
    <cellStyle name="40% - Accent4 2 2 3 4 2 2 3 2" xfId="19234"/>
    <cellStyle name="40% - Accent4 2 2 3 4 2 2 4" xfId="19235"/>
    <cellStyle name="40% - Accent4 2 2 3 4 2 3" xfId="19236"/>
    <cellStyle name="40% - Accent4 2 2 3 4 2 3 2" xfId="19237"/>
    <cellStyle name="40% - Accent4 2 2 3 4 2 3 2 2" xfId="19238"/>
    <cellStyle name="40% - Accent4 2 2 3 4 2 3 3" xfId="19239"/>
    <cellStyle name="40% - Accent4 2 2 3 4 2 4" xfId="19240"/>
    <cellStyle name="40% - Accent4 2 2 3 4 2 4 2" xfId="19241"/>
    <cellStyle name="40% - Accent4 2 2 3 4 2 5" xfId="19242"/>
    <cellStyle name="40% - Accent4 2 2 3 4 3" xfId="19243"/>
    <cellStyle name="40% - Accent4 2 2 3 4 3 2" xfId="19244"/>
    <cellStyle name="40% - Accent4 2 2 3 4 3 2 2" xfId="19245"/>
    <cellStyle name="40% - Accent4 2 2 3 4 3 2 2 2" xfId="19246"/>
    <cellStyle name="40% - Accent4 2 2 3 4 3 2 3" xfId="19247"/>
    <cellStyle name="40% - Accent4 2 2 3 4 3 3" xfId="19248"/>
    <cellStyle name="40% - Accent4 2 2 3 4 3 3 2" xfId="19249"/>
    <cellStyle name="40% - Accent4 2 2 3 4 3 4" xfId="19250"/>
    <cellStyle name="40% - Accent4 2 2 3 4 4" xfId="19251"/>
    <cellStyle name="40% - Accent4 2 2 3 4 4 2" xfId="19252"/>
    <cellStyle name="40% - Accent4 2 2 3 4 4 2 2" xfId="19253"/>
    <cellStyle name="40% - Accent4 2 2 3 4 4 3" xfId="19254"/>
    <cellStyle name="40% - Accent4 2 2 3 4 5" xfId="19255"/>
    <cellStyle name="40% - Accent4 2 2 3 4 5 2" xfId="19256"/>
    <cellStyle name="40% - Accent4 2 2 3 4 6" xfId="19257"/>
    <cellStyle name="40% - Accent4 2 2 3 5" xfId="19258"/>
    <cellStyle name="40% - Accent4 2 2 3 5 2" xfId="19259"/>
    <cellStyle name="40% - Accent4 2 2 3 5 2 2" xfId="19260"/>
    <cellStyle name="40% - Accent4 2 2 3 5 2 2 2" xfId="19261"/>
    <cellStyle name="40% - Accent4 2 2 3 5 2 2 2 2" xfId="19262"/>
    <cellStyle name="40% - Accent4 2 2 3 5 2 2 3" xfId="19263"/>
    <cellStyle name="40% - Accent4 2 2 3 5 2 3" xfId="19264"/>
    <cellStyle name="40% - Accent4 2 2 3 5 2 3 2" xfId="19265"/>
    <cellStyle name="40% - Accent4 2 2 3 5 2 4" xfId="19266"/>
    <cellStyle name="40% - Accent4 2 2 3 5 3" xfId="19267"/>
    <cellStyle name="40% - Accent4 2 2 3 5 3 2" xfId="19268"/>
    <cellStyle name="40% - Accent4 2 2 3 5 3 2 2" xfId="19269"/>
    <cellStyle name="40% - Accent4 2 2 3 5 3 3" xfId="19270"/>
    <cellStyle name="40% - Accent4 2 2 3 5 4" xfId="19271"/>
    <cellStyle name="40% - Accent4 2 2 3 5 4 2" xfId="19272"/>
    <cellStyle name="40% - Accent4 2 2 3 5 5" xfId="19273"/>
    <cellStyle name="40% - Accent4 2 2 3 6" xfId="19274"/>
    <cellStyle name="40% - Accent4 2 2 3 6 2" xfId="19275"/>
    <cellStyle name="40% - Accent4 2 2 3 6 2 2" xfId="19276"/>
    <cellStyle name="40% - Accent4 2 2 3 6 2 2 2" xfId="19277"/>
    <cellStyle name="40% - Accent4 2 2 3 6 2 3" xfId="19278"/>
    <cellStyle name="40% - Accent4 2 2 3 6 3" xfId="19279"/>
    <cellStyle name="40% - Accent4 2 2 3 6 3 2" xfId="19280"/>
    <cellStyle name="40% - Accent4 2 2 3 6 4" xfId="19281"/>
    <cellStyle name="40% - Accent4 2 2 3 7" xfId="19282"/>
    <cellStyle name="40% - Accent4 2 2 3 7 2" xfId="19283"/>
    <cellStyle name="40% - Accent4 2 2 3 7 2 2" xfId="19284"/>
    <cellStyle name="40% - Accent4 2 2 3 7 3" xfId="19285"/>
    <cellStyle name="40% - Accent4 2 2 3 8" xfId="19286"/>
    <cellStyle name="40% - Accent4 2 2 3 8 2" xfId="19287"/>
    <cellStyle name="40% - Accent4 2 2 3 9" xfId="19288"/>
    <cellStyle name="40% - Accent4 2 2 4" xfId="19289"/>
    <cellStyle name="40% - Accent4 2 2 4 2" xfId="19290"/>
    <cellStyle name="40% - Accent4 2 2 4 2 2" xfId="19291"/>
    <cellStyle name="40% - Accent4 2 2 4 2 2 2" xfId="19292"/>
    <cellStyle name="40% - Accent4 2 2 4 2 2 2 2" xfId="19293"/>
    <cellStyle name="40% - Accent4 2 2 4 2 2 2 2 2" xfId="19294"/>
    <cellStyle name="40% - Accent4 2 2 4 2 2 2 2 2 2" xfId="19295"/>
    <cellStyle name="40% - Accent4 2 2 4 2 2 2 2 2 2 2" xfId="19296"/>
    <cellStyle name="40% - Accent4 2 2 4 2 2 2 2 2 3" xfId="19297"/>
    <cellStyle name="40% - Accent4 2 2 4 2 2 2 2 3" xfId="19298"/>
    <cellStyle name="40% - Accent4 2 2 4 2 2 2 2 3 2" xfId="19299"/>
    <cellStyle name="40% - Accent4 2 2 4 2 2 2 2 4" xfId="19300"/>
    <cellStyle name="40% - Accent4 2 2 4 2 2 2 3" xfId="19301"/>
    <cellStyle name="40% - Accent4 2 2 4 2 2 2 3 2" xfId="19302"/>
    <cellStyle name="40% - Accent4 2 2 4 2 2 2 3 2 2" xfId="19303"/>
    <cellStyle name="40% - Accent4 2 2 4 2 2 2 3 3" xfId="19304"/>
    <cellStyle name="40% - Accent4 2 2 4 2 2 2 4" xfId="19305"/>
    <cellStyle name="40% - Accent4 2 2 4 2 2 2 4 2" xfId="19306"/>
    <cellStyle name="40% - Accent4 2 2 4 2 2 2 5" xfId="19307"/>
    <cellStyle name="40% - Accent4 2 2 4 2 2 3" xfId="19308"/>
    <cellStyle name="40% - Accent4 2 2 4 2 2 3 2" xfId="19309"/>
    <cellStyle name="40% - Accent4 2 2 4 2 2 3 2 2" xfId="19310"/>
    <cellStyle name="40% - Accent4 2 2 4 2 2 3 2 2 2" xfId="19311"/>
    <cellStyle name="40% - Accent4 2 2 4 2 2 3 2 3" xfId="19312"/>
    <cellStyle name="40% - Accent4 2 2 4 2 2 3 3" xfId="19313"/>
    <cellStyle name="40% - Accent4 2 2 4 2 2 3 3 2" xfId="19314"/>
    <cellStyle name="40% - Accent4 2 2 4 2 2 3 4" xfId="19315"/>
    <cellStyle name="40% - Accent4 2 2 4 2 2 4" xfId="19316"/>
    <cellStyle name="40% - Accent4 2 2 4 2 2 4 2" xfId="19317"/>
    <cellStyle name="40% - Accent4 2 2 4 2 2 4 2 2" xfId="19318"/>
    <cellStyle name="40% - Accent4 2 2 4 2 2 4 3" xfId="19319"/>
    <cellStyle name="40% - Accent4 2 2 4 2 2 5" xfId="19320"/>
    <cellStyle name="40% - Accent4 2 2 4 2 2 5 2" xfId="19321"/>
    <cellStyle name="40% - Accent4 2 2 4 2 2 6" xfId="19322"/>
    <cellStyle name="40% - Accent4 2 2 4 2 3" xfId="19323"/>
    <cellStyle name="40% - Accent4 2 2 4 2 3 2" xfId="19324"/>
    <cellStyle name="40% - Accent4 2 2 4 2 3 2 2" xfId="19325"/>
    <cellStyle name="40% - Accent4 2 2 4 2 3 2 2 2" xfId="19326"/>
    <cellStyle name="40% - Accent4 2 2 4 2 3 2 2 2 2" xfId="19327"/>
    <cellStyle name="40% - Accent4 2 2 4 2 3 2 2 3" xfId="19328"/>
    <cellStyle name="40% - Accent4 2 2 4 2 3 2 3" xfId="19329"/>
    <cellStyle name="40% - Accent4 2 2 4 2 3 2 3 2" xfId="19330"/>
    <cellStyle name="40% - Accent4 2 2 4 2 3 2 4" xfId="19331"/>
    <cellStyle name="40% - Accent4 2 2 4 2 3 3" xfId="19332"/>
    <cellStyle name="40% - Accent4 2 2 4 2 3 3 2" xfId="19333"/>
    <cellStyle name="40% - Accent4 2 2 4 2 3 3 2 2" xfId="19334"/>
    <cellStyle name="40% - Accent4 2 2 4 2 3 3 3" xfId="19335"/>
    <cellStyle name="40% - Accent4 2 2 4 2 3 4" xfId="19336"/>
    <cellStyle name="40% - Accent4 2 2 4 2 3 4 2" xfId="19337"/>
    <cellStyle name="40% - Accent4 2 2 4 2 3 5" xfId="19338"/>
    <cellStyle name="40% - Accent4 2 2 4 2 4" xfId="19339"/>
    <cellStyle name="40% - Accent4 2 2 4 2 4 2" xfId="19340"/>
    <cellStyle name="40% - Accent4 2 2 4 2 4 2 2" xfId="19341"/>
    <cellStyle name="40% - Accent4 2 2 4 2 4 2 2 2" xfId="19342"/>
    <cellStyle name="40% - Accent4 2 2 4 2 4 2 3" xfId="19343"/>
    <cellStyle name="40% - Accent4 2 2 4 2 4 3" xfId="19344"/>
    <cellStyle name="40% - Accent4 2 2 4 2 4 3 2" xfId="19345"/>
    <cellStyle name="40% - Accent4 2 2 4 2 4 4" xfId="19346"/>
    <cellStyle name="40% - Accent4 2 2 4 2 5" xfId="19347"/>
    <cellStyle name="40% - Accent4 2 2 4 2 5 2" xfId="19348"/>
    <cellStyle name="40% - Accent4 2 2 4 2 5 2 2" xfId="19349"/>
    <cellStyle name="40% - Accent4 2 2 4 2 5 3" xfId="19350"/>
    <cellStyle name="40% - Accent4 2 2 4 2 6" xfId="19351"/>
    <cellStyle name="40% - Accent4 2 2 4 2 6 2" xfId="19352"/>
    <cellStyle name="40% - Accent4 2 2 4 2 7" xfId="19353"/>
    <cellStyle name="40% - Accent4 2 2 4 3" xfId="19354"/>
    <cellStyle name="40% - Accent4 2 2 4 3 2" xfId="19355"/>
    <cellStyle name="40% - Accent4 2 2 4 3 2 2" xfId="19356"/>
    <cellStyle name="40% - Accent4 2 2 4 3 2 2 2" xfId="19357"/>
    <cellStyle name="40% - Accent4 2 2 4 3 2 2 2 2" xfId="19358"/>
    <cellStyle name="40% - Accent4 2 2 4 3 2 2 2 2 2" xfId="19359"/>
    <cellStyle name="40% - Accent4 2 2 4 3 2 2 2 3" xfId="19360"/>
    <cellStyle name="40% - Accent4 2 2 4 3 2 2 3" xfId="19361"/>
    <cellStyle name="40% - Accent4 2 2 4 3 2 2 3 2" xfId="19362"/>
    <cellStyle name="40% - Accent4 2 2 4 3 2 2 4" xfId="19363"/>
    <cellStyle name="40% - Accent4 2 2 4 3 2 3" xfId="19364"/>
    <cellStyle name="40% - Accent4 2 2 4 3 2 3 2" xfId="19365"/>
    <cellStyle name="40% - Accent4 2 2 4 3 2 3 2 2" xfId="19366"/>
    <cellStyle name="40% - Accent4 2 2 4 3 2 3 3" xfId="19367"/>
    <cellStyle name="40% - Accent4 2 2 4 3 2 4" xfId="19368"/>
    <cellStyle name="40% - Accent4 2 2 4 3 2 4 2" xfId="19369"/>
    <cellStyle name="40% - Accent4 2 2 4 3 2 5" xfId="19370"/>
    <cellStyle name="40% - Accent4 2 2 4 3 3" xfId="19371"/>
    <cellStyle name="40% - Accent4 2 2 4 3 3 2" xfId="19372"/>
    <cellStyle name="40% - Accent4 2 2 4 3 3 2 2" xfId="19373"/>
    <cellStyle name="40% - Accent4 2 2 4 3 3 2 2 2" xfId="19374"/>
    <cellStyle name="40% - Accent4 2 2 4 3 3 2 3" xfId="19375"/>
    <cellStyle name="40% - Accent4 2 2 4 3 3 3" xfId="19376"/>
    <cellStyle name="40% - Accent4 2 2 4 3 3 3 2" xfId="19377"/>
    <cellStyle name="40% - Accent4 2 2 4 3 3 4" xfId="19378"/>
    <cellStyle name="40% - Accent4 2 2 4 3 4" xfId="19379"/>
    <cellStyle name="40% - Accent4 2 2 4 3 4 2" xfId="19380"/>
    <cellStyle name="40% - Accent4 2 2 4 3 4 2 2" xfId="19381"/>
    <cellStyle name="40% - Accent4 2 2 4 3 4 3" xfId="19382"/>
    <cellStyle name="40% - Accent4 2 2 4 3 5" xfId="19383"/>
    <cellStyle name="40% - Accent4 2 2 4 3 5 2" xfId="19384"/>
    <cellStyle name="40% - Accent4 2 2 4 3 6" xfId="19385"/>
    <cellStyle name="40% - Accent4 2 2 4 4" xfId="19386"/>
    <cellStyle name="40% - Accent4 2 2 4 4 2" xfId="19387"/>
    <cellStyle name="40% - Accent4 2 2 4 4 2 2" xfId="19388"/>
    <cellStyle name="40% - Accent4 2 2 4 4 2 2 2" xfId="19389"/>
    <cellStyle name="40% - Accent4 2 2 4 4 2 2 2 2" xfId="19390"/>
    <cellStyle name="40% - Accent4 2 2 4 4 2 2 3" xfId="19391"/>
    <cellStyle name="40% - Accent4 2 2 4 4 2 3" xfId="19392"/>
    <cellStyle name="40% - Accent4 2 2 4 4 2 3 2" xfId="19393"/>
    <cellStyle name="40% - Accent4 2 2 4 4 2 4" xfId="19394"/>
    <cellStyle name="40% - Accent4 2 2 4 4 3" xfId="19395"/>
    <cellStyle name="40% - Accent4 2 2 4 4 3 2" xfId="19396"/>
    <cellStyle name="40% - Accent4 2 2 4 4 3 2 2" xfId="19397"/>
    <cellStyle name="40% - Accent4 2 2 4 4 3 3" xfId="19398"/>
    <cellStyle name="40% - Accent4 2 2 4 4 4" xfId="19399"/>
    <cellStyle name="40% - Accent4 2 2 4 4 4 2" xfId="19400"/>
    <cellStyle name="40% - Accent4 2 2 4 4 5" xfId="19401"/>
    <cellStyle name="40% - Accent4 2 2 4 5" xfId="19402"/>
    <cellStyle name="40% - Accent4 2 2 4 5 2" xfId="19403"/>
    <cellStyle name="40% - Accent4 2 2 4 5 2 2" xfId="19404"/>
    <cellStyle name="40% - Accent4 2 2 4 5 2 2 2" xfId="19405"/>
    <cellStyle name="40% - Accent4 2 2 4 5 2 3" xfId="19406"/>
    <cellStyle name="40% - Accent4 2 2 4 5 3" xfId="19407"/>
    <cellStyle name="40% - Accent4 2 2 4 5 3 2" xfId="19408"/>
    <cellStyle name="40% - Accent4 2 2 4 5 4" xfId="19409"/>
    <cellStyle name="40% - Accent4 2 2 4 6" xfId="19410"/>
    <cellStyle name="40% - Accent4 2 2 4 6 2" xfId="19411"/>
    <cellStyle name="40% - Accent4 2 2 4 6 2 2" xfId="19412"/>
    <cellStyle name="40% - Accent4 2 2 4 6 3" xfId="19413"/>
    <cellStyle name="40% - Accent4 2 2 4 7" xfId="19414"/>
    <cellStyle name="40% - Accent4 2 2 4 7 2" xfId="19415"/>
    <cellStyle name="40% - Accent4 2 2 4 8" xfId="19416"/>
    <cellStyle name="40% - Accent4 2 2 5" xfId="19417"/>
    <cellStyle name="40% - Accent4 2 2 5 2" xfId="19418"/>
    <cellStyle name="40% - Accent4 2 2 5 2 2" xfId="19419"/>
    <cellStyle name="40% - Accent4 2 2 5 2 2 2" xfId="19420"/>
    <cellStyle name="40% - Accent4 2 2 5 2 2 2 2" xfId="19421"/>
    <cellStyle name="40% - Accent4 2 2 5 2 2 2 2 2" xfId="19422"/>
    <cellStyle name="40% - Accent4 2 2 5 2 2 2 2 2 2" xfId="19423"/>
    <cellStyle name="40% - Accent4 2 2 5 2 2 2 2 3" xfId="19424"/>
    <cellStyle name="40% - Accent4 2 2 5 2 2 2 3" xfId="19425"/>
    <cellStyle name="40% - Accent4 2 2 5 2 2 2 3 2" xfId="19426"/>
    <cellStyle name="40% - Accent4 2 2 5 2 2 2 4" xfId="19427"/>
    <cellStyle name="40% - Accent4 2 2 5 2 2 3" xfId="19428"/>
    <cellStyle name="40% - Accent4 2 2 5 2 2 3 2" xfId="19429"/>
    <cellStyle name="40% - Accent4 2 2 5 2 2 3 2 2" xfId="19430"/>
    <cellStyle name="40% - Accent4 2 2 5 2 2 3 3" xfId="19431"/>
    <cellStyle name="40% - Accent4 2 2 5 2 2 4" xfId="19432"/>
    <cellStyle name="40% - Accent4 2 2 5 2 2 4 2" xfId="19433"/>
    <cellStyle name="40% - Accent4 2 2 5 2 2 5" xfId="19434"/>
    <cellStyle name="40% - Accent4 2 2 5 2 3" xfId="19435"/>
    <cellStyle name="40% - Accent4 2 2 5 2 3 2" xfId="19436"/>
    <cellStyle name="40% - Accent4 2 2 5 2 3 2 2" xfId="19437"/>
    <cellStyle name="40% - Accent4 2 2 5 2 3 2 2 2" xfId="19438"/>
    <cellStyle name="40% - Accent4 2 2 5 2 3 2 3" xfId="19439"/>
    <cellStyle name="40% - Accent4 2 2 5 2 3 3" xfId="19440"/>
    <cellStyle name="40% - Accent4 2 2 5 2 3 3 2" xfId="19441"/>
    <cellStyle name="40% - Accent4 2 2 5 2 3 4" xfId="19442"/>
    <cellStyle name="40% - Accent4 2 2 5 2 4" xfId="19443"/>
    <cellStyle name="40% - Accent4 2 2 5 2 4 2" xfId="19444"/>
    <cellStyle name="40% - Accent4 2 2 5 2 4 2 2" xfId="19445"/>
    <cellStyle name="40% - Accent4 2 2 5 2 4 3" xfId="19446"/>
    <cellStyle name="40% - Accent4 2 2 5 2 5" xfId="19447"/>
    <cellStyle name="40% - Accent4 2 2 5 2 5 2" xfId="19448"/>
    <cellStyle name="40% - Accent4 2 2 5 2 6" xfId="19449"/>
    <cellStyle name="40% - Accent4 2 2 5 3" xfId="19450"/>
    <cellStyle name="40% - Accent4 2 2 5 3 2" xfId="19451"/>
    <cellStyle name="40% - Accent4 2 2 5 3 2 2" xfId="19452"/>
    <cellStyle name="40% - Accent4 2 2 5 3 2 2 2" xfId="19453"/>
    <cellStyle name="40% - Accent4 2 2 5 3 2 2 2 2" xfId="19454"/>
    <cellStyle name="40% - Accent4 2 2 5 3 2 2 3" xfId="19455"/>
    <cellStyle name="40% - Accent4 2 2 5 3 2 3" xfId="19456"/>
    <cellStyle name="40% - Accent4 2 2 5 3 2 3 2" xfId="19457"/>
    <cellStyle name="40% - Accent4 2 2 5 3 2 4" xfId="19458"/>
    <cellStyle name="40% - Accent4 2 2 5 3 3" xfId="19459"/>
    <cellStyle name="40% - Accent4 2 2 5 3 3 2" xfId="19460"/>
    <cellStyle name="40% - Accent4 2 2 5 3 3 2 2" xfId="19461"/>
    <cellStyle name="40% - Accent4 2 2 5 3 3 3" xfId="19462"/>
    <cellStyle name="40% - Accent4 2 2 5 3 4" xfId="19463"/>
    <cellStyle name="40% - Accent4 2 2 5 3 4 2" xfId="19464"/>
    <cellStyle name="40% - Accent4 2 2 5 3 5" xfId="19465"/>
    <cellStyle name="40% - Accent4 2 2 5 4" xfId="19466"/>
    <cellStyle name="40% - Accent4 2 2 5 4 2" xfId="19467"/>
    <cellStyle name="40% - Accent4 2 2 5 4 2 2" xfId="19468"/>
    <cellStyle name="40% - Accent4 2 2 5 4 2 2 2" xfId="19469"/>
    <cellStyle name="40% - Accent4 2 2 5 4 2 3" xfId="19470"/>
    <cellStyle name="40% - Accent4 2 2 5 4 3" xfId="19471"/>
    <cellStyle name="40% - Accent4 2 2 5 4 3 2" xfId="19472"/>
    <cellStyle name="40% - Accent4 2 2 5 4 4" xfId="19473"/>
    <cellStyle name="40% - Accent4 2 2 5 5" xfId="19474"/>
    <cellStyle name="40% - Accent4 2 2 5 5 2" xfId="19475"/>
    <cellStyle name="40% - Accent4 2 2 5 5 2 2" xfId="19476"/>
    <cellStyle name="40% - Accent4 2 2 5 5 3" xfId="19477"/>
    <cellStyle name="40% - Accent4 2 2 5 6" xfId="19478"/>
    <cellStyle name="40% - Accent4 2 2 5 6 2" xfId="19479"/>
    <cellStyle name="40% - Accent4 2 2 5 7" xfId="19480"/>
    <cellStyle name="40% - Accent4 2 2 6" xfId="19481"/>
    <cellStyle name="40% - Accent4 2 2 6 2" xfId="19482"/>
    <cellStyle name="40% - Accent4 2 2 6 2 2" xfId="19483"/>
    <cellStyle name="40% - Accent4 2 2 6 2 2 2" xfId="19484"/>
    <cellStyle name="40% - Accent4 2 2 6 2 2 2 2" xfId="19485"/>
    <cellStyle name="40% - Accent4 2 2 6 2 2 2 2 2" xfId="19486"/>
    <cellStyle name="40% - Accent4 2 2 6 2 2 2 3" xfId="19487"/>
    <cellStyle name="40% - Accent4 2 2 6 2 2 3" xfId="19488"/>
    <cellStyle name="40% - Accent4 2 2 6 2 2 3 2" xfId="19489"/>
    <cellStyle name="40% - Accent4 2 2 6 2 2 4" xfId="19490"/>
    <cellStyle name="40% - Accent4 2 2 6 2 3" xfId="19491"/>
    <cellStyle name="40% - Accent4 2 2 6 2 3 2" xfId="19492"/>
    <cellStyle name="40% - Accent4 2 2 6 2 3 2 2" xfId="19493"/>
    <cellStyle name="40% - Accent4 2 2 6 2 3 3" xfId="19494"/>
    <cellStyle name="40% - Accent4 2 2 6 2 4" xfId="19495"/>
    <cellStyle name="40% - Accent4 2 2 6 2 4 2" xfId="19496"/>
    <cellStyle name="40% - Accent4 2 2 6 2 5" xfId="19497"/>
    <cellStyle name="40% - Accent4 2 2 6 3" xfId="19498"/>
    <cellStyle name="40% - Accent4 2 2 6 3 2" xfId="19499"/>
    <cellStyle name="40% - Accent4 2 2 6 3 2 2" xfId="19500"/>
    <cellStyle name="40% - Accent4 2 2 6 3 2 2 2" xfId="19501"/>
    <cellStyle name="40% - Accent4 2 2 6 3 2 3" xfId="19502"/>
    <cellStyle name="40% - Accent4 2 2 6 3 3" xfId="19503"/>
    <cellStyle name="40% - Accent4 2 2 6 3 3 2" xfId="19504"/>
    <cellStyle name="40% - Accent4 2 2 6 3 4" xfId="19505"/>
    <cellStyle name="40% - Accent4 2 2 6 4" xfId="19506"/>
    <cellStyle name="40% - Accent4 2 2 6 4 2" xfId="19507"/>
    <cellStyle name="40% - Accent4 2 2 6 4 2 2" xfId="19508"/>
    <cellStyle name="40% - Accent4 2 2 6 4 3" xfId="19509"/>
    <cellStyle name="40% - Accent4 2 2 6 5" xfId="19510"/>
    <cellStyle name="40% - Accent4 2 2 6 5 2" xfId="19511"/>
    <cellStyle name="40% - Accent4 2 2 6 6" xfId="19512"/>
    <cellStyle name="40% - Accent4 2 2 7" xfId="19513"/>
    <cellStyle name="40% - Accent4 2 2 7 2" xfId="19514"/>
    <cellStyle name="40% - Accent4 2 2 7 2 2" xfId="19515"/>
    <cellStyle name="40% - Accent4 2 2 7 2 2 2" xfId="19516"/>
    <cellStyle name="40% - Accent4 2 2 7 2 2 2 2" xfId="19517"/>
    <cellStyle name="40% - Accent4 2 2 7 2 2 3" xfId="19518"/>
    <cellStyle name="40% - Accent4 2 2 7 2 3" xfId="19519"/>
    <cellStyle name="40% - Accent4 2 2 7 2 3 2" xfId="19520"/>
    <cellStyle name="40% - Accent4 2 2 7 2 4" xfId="19521"/>
    <cellStyle name="40% - Accent4 2 2 7 3" xfId="19522"/>
    <cellStyle name="40% - Accent4 2 2 7 3 2" xfId="19523"/>
    <cellStyle name="40% - Accent4 2 2 7 3 2 2" xfId="19524"/>
    <cellStyle name="40% - Accent4 2 2 7 3 3" xfId="19525"/>
    <cellStyle name="40% - Accent4 2 2 7 4" xfId="19526"/>
    <cellStyle name="40% - Accent4 2 2 7 4 2" xfId="19527"/>
    <cellStyle name="40% - Accent4 2 2 7 5" xfId="19528"/>
    <cellStyle name="40% - Accent4 2 2 8" xfId="19529"/>
    <cellStyle name="40% - Accent4 2 2 8 2" xfId="19530"/>
    <cellStyle name="40% - Accent4 2 2 8 2 2" xfId="19531"/>
    <cellStyle name="40% - Accent4 2 2 8 2 2 2" xfId="19532"/>
    <cellStyle name="40% - Accent4 2 2 8 2 3" xfId="19533"/>
    <cellStyle name="40% - Accent4 2 2 8 3" xfId="19534"/>
    <cellStyle name="40% - Accent4 2 2 8 3 2" xfId="19535"/>
    <cellStyle name="40% - Accent4 2 2 8 4" xfId="19536"/>
    <cellStyle name="40% - Accent4 2 2 9" xfId="19537"/>
    <cellStyle name="40% - Accent4 2 2 9 2" xfId="19538"/>
    <cellStyle name="40% - Accent4 2 2 9 2 2" xfId="19539"/>
    <cellStyle name="40% - Accent4 2 2 9 3" xfId="19540"/>
    <cellStyle name="40% - Accent4 2 3" xfId="19541"/>
    <cellStyle name="40% - Accent4 2 3 10" xfId="19542"/>
    <cellStyle name="40% - Accent4 2 3 2" xfId="19543"/>
    <cellStyle name="40% - Accent4 2 3 2 2" xfId="19544"/>
    <cellStyle name="40% - Accent4 2 3 2 2 2" xfId="19545"/>
    <cellStyle name="40% - Accent4 2 3 2 2 2 2" xfId="19546"/>
    <cellStyle name="40% - Accent4 2 3 2 2 2 2 2" xfId="19547"/>
    <cellStyle name="40% - Accent4 2 3 2 2 2 2 2 2" xfId="19548"/>
    <cellStyle name="40% - Accent4 2 3 2 2 2 2 2 2 2" xfId="19549"/>
    <cellStyle name="40% - Accent4 2 3 2 2 2 2 2 2 2 2" xfId="19550"/>
    <cellStyle name="40% - Accent4 2 3 2 2 2 2 2 2 2 2 2" xfId="19551"/>
    <cellStyle name="40% - Accent4 2 3 2 2 2 2 2 2 2 3" xfId="19552"/>
    <cellStyle name="40% - Accent4 2 3 2 2 2 2 2 2 3" xfId="19553"/>
    <cellStyle name="40% - Accent4 2 3 2 2 2 2 2 2 3 2" xfId="19554"/>
    <cellStyle name="40% - Accent4 2 3 2 2 2 2 2 2 4" xfId="19555"/>
    <cellStyle name="40% - Accent4 2 3 2 2 2 2 2 3" xfId="19556"/>
    <cellStyle name="40% - Accent4 2 3 2 2 2 2 2 3 2" xfId="19557"/>
    <cellStyle name="40% - Accent4 2 3 2 2 2 2 2 3 2 2" xfId="19558"/>
    <cellStyle name="40% - Accent4 2 3 2 2 2 2 2 3 3" xfId="19559"/>
    <cellStyle name="40% - Accent4 2 3 2 2 2 2 2 4" xfId="19560"/>
    <cellStyle name="40% - Accent4 2 3 2 2 2 2 2 4 2" xfId="19561"/>
    <cellStyle name="40% - Accent4 2 3 2 2 2 2 2 5" xfId="19562"/>
    <cellStyle name="40% - Accent4 2 3 2 2 2 2 3" xfId="19563"/>
    <cellStyle name="40% - Accent4 2 3 2 2 2 2 3 2" xfId="19564"/>
    <cellStyle name="40% - Accent4 2 3 2 2 2 2 3 2 2" xfId="19565"/>
    <cellStyle name="40% - Accent4 2 3 2 2 2 2 3 2 2 2" xfId="19566"/>
    <cellStyle name="40% - Accent4 2 3 2 2 2 2 3 2 3" xfId="19567"/>
    <cellStyle name="40% - Accent4 2 3 2 2 2 2 3 3" xfId="19568"/>
    <cellStyle name="40% - Accent4 2 3 2 2 2 2 3 3 2" xfId="19569"/>
    <cellStyle name="40% - Accent4 2 3 2 2 2 2 3 4" xfId="19570"/>
    <cellStyle name="40% - Accent4 2 3 2 2 2 2 4" xfId="19571"/>
    <cellStyle name="40% - Accent4 2 3 2 2 2 2 4 2" xfId="19572"/>
    <cellStyle name="40% - Accent4 2 3 2 2 2 2 4 2 2" xfId="19573"/>
    <cellStyle name="40% - Accent4 2 3 2 2 2 2 4 3" xfId="19574"/>
    <cellStyle name="40% - Accent4 2 3 2 2 2 2 5" xfId="19575"/>
    <cellStyle name="40% - Accent4 2 3 2 2 2 2 5 2" xfId="19576"/>
    <cellStyle name="40% - Accent4 2 3 2 2 2 2 6" xfId="19577"/>
    <cellStyle name="40% - Accent4 2 3 2 2 2 3" xfId="19578"/>
    <cellStyle name="40% - Accent4 2 3 2 2 2 3 2" xfId="19579"/>
    <cellStyle name="40% - Accent4 2 3 2 2 2 3 2 2" xfId="19580"/>
    <cellStyle name="40% - Accent4 2 3 2 2 2 3 2 2 2" xfId="19581"/>
    <cellStyle name="40% - Accent4 2 3 2 2 2 3 2 2 2 2" xfId="19582"/>
    <cellStyle name="40% - Accent4 2 3 2 2 2 3 2 2 3" xfId="19583"/>
    <cellStyle name="40% - Accent4 2 3 2 2 2 3 2 3" xfId="19584"/>
    <cellStyle name="40% - Accent4 2 3 2 2 2 3 2 3 2" xfId="19585"/>
    <cellStyle name="40% - Accent4 2 3 2 2 2 3 2 4" xfId="19586"/>
    <cellStyle name="40% - Accent4 2 3 2 2 2 3 3" xfId="19587"/>
    <cellStyle name="40% - Accent4 2 3 2 2 2 3 3 2" xfId="19588"/>
    <cellStyle name="40% - Accent4 2 3 2 2 2 3 3 2 2" xfId="19589"/>
    <cellStyle name="40% - Accent4 2 3 2 2 2 3 3 3" xfId="19590"/>
    <cellStyle name="40% - Accent4 2 3 2 2 2 3 4" xfId="19591"/>
    <cellStyle name="40% - Accent4 2 3 2 2 2 3 4 2" xfId="19592"/>
    <cellStyle name="40% - Accent4 2 3 2 2 2 3 5" xfId="19593"/>
    <cellStyle name="40% - Accent4 2 3 2 2 2 4" xfId="19594"/>
    <cellStyle name="40% - Accent4 2 3 2 2 2 4 2" xfId="19595"/>
    <cellStyle name="40% - Accent4 2 3 2 2 2 4 2 2" xfId="19596"/>
    <cellStyle name="40% - Accent4 2 3 2 2 2 4 2 2 2" xfId="19597"/>
    <cellStyle name="40% - Accent4 2 3 2 2 2 4 2 3" xfId="19598"/>
    <cellStyle name="40% - Accent4 2 3 2 2 2 4 3" xfId="19599"/>
    <cellStyle name="40% - Accent4 2 3 2 2 2 4 3 2" xfId="19600"/>
    <cellStyle name="40% - Accent4 2 3 2 2 2 4 4" xfId="19601"/>
    <cellStyle name="40% - Accent4 2 3 2 2 2 5" xfId="19602"/>
    <cellStyle name="40% - Accent4 2 3 2 2 2 5 2" xfId="19603"/>
    <cellStyle name="40% - Accent4 2 3 2 2 2 5 2 2" xfId="19604"/>
    <cellStyle name="40% - Accent4 2 3 2 2 2 5 3" xfId="19605"/>
    <cellStyle name="40% - Accent4 2 3 2 2 2 6" xfId="19606"/>
    <cellStyle name="40% - Accent4 2 3 2 2 2 6 2" xfId="19607"/>
    <cellStyle name="40% - Accent4 2 3 2 2 2 7" xfId="19608"/>
    <cellStyle name="40% - Accent4 2 3 2 2 3" xfId="19609"/>
    <cellStyle name="40% - Accent4 2 3 2 2 3 2" xfId="19610"/>
    <cellStyle name="40% - Accent4 2 3 2 2 3 2 2" xfId="19611"/>
    <cellStyle name="40% - Accent4 2 3 2 2 3 2 2 2" xfId="19612"/>
    <cellStyle name="40% - Accent4 2 3 2 2 3 2 2 2 2" xfId="19613"/>
    <cellStyle name="40% - Accent4 2 3 2 2 3 2 2 2 2 2" xfId="19614"/>
    <cellStyle name="40% - Accent4 2 3 2 2 3 2 2 2 3" xfId="19615"/>
    <cellStyle name="40% - Accent4 2 3 2 2 3 2 2 3" xfId="19616"/>
    <cellStyle name="40% - Accent4 2 3 2 2 3 2 2 3 2" xfId="19617"/>
    <cellStyle name="40% - Accent4 2 3 2 2 3 2 2 4" xfId="19618"/>
    <cellStyle name="40% - Accent4 2 3 2 2 3 2 3" xfId="19619"/>
    <cellStyle name="40% - Accent4 2 3 2 2 3 2 3 2" xfId="19620"/>
    <cellStyle name="40% - Accent4 2 3 2 2 3 2 3 2 2" xfId="19621"/>
    <cellStyle name="40% - Accent4 2 3 2 2 3 2 3 3" xfId="19622"/>
    <cellStyle name="40% - Accent4 2 3 2 2 3 2 4" xfId="19623"/>
    <cellStyle name="40% - Accent4 2 3 2 2 3 2 4 2" xfId="19624"/>
    <cellStyle name="40% - Accent4 2 3 2 2 3 2 5" xfId="19625"/>
    <cellStyle name="40% - Accent4 2 3 2 2 3 3" xfId="19626"/>
    <cellStyle name="40% - Accent4 2 3 2 2 3 3 2" xfId="19627"/>
    <cellStyle name="40% - Accent4 2 3 2 2 3 3 2 2" xfId="19628"/>
    <cellStyle name="40% - Accent4 2 3 2 2 3 3 2 2 2" xfId="19629"/>
    <cellStyle name="40% - Accent4 2 3 2 2 3 3 2 3" xfId="19630"/>
    <cellStyle name="40% - Accent4 2 3 2 2 3 3 3" xfId="19631"/>
    <cellStyle name="40% - Accent4 2 3 2 2 3 3 3 2" xfId="19632"/>
    <cellStyle name="40% - Accent4 2 3 2 2 3 3 4" xfId="19633"/>
    <cellStyle name="40% - Accent4 2 3 2 2 3 4" xfId="19634"/>
    <cellStyle name="40% - Accent4 2 3 2 2 3 4 2" xfId="19635"/>
    <cellStyle name="40% - Accent4 2 3 2 2 3 4 2 2" xfId="19636"/>
    <cellStyle name="40% - Accent4 2 3 2 2 3 4 3" xfId="19637"/>
    <cellStyle name="40% - Accent4 2 3 2 2 3 5" xfId="19638"/>
    <cellStyle name="40% - Accent4 2 3 2 2 3 5 2" xfId="19639"/>
    <cellStyle name="40% - Accent4 2 3 2 2 3 6" xfId="19640"/>
    <cellStyle name="40% - Accent4 2 3 2 2 4" xfId="19641"/>
    <cellStyle name="40% - Accent4 2 3 2 2 4 2" xfId="19642"/>
    <cellStyle name="40% - Accent4 2 3 2 2 4 2 2" xfId="19643"/>
    <cellStyle name="40% - Accent4 2 3 2 2 4 2 2 2" xfId="19644"/>
    <cellStyle name="40% - Accent4 2 3 2 2 4 2 2 2 2" xfId="19645"/>
    <cellStyle name="40% - Accent4 2 3 2 2 4 2 2 3" xfId="19646"/>
    <cellStyle name="40% - Accent4 2 3 2 2 4 2 3" xfId="19647"/>
    <cellStyle name="40% - Accent4 2 3 2 2 4 2 3 2" xfId="19648"/>
    <cellStyle name="40% - Accent4 2 3 2 2 4 2 4" xfId="19649"/>
    <cellStyle name="40% - Accent4 2 3 2 2 4 3" xfId="19650"/>
    <cellStyle name="40% - Accent4 2 3 2 2 4 3 2" xfId="19651"/>
    <cellStyle name="40% - Accent4 2 3 2 2 4 3 2 2" xfId="19652"/>
    <cellStyle name="40% - Accent4 2 3 2 2 4 3 3" xfId="19653"/>
    <cellStyle name="40% - Accent4 2 3 2 2 4 4" xfId="19654"/>
    <cellStyle name="40% - Accent4 2 3 2 2 4 4 2" xfId="19655"/>
    <cellStyle name="40% - Accent4 2 3 2 2 4 5" xfId="19656"/>
    <cellStyle name="40% - Accent4 2 3 2 2 5" xfId="19657"/>
    <cellStyle name="40% - Accent4 2 3 2 2 5 2" xfId="19658"/>
    <cellStyle name="40% - Accent4 2 3 2 2 5 2 2" xfId="19659"/>
    <cellStyle name="40% - Accent4 2 3 2 2 5 2 2 2" xfId="19660"/>
    <cellStyle name="40% - Accent4 2 3 2 2 5 2 3" xfId="19661"/>
    <cellStyle name="40% - Accent4 2 3 2 2 5 3" xfId="19662"/>
    <cellStyle name="40% - Accent4 2 3 2 2 5 3 2" xfId="19663"/>
    <cellStyle name="40% - Accent4 2 3 2 2 5 4" xfId="19664"/>
    <cellStyle name="40% - Accent4 2 3 2 2 6" xfId="19665"/>
    <cellStyle name="40% - Accent4 2 3 2 2 6 2" xfId="19666"/>
    <cellStyle name="40% - Accent4 2 3 2 2 6 2 2" xfId="19667"/>
    <cellStyle name="40% - Accent4 2 3 2 2 6 3" xfId="19668"/>
    <cellStyle name="40% - Accent4 2 3 2 2 7" xfId="19669"/>
    <cellStyle name="40% - Accent4 2 3 2 2 7 2" xfId="19670"/>
    <cellStyle name="40% - Accent4 2 3 2 2 8" xfId="19671"/>
    <cellStyle name="40% - Accent4 2 3 2 3" xfId="19672"/>
    <cellStyle name="40% - Accent4 2 3 2 3 2" xfId="19673"/>
    <cellStyle name="40% - Accent4 2 3 2 3 2 2" xfId="19674"/>
    <cellStyle name="40% - Accent4 2 3 2 3 2 2 2" xfId="19675"/>
    <cellStyle name="40% - Accent4 2 3 2 3 2 2 2 2" xfId="19676"/>
    <cellStyle name="40% - Accent4 2 3 2 3 2 2 2 2 2" xfId="19677"/>
    <cellStyle name="40% - Accent4 2 3 2 3 2 2 2 2 2 2" xfId="19678"/>
    <cellStyle name="40% - Accent4 2 3 2 3 2 2 2 2 3" xfId="19679"/>
    <cellStyle name="40% - Accent4 2 3 2 3 2 2 2 3" xfId="19680"/>
    <cellStyle name="40% - Accent4 2 3 2 3 2 2 2 3 2" xfId="19681"/>
    <cellStyle name="40% - Accent4 2 3 2 3 2 2 2 4" xfId="19682"/>
    <cellStyle name="40% - Accent4 2 3 2 3 2 2 3" xfId="19683"/>
    <cellStyle name="40% - Accent4 2 3 2 3 2 2 3 2" xfId="19684"/>
    <cellStyle name="40% - Accent4 2 3 2 3 2 2 3 2 2" xfId="19685"/>
    <cellStyle name="40% - Accent4 2 3 2 3 2 2 3 3" xfId="19686"/>
    <cellStyle name="40% - Accent4 2 3 2 3 2 2 4" xfId="19687"/>
    <cellStyle name="40% - Accent4 2 3 2 3 2 2 4 2" xfId="19688"/>
    <cellStyle name="40% - Accent4 2 3 2 3 2 2 5" xfId="19689"/>
    <cellStyle name="40% - Accent4 2 3 2 3 2 3" xfId="19690"/>
    <cellStyle name="40% - Accent4 2 3 2 3 2 3 2" xfId="19691"/>
    <cellStyle name="40% - Accent4 2 3 2 3 2 3 2 2" xfId="19692"/>
    <cellStyle name="40% - Accent4 2 3 2 3 2 3 2 2 2" xfId="19693"/>
    <cellStyle name="40% - Accent4 2 3 2 3 2 3 2 3" xfId="19694"/>
    <cellStyle name="40% - Accent4 2 3 2 3 2 3 3" xfId="19695"/>
    <cellStyle name="40% - Accent4 2 3 2 3 2 3 3 2" xfId="19696"/>
    <cellStyle name="40% - Accent4 2 3 2 3 2 3 4" xfId="19697"/>
    <cellStyle name="40% - Accent4 2 3 2 3 2 4" xfId="19698"/>
    <cellStyle name="40% - Accent4 2 3 2 3 2 4 2" xfId="19699"/>
    <cellStyle name="40% - Accent4 2 3 2 3 2 4 2 2" xfId="19700"/>
    <cellStyle name="40% - Accent4 2 3 2 3 2 4 3" xfId="19701"/>
    <cellStyle name="40% - Accent4 2 3 2 3 2 5" xfId="19702"/>
    <cellStyle name="40% - Accent4 2 3 2 3 2 5 2" xfId="19703"/>
    <cellStyle name="40% - Accent4 2 3 2 3 2 6" xfId="19704"/>
    <cellStyle name="40% - Accent4 2 3 2 3 3" xfId="19705"/>
    <cellStyle name="40% - Accent4 2 3 2 3 3 2" xfId="19706"/>
    <cellStyle name="40% - Accent4 2 3 2 3 3 2 2" xfId="19707"/>
    <cellStyle name="40% - Accent4 2 3 2 3 3 2 2 2" xfId="19708"/>
    <cellStyle name="40% - Accent4 2 3 2 3 3 2 2 2 2" xfId="19709"/>
    <cellStyle name="40% - Accent4 2 3 2 3 3 2 2 3" xfId="19710"/>
    <cellStyle name="40% - Accent4 2 3 2 3 3 2 3" xfId="19711"/>
    <cellStyle name="40% - Accent4 2 3 2 3 3 2 3 2" xfId="19712"/>
    <cellStyle name="40% - Accent4 2 3 2 3 3 2 4" xfId="19713"/>
    <cellStyle name="40% - Accent4 2 3 2 3 3 3" xfId="19714"/>
    <cellStyle name="40% - Accent4 2 3 2 3 3 3 2" xfId="19715"/>
    <cellStyle name="40% - Accent4 2 3 2 3 3 3 2 2" xfId="19716"/>
    <cellStyle name="40% - Accent4 2 3 2 3 3 3 3" xfId="19717"/>
    <cellStyle name="40% - Accent4 2 3 2 3 3 4" xfId="19718"/>
    <cellStyle name="40% - Accent4 2 3 2 3 3 4 2" xfId="19719"/>
    <cellStyle name="40% - Accent4 2 3 2 3 3 5" xfId="19720"/>
    <cellStyle name="40% - Accent4 2 3 2 3 4" xfId="19721"/>
    <cellStyle name="40% - Accent4 2 3 2 3 4 2" xfId="19722"/>
    <cellStyle name="40% - Accent4 2 3 2 3 4 2 2" xfId="19723"/>
    <cellStyle name="40% - Accent4 2 3 2 3 4 2 2 2" xfId="19724"/>
    <cellStyle name="40% - Accent4 2 3 2 3 4 2 3" xfId="19725"/>
    <cellStyle name="40% - Accent4 2 3 2 3 4 3" xfId="19726"/>
    <cellStyle name="40% - Accent4 2 3 2 3 4 3 2" xfId="19727"/>
    <cellStyle name="40% - Accent4 2 3 2 3 4 4" xfId="19728"/>
    <cellStyle name="40% - Accent4 2 3 2 3 5" xfId="19729"/>
    <cellStyle name="40% - Accent4 2 3 2 3 5 2" xfId="19730"/>
    <cellStyle name="40% - Accent4 2 3 2 3 5 2 2" xfId="19731"/>
    <cellStyle name="40% - Accent4 2 3 2 3 5 3" xfId="19732"/>
    <cellStyle name="40% - Accent4 2 3 2 3 6" xfId="19733"/>
    <cellStyle name="40% - Accent4 2 3 2 3 6 2" xfId="19734"/>
    <cellStyle name="40% - Accent4 2 3 2 3 7" xfId="19735"/>
    <cellStyle name="40% - Accent4 2 3 2 4" xfId="19736"/>
    <cellStyle name="40% - Accent4 2 3 2 4 2" xfId="19737"/>
    <cellStyle name="40% - Accent4 2 3 2 4 2 2" xfId="19738"/>
    <cellStyle name="40% - Accent4 2 3 2 4 2 2 2" xfId="19739"/>
    <cellStyle name="40% - Accent4 2 3 2 4 2 2 2 2" xfId="19740"/>
    <cellStyle name="40% - Accent4 2 3 2 4 2 2 2 2 2" xfId="19741"/>
    <cellStyle name="40% - Accent4 2 3 2 4 2 2 2 3" xfId="19742"/>
    <cellStyle name="40% - Accent4 2 3 2 4 2 2 3" xfId="19743"/>
    <cellStyle name="40% - Accent4 2 3 2 4 2 2 3 2" xfId="19744"/>
    <cellStyle name="40% - Accent4 2 3 2 4 2 2 4" xfId="19745"/>
    <cellStyle name="40% - Accent4 2 3 2 4 2 3" xfId="19746"/>
    <cellStyle name="40% - Accent4 2 3 2 4 2 3 2" xfId="19747"/>
    <cellStyle name="40% - Accent4 2 3 2 4 2 3 2 2" xfId="19748"/>
    <cellStyle name="40% - Accent4 2 3 2 4 2 3 3" xfId="19749"/>
    <cellStyle name="40% - Accent4 2 3 2 4 2 4" xfId="19750"/>
    <cellStyle name="40% - Accent4 2 3 2 4 2 4 2" xfId="19751"/>
    <cellStyle name="40% - Accent4 2 3 2 4 2 5" xfId="19752"/>
    <cellStyle name="40% - Accent4 2 3 2 4 3" xfId="19753"/>
    <cellStyle name="40% - Accent4 2 3 2 4 3 2" xfId="19754"/>
    <cellStyle name="40% - Accent4 2 3 2 4 3 2 2" xfId="19755"/>
    <cellStyle name="40% - Accent4 2 3 2 4 3 2 2 2" xfId="19756"/>
    <cellStyle name="40% - Accent4 2 3 2 4 3 2 3" xfId="19757"/>
    <cellStyle name="40% - Accent4 2 3 2 4 3 3" xfId="19758"/>
    <cellStyle name="40% - Accent4 2 3 2 4 3 3 2" xfId="19759"/>
    <cellStyle name="40% - Accent4 2 3 2 4 3 4" xfId="19760"/>
    <cellStyle name="40% - Accent4 2 3 2 4 4" xfId="19761"/>
    <cellStyle name="40% - Accent4 2 3 2 4 4 2" xfId="19762"/>
    <cellStyle name="40% - Accent4 2 3 2 4 4 2 2" xfId="19763"/>
    <cellStyle name="40% - Accent4 2 3 2 4 4 3" xfId="19764"/>
    <cellStyle name="40% - Accent4 2 3 2 4 5" xfId="19765"/>
    <cellStyle name="40% - Accent4 2 3 2 4 5 2" xfId="19766"/>
    <cellStyle name="40% - Accent4 2 3 2 4 6" xfId="19767"/>
    <cellStyle name="40% - Accent4 2 3 2 5" xfId="19768"/>
    <cellStyle name="40% - Accent4 2 3 2 5 2" xfId="19769"/>
    <cellStyle name="40% - Accent4 2 3 2 5 2 2" xfId="19770"/>
    <cellStyle name="40% - Accent4 2 3 2 5 2 2 2" xfId="19771"/>
    <cellStyle name="40% - Accent4 2 3 2 5 2 2 2 2" xfId="19772"/>
    <cellStyle name="40% - Accent4 2 3 2 5 2 2 3" xfId="19773"/>
    <cellStyle name="40% - Accent4 2 3 2 5 2 3" xfId="19774"/>
    <cellStyle name="40% - Accent4 2 3 2 5 2 3 2" xfId="19775"/>
    <cellStyle name="40% - Accent4 2 3 2 5 2 4" xfId="19776"/>
    <cellStyle name="40% - Accent4 2 3 2 5 3" xfId="19777"/>
    <cellStyle name="40% - Accent4 2 3 2 5 3 2" xfId="19778"/>
    <cellStyle name="40% - Accent4 2 3 2 5 3 2 2" xfId="19779"/>
    <cellStyle name="40% - Accent4 2 3 2 5 3 3" xfId="19780"/>
    <cellStyle name="40% - Accent4 2 3 2 5 4" xfId="19781"/>
    <cellStyle name="40% - Accent4 2 3 2 5 4 2" xfId="19782"/>
    <cellStyle name="40% - Accent4 2 3 2 5 5" xfId="19783"/>
    <cellStyle name="40% - Accent4 2 3 2 6" xfId="19784"/>
    <cellStyle name="40% - Accent4 2 3 2 6 2" xfId="19785"/>
    <cellStyle name="40% - Accent4 2 3 2 6 2 2" xfId="19786"/>
    <cellStyle name="40% - Accent4 2 3 2 6 2 2 2" xfId="19787"/>
    <cellStyle name="40% - Accent4 2 3 2 6 2 3" xfId="19788"/>
    <cellStyle name="40% - Accent4 2 3 2 6 3" xfId="19789"/>
    <cellStyle name="40% - Accent4 2 3 2 6 3 2" xfId="19790"/>
    <cellStyle name="40% - Accent4 2 3 2 6 4" xfId="19791"/>
    <cellStyle name="40% - Accent4 2 3 2 7" xfId="19792"/>
    <cellStyle name="40% - Accent4 2 3 2 7 2" xfId="19793"/>
    <cellStyle name="40% - Accent4 2 3 2 7 2 2" xfId="19794"/>
    <cellStyle name="40% - Accent4 2 3 2 7 3" xfId="19795"/>
    <cellStyle name="40% - Accent4 2 3 2 8" xfId="19796"/>
    <cellStyle name="40% - Accent4 2 3 2 8 2" xfId="19797"/>
    <cellStyle name="40% - Accent4 2 3 2 9" xfId="19798"/>
    <cellStyle name="40% - Accent4 2 3 3" xfId="19799"/>
    <cellStyle name="40% - Accent4 2 3 3 2" xfId="19800"/>
    <cellStyle name="40% - Accent4 2 3 3 2 2" xfId="19801"/>
    <cellStyle name="40% - Accent4 2 3 3 2 2 2" xfId="19802"/>
    <cellStyle name="40% - Accent4 2 3 3 2 2 2 2" xfId="19803"/>
    <cellStyle name="40% - Accent4 2 3 3 2 2 2 2 2" xfId="19804"/>
    <cellStyle name="40% - Accent4 2 3 3 2 2 2 2 2 2" xfId="19805"/>
    <cellStyle name="40% - Accent4 2 3 3 2 2 2 2 2 2 2" xfId="19806"/>
    <cellStyle name="40% - Accent4 2 3 3 2 2 2 2 2 3" xfId="19807"/>
    <cellStyle name="40% - Accent4 2 3 3 2 2 2 2 3" xfId="19808"/>
    <cellStyle name="40% - Accent4 2 3 3 2 2 2 2 3 2" xfId="19809"/>
    <cellStyle name="40% - Accent4 2 3 3 2 2 2 2 4" xfId="19810"/>
    <cellStyle name="40% - Accent4 2 3 3 2 2 2 3" xfId="19811"/>
    <cellStyle name="40% - Accent4 2 3 3 2 2 2 3 2" xfId="19812"/>
    <cellStyle name="40% - Accent4 2 3 3 2 2 2 3 2 2" xfId="19813"/>
    <cellStyle name="40% - Accent4 2 3 3 2 2 2 3 3" xfId="19814"/>
    <cellStyle name="40% - Accent4 2 3 3 2 2 2 4" xfId="19815"/>
    <cellStyle name="40% - Accent4 2 3 3 2 2 2 4 2" xfId="19816"/>
    <cellStyle name="40% - Accent4 2 3 3 2 2 2 5" xfId="19817"/>
    <cellStyle name="40% - Accent4 2 3 3 2 2 3" xfId="19818"/>
    <cellStyle name="40% - Accent4 2 3 3 2 2 3 2" xfId="19819"/>
    <cellStyle name="40% - Accent4 2 3 3 2 2 3 2 2" xfId="19820"/>
    <cellStyle name="40% - Accent4 2 3 3 2 2 3 2 2 2" xfId="19821"/>
    <cellStyle name="40% - Accent4 2 3 3 2 2 3 2 3" xfId="19822"/>
    <cellStyle name="40% - Accent4 2 3 3 2 2 3 3" xfId="19823"/>
    <cellStyle name="40% - Accent4 2 3 3 2 2 3 3 2" xfId="19824"/>
    <cellStyle name="40% - Accent4 2 3 3 2 2 3 4" xfId="19825"/>
    <cellStyle name="40% - Accent4 2 3 3 2 2 4" xfId="19826"/>
    <cellStyle name="40% - Accent4 2 3 3 2 2 4 2" xfId="19827"/>
    <cellStyle name="40% - Accent4 2 3 3 2 2 4 2 2" xfId="19828"/>
    <cellStyle name="40% - Accent4 2 3 3 2 2 4 3" xfId="19829"/>
    <cellStyle name="40% - Accent4 2 3 3 2 2 5" xfId="19830"/>
    <cellStyle name="40% - Accent4 2 3 3 2 2 5 2" xfId="19831"/>
    <cellStyle name="40% - Accent4 2 3 3 2 2 6" xfId="19832"/>
    <cellStyle name="40% - Accent4 2 3 3 2 3" xfId="19833"/>
    <cellStyle name="40% - Accent4 2 3 3 2 3 2" xfId="19834"/>
    <cellStyle name="40% - Accent4 2 3 3 2 3 2 2" xfId="19835"/>
    <cellStyle name="40% - Accent4 2 3 3 2 3 2 2 2" xfId="19836"/>
    <cellStyle name="40% - Accent4 2 3 3 2 3 2 2 2 2" xfId="19837"/>
    <cellStyle name="40% - Accent4 2 3 3 2 3 2 2 3" xfId="19838"/>
    <cellStyle name="40% - Accent4 2 3 3 2 3 2 3" xfId="19839"/>
    <cellStyle name="40% - Accent4 2 3 3 2 3 2 3 2" xfId="19840"/>
    <cellStyle name="40% - Accent4 2 3 3 2 3 2 4" xfId="19841"/>
    <cellStyle name="40% - Accent4 2 3 3 2 3 3" xfId="19842"/>
    <cellStyle name="40% - Accent4 2 3 3 2 3 3 2" xfId="19843"/>
    <cellStyle name="40% - Accent4 2 3 3 2 3 3 2 2" xfId="19844"/>
    <cellStyle name="40% - Accent4 2 3 3 2 3 3 3" xfId="19845"/>
    <cellStyle name="40% - Accent4 2 3 3 2 3 4" xfId="19846"/>
    <cellStyle name="40% - Accent4 2 3 3 2 3 4 2" xfId="19847"/>
    <cellStyle name="40% - Accent4 2 3 3 2 3 5" xfId="19848"/>
    <cellStyle name="40% - Accent4 2 3 3 2 4" xfId="19849"/>
    <cellStyle name="40% - Accent4 2 3 3 2 4 2" xfId="19850"/>
    <cellStyle name="40% - Accent4 2 3 3 2 4 2 2" xfId="19851"/>
    <cellStyle name="40% - Accent4 2 3 3 2 4 2 2 2" xfId="19852"/>
    <cellStyle name="40% - Accent4 2 3 3 2 4 2 3" xfId="19853"/>
    <cellStyle name="40% - Accent4 2 3 3 2 4 3" xfId="19854"/>
    <cellStyle name="40% - Accent4 2 3 3 2 4 3 2" xfId="19855"/>
    <cellStyle name="40% - Accent4 2 3 3 2 4 4" xfId="19856"/>
    <cellStyle name="40% - Accent4 2 3 3 2 5" xfId="19857"/>
    <cellStyle name="40% - Accent4 2 3 3 2 5 2" xfId="19858"/>
    <cellStyle name="40% - Accent4 2 3 3 2 5 2 2" xfId="19859"/>
    <cellStyle name="40% - Accent4 2 3 3 2 5 3" xfId="19860"/>
    <cellStyle name="40% - Accent4 2 3 3 2 6" xfId="19861"/>
    <cellStyle name="40% - Accent4 2 3 3 2 6 2" xfId="19862"/>
    <cellStyle name="40% - Accent4 2 3 3 2 7" xfId="19863"/>
    <cellStyle name="40% - Accent4 2 3 3 3" xfId="19864"/>
    <cellStyle name="40% - Accent4 2 3 3 3 2" xfId="19865"/>
    <cellStyle name="40% - Accent4 2 3 3 3 2 2" xfId="19866"/>
    <cellStyle name="40% - Accent4 2 3 3 3 2 2 2" xfId="19867"/>
    <cellStyle name="40% - Accent4 2 3 3 3 2 2 2 2" xfId="19868"/>
    <cellStyle name="40% - Accent4 2 3 3 3 2 2 2 2 2" xfId="19869"/>
    <cellStyle name="40% - Accent4 2 3 3 3 2 2 2 3" xfId="19870"/>
    <cellStyle name="40% - Accent4 2 3 3 3 2 2 3" xfId="19871"/>
    <cellStyle name="40% - Accent4 2 3 3 3 2 2 3 2" xfId="19872"/>
    <cellStyle name="40% - Accent4 2 3 3 3 2 2 4" xfId="19873"/>
    <cellStyle name="40% - Accent4 2 3 3 3 2 3" xfId="19874"/>
    <cellStyle name="40% - Accent4 2 3 3 3 2 3 2" xfId="19875"/>
    <cellStyle name="40% - Accent4 2 3 3 3 2 3 2 2" xfId="19876"/>
    <cellStyle name="40% - Accent4 2 3 3 3 2 3 3" xfId="19877"/>
    <cellStyle name="40% - Accent4 2 3 3 3 2 4" xfId="19878"/>
    <cellStyle name="40% - Accent4 2 3 3 3 2 4 2" xfId="19879"/>
    <cellStyle name="40% - Accent4 2 3 3 3 2 5" xfId="19880"/>
    <cellStyle name="40% - Accent4 2 3 3 3 3" xfId="19881"/>
    <cellStyle name="40% - Accent4 2 3 3 3 3 2" xfId="19882"/>
    <cellStyle name="40% - Accent4 2 3 3 3 3 2 2" xfId="19883"/>
    <cellStyle name="40% - Accent4 2 3 3 3 3 2 2 2" xfId="19884"/>
    <cellStyle name="40% - Accent4 2 3 3 3 3 2 3" xfId="19885"/>
    <cellStyle name="40% - Accent4 2 3 3 3 3 3" xfId="19886"/>
    <cellStyle name="40% - Accent4 2 3 3 3 3 3 2" xfId="19887"/>
    <cellStyle name="40% - Accent4 2 3 3 3 3 4" xfId="19888"/>
    <cellStyle name="40% - Accent4 2 3 3 3 4" xfId="19889"/>
    <cellStyle name="40% - Accent4 2 3 3 3 4 2" xfId="19890"/>
    <cellStyle name="40% - Accent4 2 3 3 3 4 2 2" xfId="19891"/>
    <cellStyle name="40% - Accent4 2 3 3 3 4 3" xfId="19892"/>
    <cellStyle name="40% - Accent4 2 3 3 3 5" xfId="19893"/>
    <cellStyle name="40% - Accent4 2 3 3 3 5 2" xfId="19894"/>
    <cellStyle name="40% - Accent4 2 3 3 3 6" xfId="19895"/>
    <cellStyle name="40% - Accent4 2 3 3 4" xfId="19896"/>
    <cellStyle name="40% - Accent4 2 3 3 4 2" xfId="19897"/>
    <cellStyle name="40% - Accent4 2 3 3 4 2 2" xfId="19898"/>
    <cellStyle name="40% - Accent4 2 3 3 4 2 2 2" xfId="19899"/>
    <cellStyle name="40% - Accent4 2 3 3 4 2 2 2 2" xfId="19900"/>
    <cellStyle name="40% - Accent4 2 3 3 4 2 2 3" xfId="19901"/>
    <cellStyle name="40% - Accent4 2 3 3 4 2 3" xfId="19902"/>
    <cellStyle name="40% - Accent4 2 3 3 4 2 3 2" xfId="19903"/>
    <cellStyle name="40% - Accent4 2 3 3 4 2 4" xfId="19904"/>
    <cellStyle name="40% - Accent4 2 3 3 4 3" xfId="19905"/>
    <cellStyle name="40% - Accent4 2 3 3 4 3 2" xfId="19906"/>
    <cellStyle name="40% - Accent4 2 3 3 4 3 2 2" xfId="19907"/>
    <cellStyle name="40% - Accent4 2 3 3 4 3 3" xfId="19908"/>
    <cellStyle name="40% - Accent4 2 3 3 4 4" xfId="19909"/>
    <cellStyle name="40% - Accent4 2 3 3 4 4 2" xfId="19910"/>
    <cellStyle name="40% - Accent4 2 3 3 4 5" xfId="19911"/>
    <cellStyle name="40% - Accent4 2 3 3 5" xfId="19912"/>
    <cellStyle name="40% - Accent4 2 3 3 5 2" xfId="19913"/>
    <cellStyle name="40% - Accent4 2 3 3 5 2 2" xfId="19914"/>
    <cellStyle name="40% - Accent4 2 3 3 5 2 2 2" xfId="19915"/>
    <cellStyle name="40% - Accent4 2 3 3 5 2 3" xfId="19916"/>
    <cellStyle name="40% - Accent4 2 3 3 5 3" xfId="19917"/>
    <cellStyle name="40% - Accent4 2 3 3 5 3 2" xfId="19918"/>
    <cellStyle name="40% - Accent4 2 3 3 5 4" xfId="19919"/>
    <cellStyle name="40% - Accent4 2 3 3 6" xfId="19920"/>
    <cellStyle name="40% - Accent4 2 3 3 6 2" xfId="19921"/>
    <cellStyle name="40% - Accent4 2 3 3 6 2 2" xfId="19922"/>
    <cellStyle name="40% - Accent4 2 3 3 6 3" xfId="19923"/>
    <cellStyle name="40% - Accent4 2 3 3 7" xfId="19924"/>
    <cellStyle name="40% - Accent4 2 3 3 7 2" xfId="19925"/>
    <cellStyle name="40% - Accent4 2 3 3 8" xfId="19926"/>
    <cellStyle name="40% - Accent4 2 3 4" xfId="19927"/>
    <cellStyle name="40% - Accent4 2 3 4 2" xfId="19928"/>
    <cellStyle name="40% - Accent4 2 3 4 2 2" xfId="19929"/>
    <cellStyle name="40% - Accent4 2 3 4 2 2 2" xfId="19930"/>
    <cellStyle name="40% - Accent4 2 3 4 2 2 2 2" xfId="19931"/>
    <cellStyle name="40% - Accent4 2 3 4 2 2 2 2 2" xfId="19932"/>
    <cellStyle name="40% - Accent4 2 3 4 2 2 2 2 2 2" xfId="19933"/>
    <cellStyle name="40% - Accent4 2 3 4 2 2 2 2 3" xfId="19934"/>
    <cellStyle name="40% - Accent4 2 3 4 2 2 2 3" xfId="19935"/>
    <cellStyle name="40% - Accent4 2 3 4 2 2 2 3 2" xfId="19936"/>
    <cellStyle name="40% - Accent4 2 3 4 2 2 2 4" xfId="19937"/>
    <cellStyle name="40% - Accent4 2 3 4 2 2 3" xfId="19938"/>
    <cellStyle name="40% - Accent4 2 3 4 2 2 3 2" xfId="19939"/>
    <cellStyle name="40% - Accent4 2 3 4 2 2 3 2 2" xfId="19940"/>
    <cellStyle name="40% - Accent4 2 3 4 2 2 3 3" xfId="19941"/>
    <cellStyle name="40% - Accent4 2 3 4 2 2 4" xfId="19942"/>
    <cellStyle name="40% - Accent4 2 3 4 2 2 4 2" xfId="19943"/>
    <cellStyle name="40% - Accent4 2 3 4 2 2 5" xfId="19944"/>
    <cellStyle name="40% - Accent4 2 3 4 2 3" xfId="19945"/>
    <cellStyle name="40% - Accent4 2 3 4 2 3 2" xfId="19946"/>
    <cellStyle name="40% - Accent4 2 3 4 2 3 2 2" xfId="19947"/>
    <cellStyle name="40% - Accent4 2 3 4 2 3 2 2 2" xfId="19948"/>
    <cellStyle name="40% - Accent4 2 3 4 2 3 2 3" xfId="19949"/>
    <cellStyle name="40% - Accent4 2 3 4 2 3 3" xfId="19950"/>
    <cellStyle name="40% - Accent4 2 3 4 2 3 3 2" xfId="19951"/>
    <cellStyle name="40% - Accent4 2 3 4 2 3 4" xfId="19952"/>
    <cellStyle name="40% - Accent4 2 3 4 2 4" xfId="19953"/>
    <cellStyle name="40% - Accent4 2 3 4 2 4 2" xfId="19954"/>
    <cellStyle name="40% - Accent4 2 3 4 2 4 2 2" xfId="19955"/>
    <cellStyle name="40% - Accent4 2 3 4 2 4 3" xfId="19956"/>
    <cellStyle name="40% - Accent4 2 3 4 2 5" xfId="19957"/>
    <cellStyle name="40% - Accent4 2 3 4 2 5 2" xfId="19958"/>
    <cellStyle name="40% - Accent4 2 3 4 2 6" xfId="19959"/>
    <cellStyle name="40% - Accent4 2 3 4 3" xfId="19960"/>
    <cellStyle name="40% - Accent4 2 3 4 3 2" xfId="19961"/>
    <cellStyle name="40% - Accent4 2 3 4 3 2 2" xfId="19962"/>
    <cellStyle name="40% - Accent4 2 3 4 3 2 2 2" xfId="19963"/>
    <cellStyle name="40% - Accent4 2 3 4 3 2 2 2 2" xfId="19964"/>
    <cellStyle name="40% - Accent4 2 3 4 3 2 2 3" xfId="19965"/>
    <cellStyle name="40% - Accent4 2 3 4 3 2 3" xfId="19966"/>
    <cellStyle name="40% - Accent4 2 3 4 3 2 3 2" xfId="19967"/>
    <cellStyle name="40% - Accent4 2 3 4 3 2 4" xfId="19968"/>
    <cellStyle name="40% - Accent4 2 3 4 3 3" xfId="19969"/>
    <cellStyle name="40% - Accent4 2 3 4 3 3 2" xfId="19970"/>
    <cellStyle name="40% - Accent4 2 3 4 3 3 2 2" xfId="19971"/>
    <cellStyle name="40% - Accent4 2 3 4 3 3 3" xfId="19972"/>
    <cellStyle name="40% - Accent4 2 3 4 3 4" xfId="19973"/>
    <cellStyle name="40% - Accent4 2 3 4 3 4 2" xfId="19974"/>
    <cellStyle name="40% - Accent4 2 3 4 3 5" xfId="19975"/>
    <cellStyle name="40% - Accent4 2 3 4 4" xfId="19976"/>
    <cellStyle name="40% - Accent4 2 3 4 4 2" xfId="19977"/>
    <cellStyle name="40% - Accent4 2 3 4 4 2 2" xfId="19978"/>
    <cellStyle name="40% - Accent4 2 3 4 4 2 2 2" xfId="19979"/>
    <cellStyle name="40% - Accent4 2 3 4 4 2 3" xfId="19980"/>
    <cellStyle name="40% - Accent4 2 3 4 4 3" xfId="19981"/>
    <cellStyle name="40% - Accent4 2 3 4 4 3 2" xfId="19982"/>
    <cellStyle name="40% - Accent4 2 3 4 4 4" xfId="19983"/>
    <cellStyle name="40% - Accent4 2 3 4 5" xfId="19984"/>
    <cellStyle name="40% - Accent4 2 3 4 5 2" xfId="19985"/>
    <cellStyle name="40% - Accent4 2 3 4 5 2 2" xfId="19986"/>
    <cellStyle name="40% - Accent4 2 3 4 5 3" xfId="19987"/>
    <cellStyle name="40% - Accent4 2 3 4 6" xfId="19988"/>
    <cellStyle name="40% - Accent4 2 3 4 6 2" xfId="19989"/>
    <cellStyle name="40% - Accent4 2 3 4 7" xfId="19990"/>
    <cellStyle name="40% - Accent4 2 3 5" xfId="19991"/>
    <cellStyle name="40% - Accent4 2 3 5 2" xfId="19992"/>
    <cellStyle name="40% - Accent4 2 3 5 2 2" xfId="19993"/>
    <cellStyle name="40% - Accent4 2 3 5 2 2 2" xfId="19994"/>
    <cellStyle name="40% - Accent4 2 3 5 2 2 2 2" xfId="19995"/>
    <cellStyle name="40% - Accent4 2 3 5 2 2 2 2 2" xfId="19996"/>
    <cellStyle name="40% - Accent4 2 3 5 2 2 2 3" xfId="19997"/>
    <cellStyle name="40% - Accent4 2 3 5 2 2 3" xfId="19998"/>
    <cellStyle name="40% - Accent4 2 3 5 2 2 3 2" xfId="19999"/>
    <cellStyle name="40% - Accent4 2 3 5 2 2 4" xfId="20000"/>
    <cellStyle name="40% - Accent4 2 3 5 2 3" xfId="20001"/>
    <cellStyle name="40% - Accent4 2 3 5 2 3 2" xfId="20002"/>
    <cellStyle name="40% - Accent4 2 3 5 2 3 2 2" xfId="20003"/>
    <cellStyle name="40% - Accent4 2 3 5 2 3 3" xfId="20004"/>
    <cellStyle name="40% - Accent4 2 3 5 2 4" xfId="20005"/>
    <cellStyle name="40% - Accent4 2 3 5 2 4 2" xfId="20006"/>
    <cellStyle name="40% - Accent4 2 3 5 2 5" xfId="20007"/>
    <cellStyle name="40% - Accent4 2 3 5 3" xfId="20008"/>
    <cellStyle name="40% - Accent4 2 3 5 3 2" xfId="20009"/>
    <cellStyle name="40% - Accent4 2 3 5 3 2 2" xfId="20010"/>
    <cellStyle name="40% - Accent4 2 3 5 3 2 2 2" xfId="20011"/>
    <cellStyle name="40% - Accent4 2 3 5 3 2 3" xfId="20012"/>
    <cellStyle name="40% - Accent4 2 3 5 3 3" xfId="20013"/>
    <cellStyle name="40% - Accent4 2 3 5 3 3 2" xfId="20014"/>
    <cellStyle name="40% - Accent4 2 3 5 3 4" xfId="20015"/>
    <cellStyle name="40% - Accent4 2 3 5 4" xfId="20016"/>
    <cellStyle name="40% - Accent4 2 3 5 4 2" xfId="20017"/>
    <cellStyle name="40% - Accent4 2 3 5 4 2 2" xfId="20018"/>
    <cellStyle name="40% - Accent4 2 3 5 4 3" xfId="20019"/>
    <cellStyle name="40% - Accent4 2 3 5 5" xfId="20020"/>
    <cellStyle name="40% - Accent4 2 3 5 5 2" xfId="20021"/>
    <cellStyle name="40% - Accent4 2 3 5 6" xfId="20022"/>
    <cellStyle name="40% - Accent4 2 3 6" xfId="20023"/>
    <cellStyle name="40% - Accent4 2 3 6 2" xfId="20024"/>
    <cellStyle name="40% - Accent4 2 3 6 2 2" xfId="20025"/>
    <cellStyle name="40% - Accent4 2 3 6 2 2 2" xfId="20026"/>
    <cellStyle name="40% - Accent4 2 3 6 2 2 2 2" xfId="20027"/>
    <cellStyle name="40% - Accent4 2 3 6 2 2 3" xfId="20028"/>
    <cellStyle name="40% - Accent4 2 3 6 2 3" xfId="20029"/>
    <cellStyle name="40% - Accent4 2 3 6 2 3 2" xfId="20030"/>
    <cellStyle name="40% - Accent4 2 3 6 2 4" xfId="20031"/>
    <cellStyle name="40% - Accent4 2 3 6 3" xfId="20032"/>
    <cellStyle name="40% - Accent4 2 3 6 3 2" xfId="20033"/>
    <cellStyle name="40% - Accent4 2 3 6 3 2 2" xfId="20034"/>
    <cellStyle name="40% - Accent4 2 3 6 3 3" xfId="20035"/>
    <cellStyle name="40% - Accent4 2 3 6 4" xfId="20036"/>
    <cellStyle name="40% - Accent4 2 3 6 4 2" xfId="20037"/>
    <cellStyle name="40% - Accent4 2 3 6 5" xfId="20038"/>
    <cellStyle name="40% - Accent4 2 3 7" xfId="20039"/>
    <cellStyle name="40% - Accent4 2 3 7 2" xfId="20040"/>
    <cellStyle name="40% - Accent4 2 3 7 2 2" xfId="20041"/>
    <cellStyle name="40% - Accent4 2 3 7 2 2 2" xfId="20042"/>
    <cellStyle name="40% - Accent4 2 3 7 2 3" xfId="20043"/>
    <cellStyle name="40% - Accent4 2 3 7 3" xfId="20044"/>
    <cellStyle name="40% - Accent4 2 3 7 3 2" xfId="20045"/>
    <cellStyle name="40% - Accent4 2 3 7 4" xfId="20046"/>
    <cellStyle name="40% - Accent4 2 3 8" xfId="20047"/>
    <cellStyle name="40% - Accent4 2 3 8 2" xfId="20048"/>
    <cellStyle name="40% - Accent4 2 3 8 2 2" xfId="20049"/>
    <cellStyle name="40% - Accent4 2 3 8 3" xfId="20050"/>
    <cellStyle name="40% - Accent4 2 3 9" xfId="20051"/>
    <cellStyle name="40% - Accent4 2 3 9 2" xfId="20052"/>
    <cellStyle name="40% - Accent4 2 4" xfId="20053"/>
    <cellStyle name="40% - Accent4 2 4 2" xfId="20054"/>
    <cellStyle name="40% - Accent4 2 4 2 2" xfId="20055"/>
    <cellStyle name="40% - Accent4 2 4 2 2 2" xfId="20056"/>
    <cellStyle name="40% - Accent4 2 4 2 2 2 2" xfId="20057"/>
    <cellStyle name="40% - Accent4 2 4 2 2 2 2 2" xfId="20058"/>
    <cellStyle name="40% - Accent4 2 4 2 2 2 2 2 2" xfId="20059"/>
    <cellStyle name="40% - Accent4 2 4 2 2 2 2 2 2 2" xfId="20060"/>
    <cellStyle name="40% - Accent4 2 4 2 2 2 2 2 2 2 2" xfId="20061"/>
    <cellStyle name="40% - Accent4 2 4 2 2 2 2 2 2 3" xfId="20062"/>
    <cellStyle name="40% - Accent4 2 4 2 2 2 2 2 3" xfId="20063"/>
    <cellStyle name="40% - Accent4 2 4 2 2 2 2 2 3 2" xfId="20064"/>
    <cellStyle name="40% - Accent4 2 4 2 2 2 2 2 4" xfId="20065"/>
    <cellStyle name="40% - Accent4 2 4 2 2 2 2 3" xfId="20066"/>
    <cellStyle name="40% - Accent4 2 4 2 2 2 2 3 2" xfId="20067"/>
    <cellStyle name="40% - Accent4 2 4 2 2 2 2 3 2 2" xfId="20068"/>
    <cellStyle name="40% - Accent4 2 4 2 2 2 2 3 3" xfId="20069"/>
    <cellStyle name="40% - Accent4 2 4 2 2 2 2 4" xfId="20070"/>
    <cellStyle name="40% - Accent4 2 4 2 2 2 2 4 2" xfId="20071"/>
    <cellStyle name="40% - Accent4 2 4 2 2 2 2 5" xfId="20072"/>
    <cellStyle name="40% - Accent4 2 4 2 2 2 3" xfId="20073"/>
    <cellStyle name="40% - Accent4 2 4 2 2 2 3 2" xfId="20074"/>
    <cellStyle name="40% - Accent4 2 4 2 2 2 3 2 2" xfId="20075"/>
    <cellStyle name="40% - Accent4 2 4 2 2 2 3 2 2 2" xfId="20076"/>
    <cellStyle name="40% - Accent4 2 4 2 2 2 3 2 3" xfId="20077"/>
    <cellStyle name="40% - Accent4 2 4 2 2 2 3 3" xfId="20078"/>
    <cellStyle name="40% - Accent4 2 4 2 2 2 3 3 2" xfId="20079"/>
    <cellStyle name="40% - Accent4 2 4 2 2 2 3 4" xfId="20080"/>
    <cellStyle name="40% - Accent4 2 4 2 2 2 4" xfId="20081"/>
    <cellStyle name="40% - Accent4 2 4 2 2 2 4 2" xfId="20082"/>
    <cellStyle name="40% - Accent4 2 4 2 2 2 4 2 2" xfId="20083"/>
    <cellStyle name="40% - Accent4 2 4 2 2 2 4 3" xfId="20084"/>
    <cellStyle name="40% - Accent4 2 4 2 2 2 5" xfId="20085"/>
    <cellStyle name="40% - Accent4 2 4 2 2 2 5 2" xfId="20086"/>
    <cellStyle name="40% - Accent4 2 4 2 2 2 6" xfId="20087"/>
    <cellStyle name="40% - Accent4 2 4 2 2 3" xfId="20088"/>
    <cellStyle name="40% - Accent4 2 4 2 2 3 2" xfId="20089"/>
    <cellStyle name="40% - Accent4 2 4 2 2 3 2 2" xfId="20090"/>
    <cellStyle name="40% - Accent4 2 4 2 2 3 2 2 2" xfId="20091"/>
    <cellStyle name="40% - Accent4 2 4 2 2 3 2 2 2 2" xfId="20092"/>
    <cellStyle name="40% - Accent4 2 4 2 2 3 2 2 3" xfId="20093"/>
    <cellStyle name="40% - Accent4 2 4 2 2 3 2 3" xfId="20094"/>
    <cellStyle name="40% - Accent4 2 4 2 2 3 2 3 2" xfId="20095"/>
    <cellStyle name="40% - Accent4 2 4 2 2 3 2 4" xfId="20096"/>
    <cellStyle name="40% - Accent4 2 4 2 2 3 3" xfId="20097"/>
    <cellStyle name="40% - Accent4 2 4 2 2 3 3 2" xfId="20098"/>
    <cellStyle name="40% - Accent4 2 4 2 2 3 3 2 2" xfId="20099"/>
    <cellStyle name="40% - Accent4 2 4 2 2 3 3 3" xfId="20100"/>
    <cellStyle name="40% - Accent4 2 4 2 2 3 4" xfId="20101"/>
    <cellStyle name="40% - Accent4 2 4 2 2 3 4 2" xfId="20102"/>
    <cellStyle name="40% - Accent4 2 4 2 2 3 5" xfId="20103"/>
    <cellStyle name="40% - Accent4 2 4 2 2 4" xfId="20104"/>
    <cellStyle name="40% - Accent4 2 4 2 2 4 2" xfId="20105"/>
    <cellStyle name="40% - Accent4 2 4 2 2 4 2 2" xfId="20106"/>
    <cellStyle name="40% - Accent4 2 4 2 2 4 2 2 2" xfId="20107"/>
    <cellStyle name="40% - Accent4 2 4 2 2 4 2 3" xfId="20108"/>
    <cellStyle name="40% - Accent4 2 4 2 2 4 3" xfId="20109"/>
    <cellStyle name="40% - Accent4 2 4 2 2 4 3 2" xfId="20110"/>
    <cellStyle name="40% - Accent4 2 4 2 2 4 4" xfId="20111"/>
    <cellStyle name="40% - Accent4 2 4 2 2 5" xfId="20112"/>
    <cellStyle name="40% - Accent4 2 4 2 2 5 2" xfId="20113"/>
    <cellStyle name="40% - Accent4 2 4 2 2 5 2 2" xfId="20114"/>
    <cellStyle name="40% - Accent4 2 4 2 2 5 3" xfId="20115"/>
    <cellStyle name="40% - Accent4 2 4 2 2 6" xfId="20116"/>
    <cellStyle name="40% - Accent4 2 4 2 2 6 2" xfId="20117"/>
    <cellStyle name="40% - Accent4 2 4 2 2 7" xfId="20118"/>
    <cellStyle name="40% - Accent4 2 4 2 3" xfId="20119"/>
    <cellStyle name="40% - Accent4 2 4 2 3 2" xfId="20120"/>
    <cellStyle name="40% - Accent4 2 4 2 3 2 2" xfId="20121"/>
    <cellStyle name="40% - Accent4 2 4 2 3 2 2 2" xfId="20122"/>
    <cellStyle name="40% - Accent4 2 4 2 3 2 2 2 2" xfId="20123"/>
    <cellStyle name="40% - Accent4 2 4 2 3 2 2 2 2 2" xfId="20124"/>
    <cellStyle name="40% - Accent4 2 4 2 3 2 2 2 3" xfId="20125"/>
    <cellStyle name="40% - Accent4 2 4 2 3 2 2 3" xfId="20126"/>
    <cellStyle name="40% - Accent4 2 4 2 3 2 2 3 2" xfId="20127"/>
    <cellStyle name="40% - Accent4 2 4 2 3 2 2 4" xfId="20128"/>
    <cellStyle name="40% - Accent4 2 4 2 3 2 3" xfId="20129"/>
    <cellStyle name="40% - Accent4 2 4 2 3 2 3 2" xfId="20130"/>
    <cellStyle name="40% - Accent4 2 4 2 3 2 3 2 2" xfId="20131"/>
    <cellStyle name="40% - Accent4 2 4 2 3 2 3 3" xfId="20132"/>
    <cellStyle name="40% - Accent4 2 4 2 3 2 4" xfId="20133"/>
    <cellStyle name="40% - Accent4 2 4 2 3 2 4 2" xfId="20134"/>
    <cellStyle name="40% - Accent4 2 4 2 3 2 5" xfId="20135"/>
    <cellStyle name="40% - Accent4 2 4 2 3 3" xfId="20136"/>
    <cellStyle name="40% - Accent4 2 4 2 3 3 2" xfId="20137"/>
    <cellStyle name="40% - Accent4 2 4 2 3 3 2 2" xfId="20138"/>
    <cellStyle name="40% - Accent4 2 4 2 3 3 2 2 2" xfId="20139"/>
    <cellStyle name="40% - Accent4 2 4 2 3 3 2 3" xfId="20140"/>
    <cellStyle name="40% - Accent4 2 4 2 3 3 3" xfId="20141"/>
    <cellStyle name="40% - Accent4 2 4 2 3 3 3 2" xfId="20142"/>
    <cellStyle name="40% - Accent4 2 4 2 3 3 4" xfId="20143"/>
    <cellStyle name="40% - Accent4 2 4 2 3 4" xfId="20144"/>
    <cellStyle name="40% - Accent4 2 4 2 3 4 2" xfId="20145"/>
    <cellStyle name="40% - Accent4 2 4 2 3 4 2 2" xfId="20146"/>
    <cellStyle name="40% - Accent4 2 4 2 3 4 3" xfId="20147"/>
    <cellStyle name="40% - Accent4 2 4 2 3 5" xfId="20148"/>
    <cellStyle name="40% - Accent4 2 4 2 3 5 2" xfId="20149"/>
    <cellStyle name="40% - Accent4 2 4 2 3 6" xfId="20150"/>
    <cellStyle name="40% - Accent4 2 4 2 4" xfId="20151"/>
    <cellStyle name="40% - Accent4 2 4 2 4 2" xfId="20152"/>
    <cellStyle name="40% - Accent4 2 4 2 4 2 2" xfId="20153"/>
    <cellStyle name="40% - Accent4 2 4 2 4 2 2 2" xfId="20154"/>
    <cellStyle name="40% - Accent4 2 4 2 4 2 2 2 2" xfId="20155"/>
    <cellStyle name="40% - Accent4 2 4 2 4 2 2 3" xfId="20156"/>
    <cellStyle name="40% - Accent4 2 4 2 4 2 3" xfId="20157"/>
    <cellStyle name="40% - Accent4 2 4 2 4 2 3 2" xfId="20158"/>
    <cellStyle name="40% - Accent4 2 4 2 4 2 4" xfId="20159"/>
    <cellStyle name="40% - Accent4 2 4 2 4 3" xfId="20160"/>
    <cellStyle name="40% - Accent4 2 4 2 4 3 2" xfId="20161"/>
    <cellStyle name="40% - Accent4 2 4 2 4 3 2 2" xfId="20162"/>
    <cellStyle name="40% - Accent4 2 4 2 4 3 3" xfId="20163"/>
    <cellStyle name="40% - Accent4 2 4 2 4 4" xfId="20164"/>
    <cellStyle name="40% - Accent4 2 4 2 4 4 2" xfId="20165"/>
    <cellStyle name="40% - Accent4 2 4 2 4 5" xfId="20166"/>
    <cellStyle name="40% - Accent4 2 4 2 5" xfId="20167"/>
    <cellStyle name="40% - Accent4 2 4 2 5 2" xfId="20168"/>
    <cellStyle name="40% - Accent4 2 4 2 5 2 2" xfId="20169"/>
    <cellStyle name="40% - Accent4 2 4 2 5 2 2 2" xfId="20170"/>
    <cellStyle name="40% - Accent4 2 4 2 5 2 3" xfId="20171"/>
    <cellStyle name="40% - Accent4 2 4 2 5 3" xfId="20172"/>
    <cellStyle name="40% - Accent4 2 4 2 5 3 2" xfId="20173"/>
    <cellStyle name="40% - Accent4 2 4 2 5 4" xfId="20174"/>
    <cellStyle name="40% - Accent4 2 4 2 6" xfId="20175"/>
    <cellStyle name="40% - Accent4 2 4 2 6 2" xfId="20176"/>
    <cellStyle name="40% - Accent4 2 4 2 6 2 2" xfId="20177"/>
    <cellStyle name="40% - Accent4 2 4 2 6 3" xfId="20178"/>
    <cellStyle name="40% - Accent4 2 4 2 7" xfId="20179"/>
    <cellStyle name="40% - Accent4 2 4 2 7 2" xfId="20180"/>
    <cellStyle name="40% - Accent4 2 4 2 8" xfId="20181"/>
    <cellStyle name="40% - Accent4 2 4 3" xfId="20182"/>
    <cellStyle name="40% - Accent4 2 4 3 2" xfId="20183"/>
    <cellStyle name="40% - Accent4 2 4 3 2 2" xfId="20184"/>
    <cellStyle name="40% - Accent4 2 4 3 2 2 2" xfId="20185"/>
    <cellStyle name="40% - Accent4 2 4 3 2 2 2 2" xfId="20186"/>
    <cellStyle name="40% - Accent4 2 4 3 2 2 2 2 2" xfId="20187"/>
    <cellStyle name="40% - Accent4 2 4 3 2 2 2 2 2 2" xfId="20188"/>
    <cellStyle name="40% - Accent4 2 4 3 2 2 2 2 3" xfId="20189"/>
    <cellStyle name="40% - Accent4 2 4 3 2 2 2 3" xfId="20190"/>
    <cellStyle name="40% - Accent4 2 4 3 2 2 2 3 2" xfId="20191"/>
    <cellStyle name="40% - Accent4 2 4 3 2 2 2 4" xfId="20192"/>
    <cellStyle name="40% - Accent4 2 4 3 2 2 3" xfId="20193"/>
    <cellStyle name="40% - Accent4 2 4 3 2 2 3 2" xfId="20194"/>
    <cellStyle name="40% - Accent4 2 4 3 2 2 3 2 2" xfId="20195"/>
    <cellStyle name="40% - Accent4 2 4 3 2 2 3 3" xfId="20196"/>
    <cellStyle name="40% - Accent4 2 4 3 2 2 4" xfId="20197"/>
    <cellStyle name="40% - Accent4 2 4 3 2 2 4 2" xfId="20198"/>
    <cellStyle name="40% - Accent4 2 4 3 2 2 5" xfId="20199"/>
    <cellStyle name="40% - Accent4 2 4 3 2 3" xfId="20200"/>
    <cellStyle name="40% - Accent4 2 4 3 2 3 2" xfId="20201"/>
    <cellStyle name="40% - Accent4 2 4 3 2 3 2 2" xfId="20202"/>
    <cellStyle name="40% - Accent4 2 4 3 2 3 2 2 2" xfId="20203"/>
    <cellStyle name="40% - Accent4 2 4 3 2 3 2 3" xfId="20204"/>
    <cellStyle name="40% - Accent4 2 4 3 2 3 3" xfId="20205"/>
    <cellStyle name="40% - Accent4 2 4 3 2 3 3 2" xfId="20206"/>
    <cellStyle name="40% - Accent4 2 4 3 2 3 4" xfId="20207"/>
    <cellStyle name="40% - Accent4 2 4 3 2 4" xfId="20208"/>
    <cellStyle name="40% - Accent4 2 4 3 2 4 2" xfId="20209"/>
    <cellStyle name="40% - Accent4 2 4 3 2 4 2 2" xfId="20210"/>
    <cellStyle name="40% - Accent4 2 4 3 2 4 3" xfId="20211"/>
    <cellStyle name="40% - Accent4 2 4 3 2 5" xfId="20212"/>
    <cellStyle name="40% - Accent4 2 4 3 2 5 2" xfId="20213"/>
    <cellStyle name="40% - Accent4 2 4 3 2 6" xfId="20214"/>
    <cellStyle name="40% - Accent4 2 4 3 3" xfId="20215"/>
    <cellStyle name="40% - Accent4 2 4 3 3 2" xfId="20216"/>
    <cellStyle name="40% - Accent4 2 4 3 3 2 2" xfId="20217"/>
    <cellStyle name="40% - Accent4 2 4 3 3 2 2 2" xfId="20218"/>
    <cellStyle name="40% - Accent4 2 4 3 3 2 2 2 2" xfId="20219"/>
    <cellStyle name="40% - Accent4 2 4 3 3 2 2 3" xfId="20220"/>
    <cellStyle name="40% - Accent4 2 4 3 3 2 3" xfId="20221"/>
    <cellStyle name="40% - Accent4 2 4 3 3 2 3 2" xfId="20222"/>
    <cellStyle name="40% - Accent4 2 4 3 3 2 4" xfId="20223"/>
    <cellStyle name="40% - Accent4 2 4 3 3 3" xfId="20224"/>
    <cellStyle name="40% - Accent4 2 4 3 3 3 2" xfId="20225"/>
    <cellStyle name="40% - Accent4 2 4 3 3 3 2 2" xfId="20226"/>
    <cellStyle name="40% - Accent4 2 4 3 3 3 3" xfId="20227"/>
    <cellStyle name="40% - Accent4 2 4 3 3 4" xfId="20228"/>
    <cellStyle name="40% - Accent4 2 4 3 3 4 2" xfId="20229"/>
    <cellStyle name="40% - Accent4 2 4 3 3 5" xfId="20230"/>
    <cellStyle name="40% - Accent4 2 4 3 4" xfId="20231"/>
    <cellStyle name="40% - Accent4 2 4 3 4 2" xfId="20232"/>
    <cellStyle name="40% - Accent4 2 4 3 4 2 2" xfId="20233"/>
    <cellStyle name="40% - Accent4 2 4 3 4 2 2 2" xfId="20234"/>
    <cellStyle name="40% - Accent4 2 4 3 4 2 3" xfId="20235"/>
    <cellStyle name="40% - Accent4 2 4 3 4 3" xfId="20236"/>
    <cellStyle name="40% - Accent4 2 4 3 4 3 2" xfId="20237"/>
    <cellStyle name="40% - Accent4 2 4 3 4 4" xfId="20238"/>
    <cellStyle name="40% - Accent4 2 4 3 5" xfId="20239"/>
    <cellStyle name="40% - Accent4 2 4 3 5 2" xfId="20240"/>
    <cellStyle name="40% - Accent4 2 4 3 5 2 2" xfId="20241"/>
    <cellStyle name="40% - Accent4 2 4 3 5 3" xfId="20242"/>
    <cellStyle name="40% - Accent4 2 4 3 6" xfId="20243"/>
    <cellStyle name="40% - Accent4 2 4 3 6 2" xfId="20244"/>
    <cellStyle name="40% - Accent4 2 4 3 7" xfId="20245"/>
    <cellStyle name="40% - Accent4 2 4 4" xfId="20246"/>
    <cellStyle name="40% - Accent4 2 4 4 2" xfId="20247"/>
    <cellStyle name="40% - Accent4 2 4 4 2 2" xfId="20248"/>
    <cellStyle name="40% - Accent4 2 4 4 2 2 2" xfId="20249"/>
    <cellStyle name="40% - Accent4 2 4 4 2 2 2 2" xfId="20250"/>
    <cellStyle name="40% - Accent4 2 4 4 2 2 2 2 2" xfId="20251"/>
    <cellStyle name="40% - Accent4 2 4 4 2 2 2 3" xfId="20252"/>
    <cellStyle name="40% - Accent4 2 4 4 2 2 3" xfId="20253"/>
    <cellStyle name="40% - Accent4 2 4 4 2 2 3 2" xfId="20254"/>
    <cellStyle name="40% - Accent4 2 4 4 2 2 4" xfId="20255"/>
    <cellStyle name="40% - Accent4 2 4 4 2 3" xfId="20256"/>
    <cellStyle name="40% - Accent4 2 4 4 2 3 2" xfId="20257"/>
    <cellStyle name="40% - Accent4 2 4 4 2 3 2 2" xfId="20258"/>
    <cellStyle name="40% - Accent4 2 4 4 2 3 3" xfId="20259"/>
    <cellStyle name="40% - Accent4 2 4 4 2 4" xfId="20260"/>
    <cellStyle name="40% - Accent4 2 4 4 2 4 2" xfId="20261"/>
    <cellStyle name="40% - Accent4 2 4 4 2 5" xfId="20262"/>
    <cellStyle name="40% - Accent4 2 4 4 3" xfId="20263"/>
    <cellStyle name="40% - Accent4 2 4 4 3 2" xfId="20264"/>
    <cellStyle name="40% - Accent4 2 4 4 3 2 2" xfId="20265"/>
    <cellStyle name="40% - Accent4 2 4 4 3 2 2 2" xfId="20266"/>
    <cellStyle name="40% - Accent4 2 4 4 3 2 3" xfId="20267"/>
    <cellStyle name="40% - Accent4 2 4 4 3 3" xfId="20268"/>
    <cellStyle name="40% - Accent4 2 4 4 3 3 2" xfId="20269"/>
    <cellStyle name="40% - Accent4 2 4 4 3 4" xfId="20270"/>
    <cellStyle name="40% - Accent4 2 4 4 4" xfId="20271"/>
    <cellStyle name="40% - Accent4 2 4 4 4 2" xfId="20272"/>
    <cellStyle name="40% - Accent4 2 4 4 4 2 2" xfId="20273"/>
    <cellStyle name="40% - Accent4 2 4 4 4 3" xfId="20274"/>
    <cellStyle name="40% - Accent4 2 4 4 5" xfId="20275"/>
    <cellStyle name="40% - Accent4 2 4 4 5 2" xfId="20276"/>
    <cellStyle name="40% - Accent4 2 4 4 6" xfId="20277"/>
    <cellStyle name="40% - Accent4 2 4 5" xfId="20278"/>
    <cellStyle name="40% - Accent4 2 4 5 2" xfId="20279"/>
    <cellStyle name="40% - Accent4 2 4 5 2 2" xfId="20280"/>
    <cellStyle name="40% - Accent4 2 4 5 2 2 2" xfId="20281"/>
    <cellStyle name="40% - Accent4 2 4 5 2 2 2 2" xfId="20282"/>
    <cellStyle name="40% - Accent4 2 4 5 2 2 3" xfId="20283"/>
    <cellStyle name="40% - Accent4 2 4 5 2 3" xfId="20284"/>
    <cellStyle name="40% - Accent4 2 4 5 2 3 2" xfId="20285"/>
    <cellStyle name="40% - Accent4 2 4 5 2 4" xfId="20286"/>
    <cellStyle name="40% - Accent4 2 4 5 3" xfId="20287"/>
    <cellStyle name="40% - Accent4 2 4 5 3 2" xfId="20288"/>
    <cellStyle name="40% - Accent4 2 4 5 3 2 2" xfId="20289"/>
    <cellStyle name="40% - Accent4 2 4 5 3 3" xfId="20290"/>
    <cellStyle name="40% - Accent4 2 4 5 4" xfId="20291"/>
    <cellStyle name="40% - Accent4 2 4 5 4 2" xfId="20292"/>
    <cellStyle name="40% - Accent4 2 4 5 5" xfId="20293"/>
    <cellStyle name="40% - Accent4 2 4 6" xfId="20294"/>
    <cellStyle name="40% - Accent4 2 4 6 2" xfId="20295"/>
    <cellStyle name="40% - Accent4 2 4 6 2 2" xfId="20296"/>
    <cellStyle name="40% - Accent4 2 4 6 2 2 2" xfId="20297"/>
    <cellStyle name="40% - Accent4 2 4 6 2 3" xfId="20298"/>
    <cellStyle name="40% - Accent4 2 4 6 3" xfId="20299"/>
    <cellStyle name="40% - Accent4 2 4 6 3 2" xfId="20300"/>
    <cellStyle name="40% - Accent4 2 4 6 4" xfId="20301"/>
    <cellStyle name="40% - Accent4 2 4 7" xfId="20302"/>
    <cellStyle name="40% - Accent4 2 4 7 2" xfId="20303"/>
    <cellStyle name="40% - Accent4 2 4 7 2 2" xfId="20304"/>
    <cellStyle name="40% - Accent4 2 4 7 3" xfId="20305"/>
    <cellStyle name="40% - Accent4 2 4 8" xfId="20306"/>
    <cellStyle name="40% - Accent4 2 4 8 2" xfId="20307"/>
    <cellStyle name="40% - Accent4 2 4 9" xfId="20308"/>
    <cellStyle name="40% - Accent4 2 5" xfId="20309"/>
    <cellStyle name="40% - Accent4 2 5 2" xfId="20310"/>
    <cellStyle name="40% - Accent4 2 5 2 2" xfId="20311"/>
    <cellStyle name="40% - Accent4 2 5 2 2 2" xfId="20312"/>
    <cellStyle name="40% - Accent4 2 5 2 2 2 2" xfId="20313"/>
    <cellStyle name="40% - Accent4 2 5 2 2 2 2 2" xfId="20314"/>
    <cellStyle name="40% - Accent4 2 5 2 2 2 2 2 2" xfId="20315"/>
    <cellStyle name="40% - Accent4 2 5 2 2 2 2 2 2 2" xfId="20316"/>
    <cellStyle name="40% - Accent4 2 5 2 2 2 2 2 3" xfId="20317"/>
    <cellStyle name="40% - Accent4 2 5 2 2 2 2 3" xfId="20318"/>
    <cellStyle name="40% - Accent4 2 5 2 2 2 2 3 2" xfId="20319"/>
    <cellStyle name="40% - Accent4 2 5 2 2 2 2 4" xfId="20320"/>
    <cellStyle name="40% - Accent4 2 5 2 2 2 3" xfId="20321"/>
    <cellStyle name="40% - Accent4 2 5 2 2 2 3 2" xfId="20322"/>
    <cellStyle name="40% - Accent4 2 5 2 2 2 3 2 2" xfId="20323"/>
    <cellStyle name="40% - Accent4 2 5 2 2 2 3 3" xfId="20324"/>
    <cellStyle name="40% - Accent4 2 5 2 2 2 4" xfId="20325"/>
    <cellStyle name="40% - Accent4 2 5 2 2 2 4 2" xfId="20326"/>
    <cellStyle name="40% - Accent4 2 5 2 2 2 5" xfId="20327"/>
    <cellStyle name="40% - Accent4 2 5 2 2 3" xfId="20328"/>
    <cellStyle name="40% - Accent4 2 5 2 2 3 2" xfId="20329"/>
    <cellStyle name="40% - Accent4 2 5 2 2 3 2 2" xfId="20330"/>
    <cellStyle name="40% - Accent4 2 5 2 2 3 2 2 2" xfId="20331"/>
    <cellStyle name="40% - Accent4 2 5 2 2 3 2 3" xfId="20332"/>
    <cellStyle name="40% - Accent4 2 5 2 2 3 3" xfId="20333"/>
    <cellStyle name="40% - Accent4 2 5 2 2 3 3 2" xfId="20334"/>
    <cellStyle name="40% - Accent4 2 5 2 2 3 4" xfId="20335"/>
    <cellStyle name="40% - Accent4 2 5 2 2 4" xfId="20336"/>
    <cellStyle name="40% - Accent4 2 5 2 2 4 2" xfId="20337"/>
    <cellStyle name="40% - Accent4 2 5 2 2 4 2 2" xfId="20338"/>
    <cellStyle name="40% - Accent4 2 5 2 2 4 3" xfId="20339"/>
    <cellStyle name="40% - Accent4 2 5 2 2 5" xfId="20340"/>
    <cellStyle name="40% - Accent4 2 5 2 2 5 2" xfId="20341"/>
    <cellStyle name="40% - Accent4 2 5 2 2 6" xfId="20342"/>
    <cellStyle name="40% - Accent4 2 5 2 3" xfId="20343"/>
    <cellStyle name="40% - Accent4 2 5 2 3 2" xfId="20344"/>
    <cellStyle name="40% - Accent4 2 5 2 3 2 2" xfId="20345"/>
    <cellStyle name="40% - Accent4 2 5 2 3 2 2 2" xfId="20346"/>
    <cellStyle name="40% - Accent4 2 5 2 3 2 2 2 2" xfId="20347"/>
    <cellStyle name="40% - Accent4 2 5 2 3 2 2 3" xfId="20348"/>
    <cellStyle name="40% - Accent4 2 5 2 3 2 3" xfId="20349"/>
    <cellStyle name="40% - Accent4 2 5 2 3 2 3 2" xfId="20350"/>
    <cellStyle name="40% - Accent4 2 5 2 3 2 4" xfId="20351"/>
    <cellStyle name="40% - Accent4 2 5 2 3 3" xfId="20352"/>
    <cellStyle name="40% - Accent4 2 5 2 3 3 2" xfId="20353"/>
    <cellStyle name="40% - Accent4 2 5 2 3 3 2 2" xfId="20354"/>
    <cellStyle name="40% - Accent4 2 5 2 3 3 3" xfId="20355"/>
    <cellStyle name="40% - Accent4 2 5 2 3 4" xfId="20356"/>
    <cellStyle name="40% - Accent4 2 5 2 3 4 2" xfId="20357"/>
    <cellStyle name="40% - Accent4 2 5 2 3 5" xfId="20358"/>
    <cellStyle name="40% - Accent4 2 5 2 4" xfId="20359"/>
    <cellStyle name="40% - Accent4 2 5 2 4 2" xfId="20360"/>
    <cellStyle name="40% - Accent4 2 5 2 4 2 2" xfId="20361"/>
    <cellStyle name="40% - Accent4 2 5 2 4 2 2 2" xfId="20362"/>
    <cellStyle name="40% - Accent4 2 5 2 4 2 3" xfId="20363"/>
    <cellStyle name="40% - Accent4 2 5 2 4 3" xfId="20364"/>
    <cellStyle name="40% - Accent4 2 5 2 4 3 2" xfId="20365"/>
    <cellStyle name="40% - Accent4 2 5 2 4 4" xfId="20366"/>
    <cellStyle name="40% - Accent4 2 5 2 5" xfId="20367"/>
    <cellStyle name="40% - Accent4 2 5 2 5 2" xfId="20368"/>
    <cellStyle name="40% - Accent4 2 5 2 5 2 2" xfId="20369"/>
    <cellStyle name="40% - Accent4 2 5 2 5 3" xfId="20370"/>
    <cellStyle name="40% - Accent4 2 5 2 6" xfId="20371"/>
    <cellStyle name="40% - Accent4 2 5 2 6 2" xfId="20372"/>
    <cellStyle name="40% - Accent4 2 5 2 7" xfId="20373"/>
    <cellStyle name="40% - Accent4 2 5 3" xfId="20374"/>
    <cellStyle name="40% - Accent4 2 5 3 2" xfId="20375"/>
    <cellStyle name="40% - Accent4 2 5 3 2 2" xfId="20376"/>
    <cellStyle name="40% - Accent4 2 5 3 2 2 2" xfId="20377"/>
    <cellStyle name="40% - Accent4 2 5 3 2 2 2 2" xfId="20378"/>
    <cellStyle name="40% - Accent4 2 5 3 2 2 2 2 2" xfId="20379"/>
    <cellStyle name="40% - Accent4 2 5 3 2 2 2 3" xfId="20380"/>
    <cellStyle name="40% - Accent4 2 5 3 2 2 3" xfId="20381"/>
    <cellStyle name="40% - Accent4 2 5 3 2 2 3 2" xfId="20382"/>
    <cellStyle name="40% - Accent4 2 5 3 2 2 4" xfId="20383"/>
    <cellStyle name="40% - Accent4 2 5 3 2 3" xfId="20384"/>
    <cellStyle name="40% - Accent4 2 5 3 2 3 2" xfId="20385"/>
    <cellStyle name="40% - Accent4 2 5 3 2 3 2 2" xfId="20386"/>
    <cellStyle name="40% - Accent4 2 5 3 2 3 3" xfId="20387"/>
    <cellStyle name="40% - Accent4 2 5 3 2 4" xfId="20388"/>
    <cellStyle name="40% - Accent4 2 5 3 2 4 2" xfId="20389"/>
    <cellStyle name="40% - Accent4 2 5 3 2 5" xfId="20390"/>
    <cellStyle name="40% - Accent4 2 5 3 3" xfId="20391"/>
    <cellStyle name="40% - Accent4 2 5 3 3 2" xfId="20392"/>
    <cellStyle name="40% - Accent4 2 5 3 3 2 2" xfId="20393"/>
    <cellStyle name="40% - Accent4 2 5 3 3 2 2 2" xfId="20394"/>
    <cellStyle name="40% - Accent4 2 5 3 3 2 3" xfId="20395"/>
    <cellStyle name="40% - Accent4 2 5 3 3 3" xfId="20396"/>
    <cellStyle name="40% - Accent4 2 5 3 3 3 2" xfId="20397"/>
    <cellStyle name="40% - Accent4 2 5 3 3 4" xfId="20398"/>
    <cellStyle name="40% - Accent4 2 5 3 4" xfId="20399"/>
    <cellStyle name="40% - Accent4 2 5 3 4 2" xfId="20400"/>
    <cellStyle name="40% - Accent4 2 5 3 4 2 2" xfId="20401"/>
    <cellStyle name="40% - Accent4 2 5 3 4 3" xfId="20402"/>
    <cellStyle name="40% - Accent4 2 5 3 5" xfId="20403"/>
    <cellStyle name="40% - Accent4 2 5 3 5 2" xfId="20404"/>
    <cellStyle name="40% - Accent4 2 5 3 6" xfId="20405"/>
    <cellStyle name="40% - Accent4 2 5 4" xfId="20406"/>
    <cellStyle name="40% - Accent4 2 5 4 2" xfId="20407"/>
    <cellStyle name="40% - Accent4 2 5 4 2 2" xfId="20408"/>
    <cellStyle name="40% - Accent4 2 5 4 2 2 2" xfId="20409"/>
    <cellStyle name="40% - Accent4 2 5 4 2 2 2 2" xfId="20410"/>
    <cellStyle name="40% - Accent4 2 5 4 2 2 3" xfId="20411"/>
    <cellStyle name="40% - Accent4 2 5 4 2 3" xfId="20412"/>
    <cellStyle name="40% - Accent4 2 5 4 2 3 2" xfId="20413"/>
    <cellStyle name="40% - Accent4 2 5 4 2 4" xfId="20414"/>
    <cellStyle name="40% - Accent4 2 5 4 3" xfId="20415"/>
    <cellStyle name="40% - Accent4 2 5 4 3 2" xfId="20416"/>
    <cellStyle name="40% - Accent4 2 5 4 3 2 2" xfId="20417"/>
    <cellStyle name="40% - Accent4 2 5 4 3 3" xfId="20418"/>
    <cellStyle name="40% - Accent4 2 5 4 4" xfId="20419"/>
    <cellStyle name="40% - Accent4 2 5 4 4 2" xfId="20420"/>
    <cellStyle name="40% - Accent4 2 5 4 5" xfId="20421"/>
    <cellStyle name="40% - Accent4 2 5 5" xfId="20422"/>
    <cellStyle name="40% - Accent4 2 5 5 2" xfId="20423"/>
    <cellStyle name="40% - Accent4 2 5 5 2 2" xfId="20424"/>
    <cellStyle name="40% - Accent4 2 5 5 2 2 2" xfId="20425"/>
    <cellStyle name="40% - Accent4 2 5 5 2 3" xfId="20426"/>
    <cellStyle name="40% - Accent4 2 5 5 3" xfId="20427"/>
    <cellStyle name="40% - Accent4 2 5 5 3 2" xfId="20428"/>
    <cellStyle name="40% - Accent4 2 5 5 4" xfId="20429"/>
    <cellStyle name="40% - Accent4 2 5 6" xfId="20430"/>
    <cellStyle name="40% - Accent4 2 5 6 2" xfId="20431"/>
    <cellStyle name="40% - Accent4 2 5 6 2 2" xfId="20432"/>
    <cellStyle name="40% - Accent4 2 5 6 3" xfId="20433"/>
    <cellStyle name="40% - Accent4 2 5 7" xfId="20434"/>
    <cellStyle name="40% - Accent4 2 5 7 2" xfId="20435"/>
    <cellStyle name="40% - Accent4 2 5 8" xfId="20436"/>
    <cellStyle name="40% - Accent4 2 6" xfId="20437"/>
    <cellStyle name="40% - Accent4 2 6 2" xfId="20438"/>
    <cellStyle name="40% - Accent4 2 6 2 2" xfId="20439"/>
    <cellStyle name="40% - Accent4 2 6 2 2 2" xfId="20440"/>
    <cellStyle name="40% - Accent4 2 6 2 2 2 2" xfId="20441"/>
    <cellStyle name="40% - Accent4 2 6 2 2 2 2 2" xfId="20442"/>
    <cellStyle name="40% - Accent4 2 6 2 2 2 2 2 2" xfId="20443"/>
    <cellStyle name="40% - Accent4 2 6 2 2 2 2 3" xfId="20444"/>
    <cellStyle name="40% - Accent4 2 6 2 2 2 3" xfId="20445"/>
    <cellStyle name="40% - Accent4 2 6 2 2 2 3 2" xfId="20446"/>
    <cellStyle name="40% - Accent4 2 6 2 2 2 4" xfId="20447"/>
    <cellStyle name="40% - Accent4 2 6 2 2 3" xfId="20448"/>
    <cellStyle name="40% - Accent4 2 6 2 2 3 2" xfId="20449"/>
    <cellStyle name="40% - Accent4 2 6 2 2 3 2 2" xfId="20450"/>
    <cellStyle name="40% - Accent4 2 6 2 2 3 3" xfId="20451"/>
    <cellStyle name="40% - Accent4 2 6 2 2 4" xfId="20452"/>
    <cellStyle name="40% - Accent4 2 6 2 2 4 2" xfId="20453"/>
    <cellStyle name="40% - Accent4 2 6 2 2 5" xfId="20454"/>
    <cellStyle name="40% - Accent4 2 6 2 3" xfId="20455"/>
    <cellStyle name="40% - Accent4 2 6 2 3 2" xfId="20456"/>
    <cellStyle name="40% - Accent4 2 6 2 3 2 2" xfId="20457"/>
    <cellStyle name="40% - Accent4 2 6 2 3 2 2 2" xfId="20458"/>
    <cellStyle name="40% - Accent4 2 6 2 3 2 3" xfId="20459"/>
    <cellStyle name="40% - Accent4 2 6 2 3 3" xfId="20460"/>
    <cellStyle name="40% - Accent4 2 6 2 3 3 2" xfId="20461"/>
    <cellStyle name="40% - Accent4 2 6 2 3 4" xfId="20462"/>
    <cellStyle name="40% - Accent4 2 6 2 4" xfId="20463"/>
    <cellStyle name="40% - Accent4 2 6 2 4 2" xfId="20464"/>
    <cellStyle name="40% - Accent4 2 6 2 4 2 2" xfId="20465"/>
    <cellStyle name="40% - Accent4 2 6 2 4 3" xfId="20466"/>
    <cellStyle name="40% - Accent4 2 6 2 5" xfId="20467"/>
    <cellStyle name="40% - Accent4 2 6 2 5 2" xfId="20468"/>
    <cellStyle name="40% - Accent4 2 6 2 6" xfId="20469"/>
    <cellStyle name="40% - Accent4 2 6 3" xfId="20470"/>
    <cellStyle name="40% - Accent4 2 6 3 2" xfId="20471"/>
    <cellStyle name="40% - Accent4 2 6 3 2 2" xfId="20472"/>
    <cellStyle name="40% - Accent4 2 6 3 2 2 2" xfId="20473"/>
    <cellStyle name="40% - Accent4 2 6 3 2 2 2 2" xfId="20474"/>
    <cellStyle name="40% - Accent4 2 6 3 2 2 3" xfId="20475"/>
    <cellStyle name="40% - Accent4 2 6 3 2 3" xfId="20476"/>
    <cellStyle name="40% - Accent4 2 6 3 2 3 2" xfId="20477"/>
    <cellStyle name="40% - Accent4 2 6 3 2 4" xfId="20478"/>
    <cellStyle name="40% - Accent4 2 6 3 3" xfId="20479"/>
    <cellStyle name="40% - Accent4 2 6 3 3 2" xfId="20480"/>
    <cellStyle name="40% - Accent4 2 6 3 3 2 2" xfId="20481"/>
    <cellStyle name="40% - Accent4 2 6 3 3 3" xfId="20482"/>
    <cellStyle name="40% - Accent4 2 6 3 4" xfId="20483"/>
    <cellStyle name="40% - Accent4 2 6 3 4 2" xfId="20484"/>
    <cellStyle name="40% - Accent4 2 6 3 5" xfId="20485"/>
    <cellStyle name="40% - Accent4 2 6 4" xfId="20486"/>
    <cellStyle name="40% - Accent4 2 6 4 2" xfId="20487"/>
    <cellStyle name="40% - Accent4 2 6 4 2 2" xfId="20488"/>
    <cellStyle name="40% - Accent4 2 6 4 2 2 2" xfId="20489"/>
    <cellStyle name="40% - Accent4 2 6 4 2 3" xfId="20490"/>
    <cellStyle name="40% - Accent4 2 6 4 3" xfId="20491"/>
    <cellStyle name="40% - Accent4 2 6 4 3 2" xfId="20492"/>
    <cellStyle name="40% - Accent4 2 6 4 4" xfId="20493"/>
    <cellStyle name="40% - Accent4 2 6 5" xfId="20494"/>
    <cellStyle name="40% - Accent4 2 6 5 2" xfId="20495"/>
    <cellStyle name="40% - Accent4 2 6 5 2 2" xfId="20496"/>
    <cellStyle name="40% - Accent4 2 6 5 3" xfId="20497"/>
    <cellStyle name="40% - Accent4 2 6 6" xfId="20498"/>
    <cellStyle name="40% - Accent4 2 6 6 2" xfId="20499"/>
    <cellStyle name="40% - Accent4 2 6 7" xfId="20500"/>
    <cellStyle name="40% - Accent4 2 7" xfId="20501"/>
    <cellStyle name="40% - Accent4 2 7 2" xfId="20502"/>
    <cellStyle name="40% - Accent4 2 7 2 2" xfId="20503"/>
    <cellStyle name="40% - Accent4 2 7 2 2 2" xfId="20504"/>
    <cellStyle name="40% - Accent4 2 7 2 2 2 2" xfId="20505"/>
    <cellStyle name="40% - Accent4 2 7 2 2 2 2 2" xfId="20506"/>
    <cellStyle name="40% - Accent4 2 7 2 2 2 3" xfId="20507"/>
    <cellStyle name="40% - Accent4 2 7 2 2 3" xfId="20508"/>
    <cellStyle name="40% - Accent4 2 7 2 2 3 2" xfId="20509"/>
    <cellStyle name="40% - Accent4 2 7 2 2 4" xfId="20510"/>
    <cellStyle name="40% - Accent4 2 7 2 3" xfId="20511"/>
    <cellStyle name="40% - Accent4 2 7 2 3 2" xfId="20512"/>
    <cellStyle name="40% - Accent4 2 7 2 3 2 2" xfId="20513"/>
    <cellStyle name="40% - Accent4 2 7 2 3 3" xfId="20514"/>
    <cellStyle name="40% - Accent4 2 7 2 4" xfId="20515"/>
    <cellStyle name="40% - Accent4 2 7 2 4 2" xfId="20516"/>
    <cellStyle name="40% - Accent4 2 7 2 5" xfId="20517"/>
    <cellStyle name="40% - Accent4 2 7 3" xfId="20518"/>
    <cellStyle name="40% - Accent4 2 7 3 2" xfId="20519"/>
    <cellStyle name="40% - Accent4 2 7 3 2 2" xfId="20520"/>
    <cellStyle name="40% - Accent4 2 7 3 2 2 2" xfId="20521"/>
    <cellStyle name="40% - Accent4 2 7 3 2 3" xfId="20522"/>
    <cellStyle name="40% - Accent4 2 7 3 3" xfId="20523"/>
    <cellStyle name="40% - Accent4 2 7 3 3 2" xfId="20524"/>
    <cellStyle name="40% - Accent4 2 7 3 4" xfId="20525"/>
    <cellStyle name="40% - Accent4 2 7 4" xfId="20526"/>
    <cellStyle name="40% - Accent4 2 7 4 2" xfId="20527"/>
    <cellStyle name="40% - Accent4 2 7 4 2 2" xfId="20528"/>
    <cellStyle name="40% - Accent4 2 7 4 3" xfId="20529"/>
    <cellStyle name="40% - Accent4 2 7 5" xfId="20530"/>
    <cellStyle name="40% - Accent4 2 7 5 2" xfId="20531"/>
    <cellStyle name="40% - Accent4 2 7 6" xfId="20532"/>
    <cellStyle name="40% - Accent4 2 8" xfId="20533"/>
    <cellStyle name="40% - Accent4 2 8 2" xfId="20534"/>
    <cellStyle name="40% - Accent4 2 8 2 2" xfId="20535"/>
    <cellStyle name="40% - Accent4 2 8 2 2 2" xfId="20536"/>
    <cellStyle name="40% - Accent4 2 8 2 2 2 2" xfId="20537"/>
    <cellStyle name="40% - Accent4 2 8 2 2 3" xfId="20538"/>
    <cellStyle name="40% - Accent4 2 8 2 3" xfId="20539"/>
    <cellStyle name="40% - Accent4 2 8 2 3 2" xfId="20540"/>
    <cellStyle name="40% - Accent4 2 8 2 4" xfId="20541"/>
    <cellStyle name="40% - Accent4 2 8 3" xfId="20542"/>
    <cellStyle name="40% - Accent4 2 8 3 2" xfId="20543"/>
    <cellStyle name="40% - Accent4 2 8 3 2 2" xfId="20544"/>
    <cellStyle name="40% - Accent4 2 8 3 3" xfId="20545"/>
    <cellStyle name="40% - Accent4 2 8 4" xfId="20546"/>
    <cellStyle name="40% - Accent4 2 8 4 2" xfId="20547"/>
    <cellStyle name="40% - Accent4 2 8 5" xfId="20548"/>
    <cellStyle name="40% - Accent4 2 9" xfId="20549"/>
    <cellStyle name="40% - Accent4 2 9 2" xfId="20550"/>
    <cellStyle name="40% - Accent4 2 9 2 2" xfId="20551"/>
    <cellStyle name="40% - Accent4 2 9 2 2 2" xfId="20552"/>
    <cellStyle name="40% - Accent4 2 9 2 3" xfId="20553"/>
    <cellStyle name="40% - Accent4 2 9 3" xfId="20554"/>
    <cellStyle name="40% - Accent4 2 9 3 2" xfId="20555"/>
    <cellStyle name="40% - Accent4 2 9 4" xfId="20556"/>
    <cellStyle name="40% - Accent5 2" xfId="20557"/>
    <cellStyle name="40% - Accent5 2 10" xfId="20558"/>
    <cellStyle name="40% - Accent5 2 10 2" xfId="20559"/>
    <cellStyle name="40% - Accent5 2 10 2 2" xfId="20560"/>
    <cellStyle name="40% - Accent5 2 10 3" xfId="20561"/>
    <cellStyle name="40% - Accent5 2 11" xfId="20562"/>
    <cellStyle name="40% - Accent5 2 11 2" xfId="20563"/>
    <cellStyle name="40% - Accent5 2 12" xfId="20564"/>
    <cellStyle name="40% - Accent5 2 2" xfId="20565"/>
    <cellStyle name="40% - Accent5 2 2 10" xfId="20566"/>
    <cellStyle name="40% - Accent5 2 2 10 2" xfId="20567"/>
    <cellStyle name="40% - Accent5 2 2 11" xfId="20568"/>
    <cellStyle name="40% - Accent5 2 2 2" xfId="20569"/>
    <cellStyle name="40% - Accent5 2 2 2 10" xfId="20570"/>
    <cellStyle name="40% - Accent5 2 2 2 2" xfId="20571"/>
    <cellStyle name="40% - Accent5 2 2 2 2 2" xfId="20572"/>
    <cellStyle name="40% - Accent5 2 2 2 2 2 2" xfId="20573"/>
    <cellStyle name="40% - Accent5 2 2 2 2 2 2 2" xfId="20574"/>
    <cellStyle name="40% - Accent5 2 2 2 2 2 2 2 2" xfId="20575"/>
    <cellStyle name="40% - Accent5 2 2 2 2 2 2 2 2 2" xfId="20576"/>
    <cellStyle name="40% - Accent5 2 2 2 2 2 2 2 2 2 2" xfId="20577"/>
    <cellStyle name="40% - Accent5 2 2 2 2 2 2 2 2 2 2 2" xfId="20578"/>
    <cellStyle name="40% - Accent5 2 2 2 2 2 2 2 2 2 2 2 2" xfId="20579"/>
    <cellStyle name="40% - Accent5 2 2 2 2 2 2 2 2 2 2 3" xfId="20580"/>
    <cellStyle name="40% - Accent5 2 2 2 2 2 2 2 2 2 3" xfId="20581"/>
    <cellStyle name="40% - Accent5 2 2 2 2 2 2 2 2 2 3 2" xfId="20582"/>
    <cellStyle name="40% - Accent5 2 2 2 2 2 2 2 2 2 4" xfId="20583"/>
    <cellStyle name="40% - Accent5 2 2 2 2 2 2 2 2 3" xfId="20584"/>
    <cellStyle name="40% - Accent5 2 2 2 2 2 2 2 2 3 2" xfId="20585"/>
    <cellStyle name="40% - Accent5 2 2 2 2 2 2 2 2 3 2 2" xfId="20586"/>
    <cellStyle name="40% - Accent5 2 2 2 2 2 2 2 2 3 3" xfId="20587"/>
    <cellStyle name="40% - Accent5 2 2 2 2 2 2 2 2 4" xfId="20588"/>
    <cellStyle name="40% - Accent5 2 2 2 2 2 2 2 2 4 2" xfId="20589"/>
    <cellStyle name="40% - Accent5 2 2 2 2 2 2 2 2 5" xfId="20590"/>
    <cellStyle name="40% - Accent5 2 2 2 2 2 2 2 3" xfId="20591"/>
    <cellStyle name="40% - Accent5 2 2 2 2 2 2 2 3 2" xfId="20592"/>
    <cellStyle name="40% - Accent5 2 2 2 2 2 2 2 3 2 2" xfId="20593"/>
    <cellStyle name="40% - Accent5 2 2 2 2 2 2 2 3 2 2 2" xfId="20594"/>
    <cellStyle name="40% - Accent5 2 2 2 2 2 2 2 3 2 3" xfId="20595"/>
    <cellStyle name="40% - Accent5 2 2 2 2 2 2 2 3 3" xfId="20596"/>
    <cellStyle name="40% - Accent5 2 2 2 2 2 2 2 3 3 2" xfId="20597"/>
    <cellStyle name="40% - Accent5 2 2 2 2 2 2 2 3 4" xfId="20598"/>
    <cellStyle name="40% - Accent5 2 2 2 2 2 2 2 4" xfId="20599"/>
    <cellStyle name="40% - Accent5 2 2 2 2 2 2 2 4 2" xfId="20600"/>
    <cellStyle name="40% - Accent5 2 2 2 2 2 2 2 4 2 2" xfId="20601"/>
    <cellStyle name="40% - Accent5 2 2 2 2 2 2 2 4 3" xfId="20602"/>
    <cellStyle name="40% - Accent5 2 2 2 2 2 2 2 5" xfId="20603"/>
    <cellStyle name="40% - Accent5 2 2 2 2 2 2 2 5 2" xfId="20604"/>
    <cellStyle name="40% - Accent5 2 2 2 2 2 2 2 6" xfId="20605"/>
    <cellStyle name="40% - Accent5 2 2 2 2 2 2 3" xfId="20606"/>
    <cellStyle name="40% - Accent5 2 2 2 2 2 2 3 2" xfId="20607"/>
    <cellStyle name="40% - Accent5 2 2 2 2 2 2 3 2 2" xfId="20608"/>
    <cellStyle name="40% - Accent5 2 2 2 2 2 2 3 2 2 2" xfId="20609"/>
    <cellStyle name="40% - Accent5 2 2 2 2 2 2 3 2 2 2 2" xfId="20610"/>
    <cellStyle name="40% - Accent5 2 2 2 2 2 2 3 2 2 3" xfId="20611"/>
    <cellStyle name="40% - Accent5 2 2 2 2 2 2 3 2 3" xfId="20612"/>
    <cellStyle name="40% - Accent5 2 2 2 2 2 2 3 2 3 2" xfId="20613"/>
    <cellStyle name="40% - Accent5 2 2 2 2 2 2 3 2 4" xfId="20614"/>
    <cellStyle name="40% - Accent5 2 2 2 2 2 2 3 3" xfId="20615"/>
    <cellStyle name="40% - Accent5 2 2 2 2 2 2 3 3 2" xfId="20616"/>
    <cellStyle name="40% - Accent5 2 2 2 2 2 2 3 3 2 2" xfId="20617"/>
    <cellStyle name="40% - Accent5 2 2 2 2 2 2 3 3 3" xfId="20618"/>
    <cellStyle name="40% - Accent5 2 2 2 2 2 2 3 4" xfId="20619"/>
    <cellStyle name="40% - Accent5 2 2 2 2 2 2 3 4 2" xfId="20620"/>
    <cellStyle name="40% - Accent5 2 2 2 2 2 2 3 5" xfId="20621"/>
    <cellStyle name="40% - Accent5 2 2 2 2 2 2 4" xfId="20622"/>
    <cellStyle name="40% - Accent5 2 2 2 2 2 2 4 2" xfId="20623"/>
    <cellStyle name="40% - Accent5 2 2 2 2 2 2 4 2 2" xfId="20624"/>
    <cellStyle name="40% - Accent5 2 2 2 2 2 2 4 2 2 2" xfId="20625"/>
    <cellStyle name="40% - Accent5 2 2 2 2 2 2 4 2 3" xfId="20626"/>
    <cellStyle name="40% - Accent5 2 2 2 2 2 2 4 3" xfId="20627"/>
    <cellStyle name="40% - Accent5 2 2 2 2 2 2 4 3 2" xfId="20628"/>
    <cellStyle name="40% - Accent5 2 2 2 2 2 2 4 4" xfId="20629"/>
    <cellStyle name="40% - Accent5 2 2 2 2 2 2 5" xfId="20630"/>
    <cellStyle name="40% - Accent5 2 2 2 2 2 2 5 2" xfId="20631"/>
    <cellStyle name="40% - Accent5 2 2 2 2 2 2 5 2 2" xfId="20632"/>
    <cellStyle name="40% - Accent5 2 2 2 2 2 2 5 3" xfId="20633"/>
    <cellStyle name="40% - Accent5 2 2 2 2 2 2 6" xfId="20634"/>
    <cellStyle name="40% - Accent5 2 2 2 2 2 2 6 2" xfId="20635"/>
    <cellStyle name="40% - Accent5 2 2 2 2 2 2 7" xfId="20636"/>
    <cellStyle name="40% - Accent5 2 2 2 2 2 3" xfId="20637"/>
    <cellStyle name="40% - Accent5 2 2 2 2 2 3 2" xfId="20638"/>
    <cellStyle name="40% - Accent5 2 2 2 2 2 3 2 2" xfId="20639"/>
    <cellStyle name="40% - Accent5 2 2 2 2 2 3 2 2 2" xfId="20640"/>
    <cellStyle name="40% - Accent5 2 2 2 2 2 3 2 2 2 2" xfId="20641"/>
    <cellStyle name="40% - Accent5 2 2 2 2 2 3 2 2 2 2 2" xfId="20642"/>
    <cellStyle name="40% - Accent5 2 2 2 2 2 3 2 2 2 3" xfId="20643"/>
    <cellStyle name="40% - Accent5 2 2 2 2 2 3 2 2 3" xfId="20644"/>
    <cellStyle name="40% - Accent5 2 2 2 2 2 3 2 2 3 2" xfId="20645"/>
    <cellStyle name="40% - Accent5 2 2 2 2 2 3 2 2 4" xfId="20646"/>
    <cellStyle name="40% - Accent5 2 2 2 2 2 3 2 3" xfId="20647"/>
    <cellStyle name="40% - Accent5 2 2 2 2 2 3 2 3 2" xfId="20648"/>
    <cellStyle name="40% - Accent5 2 2 2 2 2 3 2 3 2 2" xfId="20649"/>
    <cellStyle name="40% - Accent5 2 2 2 2 2 3 2 3 3" xfId="20650"/>
    <cellStyle name="40% - Accent5 2 2 2 2 2 3 2 4" xfId="20651"/>
    <cellStyle name="40% - Accent5 2 2 2 2 2 3 2 4 2" xfId="20652"/>
    <cellStyle name="40% - Accent5 2 2 2 2 2 3 2 5" xfId="20653"/>
    <cellStyle name="40% - Accent5 2 2 2 2 2 3 3" xfId="20654"/>
    <cellStyle name="40% - Accent5 2 2 2 2 2 3 3 2" xfId="20655"/>
    <cellStyle name="40% - Accent5 2 2 2 2 2 3 3 2 2" xfId="20656"/>
    <cellStyle name="40% - Accent5 2 2 2 2 2 3 3 2 2 2" xfId="20657"/>
    <cellStyle name="40% - Accent5 2 2 2 2 2 3 3 2 3" xfId="20658"/>
    <cellStyle name="40% - Accent5 2 2 2 2 2 3 3 3" xfId="20659"/>
    <cellStyle name="40% - Accent5 2 2 2 2 2 3 3 3 2" xfId="20660"/>
    <cellStyle name="40% - Accent5 2 2 2 2 2 3 3 4" xfId="20661"/>
    <cellStyle name="40% - Accent5 2 2 2 2 2 3 4" xfId="20662"/>
    <cellStyle name="40% - Accent5 2 2 2 2 2 3 4 2" xfId="20663"/>
    <cellStyle name="40% - Accent5 2 2 2 2 2 3 4 2 2" xfId="20664"/>
    <cellStyle name="40% - Accent5 2 2 2 2 2 3 4 3" xfId="20665"/>
    <cellStyle name="40% - Accent5 2 2 2 2 2 3 5" xfId="20666"/>
    <cellStyle name="40% - Accent5 2 2 2 2 2 3 5 2" xfId="20667"/>
    <cellStyle name="40% - Accent5 2 2 2 2 2 3 6" xfId="20668"/>
    <cellStyle name="40% - Accent5 2 2 2 2 2 4" xfId="20669"/>
    <cellStyle name="40% - Accent5 2 2 2 2 2 4 2" xfId="20670"/>
    <cellStyle name="40% - Accent5 2 2 2 2 2 4 2 2" xfId="20671"/>
    <cellStyle name="40% - Accent5 2 2 2 2 2 4 2 2 2" xfId="20672"/>
    <cellStyle name="40% - Accent5 2 2 2 2 2 4 2 2 2 2" xfId="20673"/>
    <cellStyle name="40% - Accent5 2 2 2 2 2 4 2 2 3" xfId="20674"/>
    <cellStyle name="40% - Accent5 2 2 2 2 2 4 2 3" xfId="20675"/>
    <cellStyle name="40% - Accent5 2 2 2 2 2 4 2 3 2" xfId="20676"/>
    <cellStyle name="40% - Accent5 2 2 2 2 2 4 2 4" xfId="20677"/>
    <cellStyle name="40% - Accent5 2 2 2 2 2 4 3" xfId="20678"/>
    <cellStyle name="40% - Accent5 2 2 2 2 2 4 3 2" xfId="20679"/>
    <cellStyle name="40% - Accent5 2 2 2 2 2 4 3 2 2" xfId="20680"/>
    <cellStyle name="40% - Accent5 2 2 2 2 2 4 3 3" xfId="20681"/>
    <cellStyle name="40% - Accent5 2 2 2 2 2 4 4" xfId="20682"/>
    <cellStyle name="40% - Accent5 2 2 2 2 2 4 4 2" xfId="20683"/>
    <cellStyle name="40% - Accent5 2 2 2 2 2 4 5" xfId="20684"/>
    <cellStyle name="40% - Accent5 2 2 2 2 2 5" xfId="20685"/>
    <cellStyle name="40% - Accent5 2 2 2 2 2 5 2" xfId="20686"/>
    <cellStyle name="40% - Accent5 2 2 2 2 2 5 2 2" xfId="20687"/>
    <cellStyle name="40% - Accent5 2 2 2 2 2 5 2 2 2" xfId="20688"/>
    <cellStyle name="40% - Accent5 2 2 2 2 2 5 2 3" xfId="20689"/>
    <cellStyle name="40% - Accent5 2 2 2 2 2 5 3" xfId="20690"/>
    <cellStyle name="40% - Accent5 2 2 2 2 2 5 3 2" xfId="20691"/>
    <cellStyle name="40% - Accent5 2 2 2 2 2 5 4" xfId="20692"/>
    <cellStyle name="40% - Accent5 2 2 2 2 2 6" xfId="20693"/>
    <cellStyle name="40% - Accent5 2 2 2 2 2 6 2" xfId="20694"/>
    <cellStyle name="40% - Accent5 2 2 2 2 2 6 2 2" xfId="20695"/>
    <cellStyle name="40% - Accent5 2 2 2 2 2 6 3" xfId="20696"/>
    <cellStyle name="40% - Accent5 2 2 2 2 2 7" xfId="20697"/>
    <cellStyle name="40% - Accent5 2 2 2 2 2 7 2" xfId="20698"/>
    <cellStyle name="40% - Accent5 2 2 2 2 2 8" xfId="20699"/>
    <cellStyle name="40% - Accent5 2 2 2 2 3" xfId="20700"/>
    <cellStyle name="40% - Accent5 2 2 2 2 3 2" xfId="20701"/>
    <cellStyle name="40% - Accent5 2 2 2 2 3 2 2" xfId="20702"/>
    <cellStyle name="40% - Accent5 2 2 2 2 3 2 2 2" xfId="20703"/>
    <cellStyle name="40% - Accent5 2 2 2 2 3 2 2 2 2" xfId="20704"/>
    <cellStyle name="40% - Accent5 2 2 2 2 3 2 2 2 2 2" xfId="20705"/>
    <cellStyle name="40% - Accent5 2 2 2 2 3 2 2 2 2 2 2" xfId="20706"/>
    <cellStyle name="40% - Accent5 2 2 2 2 3 2 2 2 2 3" xfId="20707"/>
    <cellStyle name="40% - Accent5 2 2 2 2 3 2 2 2 3" xfId="20708"/>
    <cellStyle name="40% - Accent5 2 2 2 2 3 2 2 2 3 2" xfId="20709"/>
    <cellStyle name="40% - Accent5 2 2 2 2 3 2 2 2 4" xfId="20710"/>
    <cellStyle name="40% - Accent5 2 2 2 2 3 2 2 3" xfId="20711"/>
    <cellStyle name="40% - Accent5 2 2 2 2 3 2 2 3 2" xfId="20712"/>
    <cellStyle name="40% - Accent5 2 2 2 2 3 2 2 3 2 2" xfId="20713"/>
    <cellStyle name="40% - Accent5 2 2 2 2 3 2 2 3 3" xfId="20714"/>
    <cellStyle name="40% - Accent5 2 2 2 2 3 2 2 4" xfId="20715"/>
    <cellStyle name="40% - Accent5 2 2 2 2 3 2 2 4 2" xfId="20716"/>
    <cellStyle name="40% - Accent5 2 2 2 2 3 2 2 5" xfId="20717"/>
    <cellStyle name="40% - Accent5 2 2 2 2 3 2 3" xfId="20718"/>
    <cellStyle name="40% - Accent5 2 2 2 2 3 2 3 2" xfId="20719"/>
    <cellStyle name="40% - Accent5 2 2 2 2 3 2 3 2 2" xfId="20720"/>
    <cellStyle name="40% - Accent5 2 2 2 2 3 2 3 2 2 2" xfId="20721"/>
    <cellStyle name="40% - Accent5 2 2 2 2 3 2 3 2 3" xfId="20722"/>
    <cellStyle name="40% - Accent5 2 2 2 2 3 2 3 3" xfId="20723"/>
    <cellStyle name="40% - Accent5 2 2 2 2 3 2 3 3 2" xfId="20724"/>
    <cellStyle name="40% - Accent5 2 2 2 2 3 2 3 4" xfId="20725"/>
    <cellStyle name="40% - Accent5 2 2 2 2 3 2 4" xfId="20726"/>
    <cellStyle name="40% - Accent5 2 2 2 2 3 2 4 2" xfId="20727"/>
    <cellStyle name="40% - Accent5 2 2 2 2 3 2 4 2 2" xfId="20728"/>
    <cellStyle name="40% - Accent5 2 2 2 2 3 2 4 3" xfId="20729"/>
    <cellStyle name="40% - Accent5 2 2 2 2 3 2 5" xfId="20730"/>
    <cellStyle name="40% - Accent5 2 2 2 2 3 2 5 2" xfId="20731"/>
    <cellStyle name="40% - Accent5 2 2 2 2 3 2 6" xfId="20732"/>
    <cellStyle name="40% - Accent5 2 2 2 2 3 3" xfId="20733"/>
    <cellStyle name="40% - Accent5 2 2 2 2 3 3 2" xfId="20734"/>
    <cellStyle name="40% - Accent5 2 2 2 2 3 3 2 2" xfId="20735"/>
    <cellStyle name="40% - Accent5 2 2 2 2 3 3 2 2 2" xfId="20736"/>
    <cellStyle name="40% - Accent5 2 2 2 2 3 3 2 2 2 2" xfId="20737"/>
    <cellStyle name="40% - Accent5 2 2 2 2 3 3 2 2 3" xfId="20738"/>
    <cellStyle name="40% - Accent5 2 2 2 2 3 3 2 3" xfId="20739"/>
    <cellStyle name="40% - Accent5 2 2 2 2 3 3 2 3 2" xfId="20740"/>
    <cellStyle name="40% - Accent5 2 2 2 2 3 3 2 4" xfId="20741"/>
    <cellStyle name="40% - Accent5 2 2 2 2 3 3 3" xfId="20742"/>
    <cellStyle name="40% - Accent5 2 2 2 2 3 3 3 2" xfId="20743"/>
    <cellStyle name="40% - Accent5 2 2 2 2 3 3 3 2 2" xfId="20744"/>
    <cellStyle name="40% - Accent5 2 2 2 2 3 3 3 3" xfId="20745"/>
    <cellStyle name="40% - Accent5 2 2 2 2 3 3 4" xfId="20746"/>
    <cellStyle name="40% - Accent5 2 2 2 2 3 3 4 2" xfId="20747"/>
    <cellStyle name="40% - Accent5 2 2 2 2 3 3 5" xfId="20748"/>
    <cellStyle name="40% - Accent5 2 2 2 2 3 4" xfId="20749"/>
    <cellStyle name="40% - Accent5 2 2 2 2 3 4 2" xfId="20750"/>
    <cellStyle name="40% - Accent5 2 2 2 2 3 4 2 2" xfId="20751"/>
    <cellStyle name="40% - Accent5 2 2 2 2 3 4 2 2 2" xfId="20752"/>
    <cellStyle name="40% - Accent5 2 2 2 2 3 4 2 3" xfId="20753"/>
    <cellStyle name="40% - Accent5 2 2 2 2 3 4 3" xfId="20754"/>
    <cellStyle name="40% - Accent5 2 2 2 2 3 4 3 2" xfId="20755"/>
    <cellStyle name="40% - Accent5 2 2 2 2 3 4 4" xfId="20756"/>
    <cellStyle name="40% - Accent5 2 2 2 2 3 5" xfId="20757"/>
    <cellStyle name="40% - Accent5 2 2 2 2 3 5 2" xfId="20758"/>
    <cellStyle name="40% - Accent5 2 2 2 2 3 5 2 2" xfId="20759"/>
    <cellStyle name="40% - Accent5 2 2 2 2 3 5 3" xfId="20760"/>
    <cellStyle name="40% - Accent5 2 2 2 2 3 6" xfId="20761"/>
    <cellStyle name="40% - Accent5 2 2 2 2 3 6 2" xfId="20762"/>
    <cellStyle name="40% - Accent5 2 2 2 2 3 7" xfId="20763"/>
    <cellStyle name="40% - Accent5 2 2 2 2 4" xfId="20764"/>
    <cellStyle name="40% - Accent5 2 2 2 2 4 2" xfId="20765"/>
    <cellStyle name="40% - Accent5 2 2 2 2 4 2 2" xfId="20766"/>
    <cellStyle name="40% - Accent5 2 2 2 2 4 2 2 2" xfId="20767"/>
    <cellStyle name="40% - Accent5 2 2 2 2 4 2 2 2 2" xfId="20768"/>
    <cellStyle name="40% - Accent5 2 2 2 2 4 2 2 2 2 2" xfId="20769"/>
    <cellStyle name="40% - Accent5 2 2 2 2 4 2 2 2 3" xfId="20770"/>
    <cellStyle name="40% - Accent5 2 2 2 2 4 2 2 3" xfId="20771"/>
    <cellStyle name="40% - Accent5 2 2 2 2 4 2 2 3 2" xfId="20772"/>
    <cellStyle name="40% - Accent5 2 2 2 2 4 2 2 4" xfId="20773"/>
    <cellStyle name="40% - Accent5 2 2 2 2 4 2 3" xfId="20774"/>
    <cellStyle name="40% - Accent5 2 2 2 2 4 2 3 2" xfId="20775"/>
    <cellStyle name="40% - Accent5 2 2 2 2 4 2 3 2 2" xfId="20776"/>
    <cellStyle name="40% - Accent5 2 2 2 2 4 2 3 3" xfId="20777"/>
    <cellStyle name="40% - Accent5 2 2 2 2 4 2 4" xfId="20778"/>
    <cellStyle name="40% - Accent5 2 2 2 2 4 2 4 2" xfId="20779"/>
    <cellStyle name="40% - Accent5 2 2 2 2 4 2 5" xfId="20780"/>
    <cellStyle name="40% - Accent5 2 2 2 2 4 3" xfId="20781"/>
    <cellStyle name="40% - Accent5 2 2 2 2 4 3 2" xfId="20782"/>
    <cellStyle name="40% - Accent5 2 2 2 2 4 3 2 2" xfId="20783"/>
    <cellStyle name="40% - Accent5 2 2 2 2 4 3 2 2 2" xfId="20784"/>
    <cellStyle name="40% - Accent5 2 2 2 2 4 3 2 3" xfId="20785"/>
    <cellStyle name="40% - Accent5 2 2 2 2 4 3 3" xfId="20786"/>
    <cellStyle name="40% - Accent5 2 2 2 2 4 3 3 2" xfId="20787"/>
    <cellStyle name="40% - Accent5 2 2 2 2 4 3 4" xfId="20788"/>
    <cellStyle name="40% - Accent5 2 2 2 2 4 4" xfId="20789"/>
    <cellStyle name="40% - Accent5 2 2 2 2 4 4 2" xfId="20790"/>
    <cellStyle name="40% - Accent5 2 2 2 2 4 4 2 2" xfId="20791"/>
    <cellStyle name="40% - Accent5 2 2 2 2 4 4 3" xfId="20792"/>
    <cellStyle name="40% - Accent5 2 2 2 2 4 5" xfId="20793"/>
    <cellStyle name="40% - Accent5 2 2 2 2 4 5 2" xfId="20794"/>
    <cellStyle name="40% - Accent5 2 2 2 2 4 6" xfId="20795"/>
    <cellStyle name="40% - Accent5 2 2 2 2 5" xfId="20796"/>
    <cellStyle name="40% - Accent5 2 2 2 2 5 2" xfId="20797"/>
    <cellStyle name="40% - Accent5 2 2 2 2 5 2 2" xfId="20798"/>
    <cellStyle name="40% - Accent5 2 2 2 2 5 2 2 2" xfId="20799"/>
    <cellStyle name="40% - Accent5 2 2 2 2 5 2 2 2 2" xfId="20800"/>
    <cellStyle name="40% - Accent5 2 2 2 2 5 2 2 3" xfId="20801"/>
    <cellStyle name="40% - Accent5 2 2 2 2 5 2 3" xfId="20802"/>
    <cellStyle name="40% - Accent5 2 2 2 2 5 2 3 2" xfId="20803"/>
    <cellStyle name="40% - Accent5 2 2 2 2 5 2 4" xfId="20804"/>
    <cellStyle name="40% - Accent5 2 2 2 2 5 3" xfId="20805"/>
    <cellStyle name="40% - Accent5 2 2 2 2 5 3 2" xfId="20806"/>
    <cellStyle name="40% - Accent5 2 2 2 2 5 3 2 2" xfId="20807"/>
    <cellStyle name="40% - Accent5 2 2 2 2 5 3 3" xfId="20808"/>
    <cellStyle name="40% - Accent5 2 2 2 2 5 4" xfId="20809"/>
    <cellStyle name="40% - Accent5 2 2 2 2 5 4 2" xfId="20810"/>
    <cellStyle name="40% - Accent5 2 2 2 2 5 5" xfId="20811"/>
    <cellStyle name="40% - Accent5 2 2 2 2 6" xfId="20812"/>
    <cellStyle name="40% - Accent5 2 2 2 2 6 2" xfId="20813"/>
    <cellStyle name="40% - Accent5 2 2 2 2 6 2 2" xfId="20814"/>
    <cellStyle name="40% - Accent5 2 2 2 2 6 2 2 2" xfId="20815"/>
    <cellStyle name="40% - Accent5 2 2 2 2 6 2 3" xfId="20816"/>
    <cellStyle name="40% - Accent5 2 2 2 2 6 3" xfId="20817"/>
    <cellStyle name="40% - Accent5 2 2 2 2 6 3 2" xfId="20818"/>
    <cellStyle name="40% - Accent5 2 2 2 2 6 4" xfId="20819"/>
    <cellStyle name="40% - Accent5 2 2 2 2 7" xfId="20820"/>
    <cellStyle name="40% - Accent5 2 2 2 2 7 2" xfId="20821"/>
    <cellStyle name="40% - Accent5 2 2 2 2 7 2 2" xfId="20822"/>
    <cellStyle name="40% - Accent5 2 2 2 2 7 3" xfId="20823"/>
    <cellStyle name="40% - Accent5 2 2 2 2 8" xfId="20824"/>
    <cellStyle name="40% - Accent5 2 2 2 2 8 2" xfId="20825"/>
    <cellStyle name="40% - Accent5 2 2 2 2 9" xfId="20826"/>
    <cellStyle name="40% - Accent5 2 2 2 3" xfId="20827"/>
    <cellStyle name="40% - Accent5 2 2 2 3 2" xfId="20828"/>
    <cellStyle name="40% - Accent5 2 2 2 3 2 2" xfId="20829"/>
    <cellStyle name="40% - Accent5 2 2 2 3 2 2 2" xfId="20830"/>
    <cellStyle name="40% - Accent5 2 2 2 3 2 2 2 2" xfId="20831"/>
    <cellStyle name="40% - Accent5 2 2 2 3 2 2 2 2 2" xfId="20832"/>
    <cellStyle name="40% - Accent5 2 2 2 3 2 2 2 2 2 2" xfId="20833"/>
    <cellStyle name="40% - Accent5 2 2 2 3 2 2 2 2 2 2 2" xfId="20834"/>
    <cellStyle name="40% - Accent5 2 2 2 3 2 2 2 2 2 3" xfId="20835"/>
    <cellStyle name="40% - Accent5 2 2 2 3 2 2 2 2 3" xfId="20836"/>
    <cellStyle name="40% - Accent5 2 2 2 3 2 2 2 2 3 2" xfId="20837"/>
    <cellStyle name="40% - Accent5 2 2 2 3 2 2 2 2 4" xfId="20838"/>
    <cellStyle name="40% - Accent5 2 2 2 3 2 2 2 3" xfId="20839"/>
    <cellStyle name="40% - Accent5 2 2 2 3 2 2 2 3 2" xfId="20840"/>
    <cellStyle name="40% - Accent5 2 2 2 3 2 2 2 3 2 2" xfId="20841"/>
    <cellStyle name="40% - Accent5 2 2 2 3 2 2 2 3 3" xfId="20842"/>
    <cellStyle name="40% - Accent5 2 2 2 3 2 2 2 4" xfId="20843"/>
    <cellStyle name="40% - Accent5 2 2 2 3 2 2 2 4 2" xfId="20844"/>
    <cellStyle name="40% - Accent5 2 2 2 3 2 2 2 5" xfId="20845"/>
    <cellStyle name="40% - Accent5 2 2 2 3 2 2 3" xfId="20846"/>
    <cellStyle name="40% - Accent5 2 2 2 3 2 2 3 2" xfId="20847"/>
    <cellStyle name="40% - Accent5 2 2 2 3 2 2 3 2 2" xfId="20848"/>
    <cellStyle name="40% - Accent5 2 2 2 3 2 2 3 2 2 2" xfId="20849"/>
    <cellStyle name="40% - Accent5 2 2 2 3 2 2 3 2 3" xfId="20850"/>
    <cellStyle name="40% - Accent5 2 2 2 3 2 2 3 3" xfId="20851"/>
    <cellStyle name="40% - Accent5 2 2 2 3 2 2 3 3 2" xfId="20852"/>
    <cellStyle name="40% - Accent5 2 2 2 3 2 2 3 4" xfId="20853"/>
    <cellStyle name="40% - Accent5 2 2 2 3 2 2 4" xfId="20854"/>
    <cellStyle name="40% - Accent5 2 2 2 3 2 2 4 2" xfId="20855"/>
    <cellStyle name="40% - Accent5 2 2 2 3 2 2 4 2 2" xfId="20856"/>
    <cellStyle name="40% - Accent5 2 2 2 3 2 2 4 3" xfId="20857"/>
    <cellStyle name="40% - Accent5 2 2 2 3 2 2 5" xfId="20858"/>
    <cellStyle name="40% - Accent5 2 2 2 3 2 2 5 2" xfId="20859"/>
    <cellStyle name="40% - Accent5 2 2 2 3 2 2 6" xfId="20860"/>
    <cellStyle name="40% - Accent5 2 2 2 3 2 3" xfId="20861"/>
    <cellStyle name="40% - Accent5 2 2 2 3 2 3 2" xfId="20862"/>
    <cellStyle name="40% - Accent5 2 2 2 3 2 3 2 2" xfId="20863"/>
    <cellStyle name="40% - Accent5 2 2 2 3 2 3 2 2 2" xfId="20864"/>
    <cellStyle name="40% - Accent5 2 2 2 3 2 3 2 2 2 2" xfId="20865"/>
    <cellStyle name="40% - Accent5 2 2 2 3 2 3 2 2 3" xfId="20866"/>
    <cellStyle name="40% - Accent5 2 2 2 3 2 3 2 3" xfId="20867"/>
    <cellStyle name="40% - Accent5 2 2 2 3 2 3 2 3 2" xfId="20868"/>
    <cellStyle name="40% - Accent5 2 2 2 3 2 3 2 4" xfId="20869"/>
    <cellStyle name="40% - Accent5 2 2 2 3 2 3 3" xfId="20870"/>
    <cellStyle name="40% - Accent5 2 2 2 3 2 3 3 2" xfId="20871"/>
    <cellStyle name="40% - Accent5 2 2 2 3 2 3 3 2 2" xfId="20872"/>
    <cellStyle name="40% - Accent5 2 2 2 3 2 3 3 3" xfId="20873"/>
    <cellStyle name="40% - Accent5 2 2 2 3 2 3 4" xfId="20874"/>
    <cellStyle name="40% - Accent5 2 2 2 3 2 3 4 2" xfId="20875"/>
    <cellStyle name="40% - Accent5 2 2 2 3 2 3 5" xfId="20876"/>
    <cellStyle name="40% - Accent5 2 2 2 3 2 4" xfId="20877"/>
    <cellStyle name="40% - Accent5 2 2 2 3 2 4 2" xfId="20878"/>
    <cellStyle name="40% - Accent5 2 2 2 3 2 4 2 2" xfId="20879"/>
    <cellStyle name="40% - Accent5 2 2 2 3 2 4 2 2 2" xfId="20880"/>
    <cellStyle name="40% - Accent5 2 2 2 3 2 4 2 3" xfId="20881"/>
    <cellStyle name="40% - Accent5 2 2 2 3 2 4 3" xfId="20882"/>
    <cellStyle name="40% - Accent5 2 2 2 3 2 4 3 2" xfId="20883"/>
    <cellStyle name="40% - Accent5 2 2 2 3 2 4 4" xfId="20884"/>
    <cellStyle name="40% - Accent5 2 2 2 3 2 5" xfId="20885"/>
    <cellStyle name="40% - Accent5 2 2 2 3 2 5 2" xfId="20886"/>
    <cellStyle name="40% - Accent5 2 2 2 3 2 5 2 2" xfId="20887"/>
    <cellStyle name="40% - Accent5 2 2 2 3 2 5 3" xfId="20888"/>
    <cellStyle name="40% - Accent5 2 2 2 3 2 6" xfId="20889"/>
    <cellStyle name="40% - Accent5 2 2 2 3 2 6 2" xfId="20890"/>
    <cellStyle name="40% - Accent5 2 2 2 3 2 7" xfId="20891"/>
    <cellStyle name="40% - Accent5 2 2 2 3 3" xfId="20892"/>
    <cellStyle name="40% - Accent5 2 2 2 3 3 2" xfId="20893"/>
    <cellStyle name="40% - Accent5 2 2 2 3 3 2 2" xfId="20894"/>
    <cellStyle name="40% - Accent5 2 2 2 3 3 2 2 2" xfId="20895"/>
    <cellStyle name="40% - Accent5 2 2 2 3 3 2 2 2 2" xfId="20896"/>
    <cellStyle name="40% - Accent5 2 2 2 3 3 2 2 2 2 2" xfId="20897"/>
    <cellStyle name="40% - Accent5 2 2 2 3 3 2 2 2 3" xfId="20898"/>
    <cellStyle name="40% - Accent5 2 2 2 3 3 2 2 3" xfId="20899"/>
    <cellStyle name="40% - Accent5 2 2 2 3 3 2 2 3 2" xfId="20900"/>
    <cellStyle name="40% - Accent5 2 2 2 3 3 2 2 4" xfId="20901"/>
    <cellStyle name="40% - Accent5 2 2 2 3 3 2 3" xfId="20902"/>
    <cellStyle name="40% - Accent5 2 2 2 3 3 2 3 2" xfId="20903"/>
    <cellStyle name="40% - Accent5 2 2 2 3 3 2 3 2 2" xfId="20904"/>
    <cellStyle name="40% - Accent5 2 2 2 3 3 2 3 3" xfId="20905"/>
    <cellStyle name="40% - Accent5 2 2 2 3 3 2 4" xfId="20906"/>
    <cellStyle name="40% - Accent5 2 2 2 3 3 2 4 2" xfId="20907"/>
    <cellStyle name="40% - Accent5 2 2 2 3 3 2 5" xfId="20908"/>
    <cellStyle name="40% - Accent5 2 2 2 3 3 3" xfId="20909"/>
    <cellStyle name="40% - Accent5 2 2 2 3 3 3 2" xfId="20910"/>
    <cellStyle name="40% - Accent5 2 2 2 3 3 3 2 2" xfId="20911"/>
    <cellStyle name="40% - Accent5 2 2 2 3 3 3 2 2 2" xfId="20912"/>
    <cellStyle name="40% - Accent5 2 2 2 3 3 3 2 3" xfId="20913"/>
    <cellStyle name="40% - Accent5 2 2 2 3 3 3 3" xfId="20914"/>
    <cellStyle name="40% - Accent5 2 2 2 3 3 3 3 2" xfId="20915"/>
    <cellStyle name="40% - Accent5 2 2 2 3 3 3 4" xfId="20916"/>
    <cellStyle name="40% - Accent5 2 2 2 3 3 4" xfId="20917"/>
    <cellStyle name="40% - Accent5 2 2 2 3 3 4 2" xfId="20918"/>
    <cellStyle name="40% - Accent5 2 2 2 3 3 4 2 2" xfId="20919"/>
    <cellStyle name="40% - Accent5 2 2 2 3 3 4 3" xfId="20920"/>
    <cellStyle name="40% - Accent5 2 2 2 3 3 5" xfId="20921"/>
    <cellStyle name="40% - Accent5 2 2 2 3 3 5 2" xfId="20922"/>
    <cellStyle name="40% - Accent5 2 2 2 3 3 6" xfId="20923"/>
    <cellStyle name="40% - Accent5 2 2 2 3 4" xfId="20924"/>
    <cellStyle name="40% - Accent5 2 2 2 3 4 2" xfId="20925"/>
    <cellStyle name="40% - Accent5 2 2 2 3 4 2 2" xfId="20926"/>
    <cellStyle name="40% - Accent5 2 2 2 3 4 2 2 2" xfId="20927"/>
    <cellStyle name="40% - Accent5 2 2 2 3 4 2 2 2 2" xfId="20928"/>
    <cellStyle name="40% - Accent5 2 2 2 3 4 2 2 3" xfId="20929"/>
    <cellStyle name="40% - Accent5 2 2 2 3 4 2 3" xfId="20930"/>
    <cellStyle name="40% - Accent5 2 2 2 3 4 2 3 2" xfId="20931"/>
    <cellStyle name="40% - Accent5 2 2 2 3 4 2 4" xfId="20932"/>
    <cellStyle name="40% - Accent5 2 2 2 3 4 3" xfId="20933"/>
    <cellStyle name="40% - Accent5 2 2 2 3 4 3 2" xfId="20934"/>
    <cellStyle name="40% - Accent5 2 2 2 3 4 3 2 2" xfId="20935"/>
    <cellStyle name="40% - Accent5 2 2 2 3 4 3 3" xfId="20936"/>
    <cellStyle name="40% - Accent5 2 2 2 3 4 4" xfId="20937"/>
    <cellStyle name="40% - Accent5 2 2 2 3 4 4 2" xfId="20938"/>
    <cellStyle name="40% - Accent5 2 2 2 3 4 5" xfId="20939"/>
    <cellStyle name="40% - Accent5 2 2 2 3 5" xfId="20940"/>
    <cellStyle name="40% - Accent5 2 2 2 3 5 2" xfId="20941"/>
    <cellStyle name="40% - Accent5 2 2 2 3 5 2 2" xfId="20942"/>
    <cellStyle name="40% - Accent5 2 2 2 3 5 2 2 2" xfId="20943"/>
    <cellStyle name="40% - Accent5 2 2 2 3 5 2 3" xfId="20944"/>
    <cellStyle name="40% - Accent5 2 2 2 3 5 3" xfId="20945"/>
    <cellStyle name="40% - Accent5 2 2 2 3 5 3 2" xfId="20946"/>
    <cellStyle name="40% - Accent5 2 2 2 3 5 4" xfId="20947"/>
    <cellStyle name="40% - Accent5 2 2 2 3 6" xfId="20948"/>
    <cellStyle name="40% - Accent5 2 2 2 3 6 2" xfId="20949"/>
    <cellStyle name="40% - Accent5 2 2 2 3 6 2 2" xfId="20950"/>
    <cellStyle name="40% - Accent5 2 2 2 3 6 3" xfId="20951"/>
    <cellStyle name="40% - Accent5 2 2 2 3 7" xfId="20952"/>
    <cellStyle name="40% - Accent5 2 2 2 3 7 2" xfId="20953"/>
    <cellStyle name="40% - Accent5 2 2 2 3 8" xfId="20954"/>
    <cellStyle name="40% - Accent5 2 2 2 4" xfId="20955"/>
    <cellStyle name="40% - Accent5 2 2 2 4 2" xfId="20956"/>
    <cellStyle name="40% - Accent5 2 2 2 4 2 2" xfId="20957"/>
    <cellStyle name="40% - Accent5 2 2 2 4 2 2 2" xfId="20958"/>
    <cellStyle name="40% - Accent5 2 2 2 4 2 2 2 2" xfId="20959"/>
    <cellStyle name="40% - Accent5 2 2 2 4 2 2 2 2 2" xfId="20960"/>
    <cellStyle name="40% - Accent5 2 2 2 4 2 2 2 2 2 2" xfId="20961"/>
    <cellStyle name="40% - Accent5 2 2 2 4 2 2 2 2 3" xfId="20962"/>
    <cellStyle name="40% - Accent5 2 2 2 4 2 2 2 3" xfId="20963"/>
    <cellStyle name="40% - Accent5 2 2 2 4 2 2 2 3 2" xfId="20964"/>
    <cellStyle name="40% - Accent5 2 2 2 4 2 2 2 4" xfId="20965"/>
    <cellStyle name="40% - Accent5 2 2 2 4 2 2 3" xfId="20966"/>
    <cellStyle name="40% - Accent5 2 2 2 4 2 2 3 2" xfId="20967"/>
    <cellStyle name="40% - Accent5 2 2 2 4 2 2 3 2 2" xfId="20968"/>
    <cellStyle name="40% - Accent5 2 2 2 4 2 2 3 3" xfId="20969"/>
    <cellStyle name="40% - Accent5 2 2 2 4 2 2 4" xfId="20970"/>
    <cellStyle name="40% - Accent5 2 2 2 4 2 2 4 2" xfId="20971"/>
    <cellStyle name="40% - Accent5 2 2 2 4 2 2 5" xfId="20972"/>
    <cellStyle name="40% - Accent5 2 2 2 4 2 3" xfId="20973"/>
    <cellStyle name="40% - Accent5 2 2 2 4 2 3 2" xfId="20974"/>
    <cellStyle name="40% - Accent5 2 2 2 4 2 3 2 2" xfId="20975"/>
    <cellStyle name="40% - Accent5 2 2 2 4 2 3 2 2 2" xfId="20976"/>
    <cellStyle name="40% - Accent5 2 2 2 4 2 3 2 3" xfId="20977"/>
    <cellStyle name="40% - Accent5 2 2 2 4 2 3 3" xfId="20978"/>
    <cellStyle name="40% - Accent5 2 2 2 4 2 3 3 2" xfId="20979"/>
    <cellStyle name="40% - Accent5 2 2 2 4 2 3 4" xfId="20980"/>
    <cellStyle name="40% - Accent5 2 2 2 4 2 4" xfId="20981"/>
    <cellStyle name="40% - Accent5 2 2 2 4 2 4 2" xfId="20982"/>
    <cellStyle name="40% - Accent5 2 2 2 4 2 4 2 2" xfId="20983"/>
    <cellStyle name="40% - Accent5 2 2 2 4 2 4 3" xfId="20984"/>
    <cellStyle name="40% - Accent5 2 2 2 4 2 5" xfId="20985"/>
    <cellStyle name="40% - Accent5 2 2 2 4 2 5 2" xfId="20986"/>
    <cellStyle name="40% - Accent5 2 2 2 4 2 6" xfId="20987"/>
    <cellStyle name="40% - Accent5 2 2 2 4 3" xfId="20988"/>
    <cellStyle name="40% - Accent5 2 2 2 4 3 2" xfId="20989"/>
    <cellStyle name="40% - Accent5 2 2 2 4 3 2 2" xfId="20990"/>
    <cellStyle name="40% - Accent5 2 2 2 4 3 2 2 2" xfId="20991"/>
    <cellStyle name="40% - Accent5 2 2 2 4 3 2 2 2 2" xfId="20992"/>
    <cellStyle name="40% - Accent5 2 2 2 4 3 2 2 3" xfId="20993"/>
    <cellStyle name="40% - Accent5 2 2 2 4 3 2 3" xfId="20994"/>
    <cellStyle name="40% - Accent5 2 2 2 4 3 2 3 2" xfId="20995"/>
    <cellStyle name="40% - Accent5 2 2 2 4 3 2 4" xfId="20996"/>
    <cellStyle name="40% - Accent5 2 2 2 4 3 3" xfId="20997"/>
    <cellStyle name="40% - Accent5 2 2 2 4 3 3 2" xfId="20998"/>
    <cellStyle name="40% - Accent5 2 2 2 4 3 3 2 2" xfId="20999"/>
    <cellStyle name="40% - Accent5 2 2 2 4 3 3 3" xfId="21000"/>
    <cellStyle name="40% - Accent5 2 2 2 4 3 4" xfId="21001"/>
    <cellStyle name="40% - Accent5 2 2 2 4 3 4 2" xfId="21002"/>
    <cellStyle name="40% - Accent5 2 2 2 4 3 5" xfId="21003"/>
    <cellStyle name="40% - Accent5 2 2 2 4 4" xfId="21004"/>
    <cellStyle name="40% - Accent5 2 2 2 4 4 2" xfId="21005"/>
    <cellStyle name="40% - Accent5 2 2 2 4 4 2 2" xfId="21006"/>
    <cellStyle name="40% - Accent5 2 2 2 4 4 2 2 2" xfId="21007"/>
    <cellStyle name="40% - Accent5 2 2 2 4 4 2 3" xfId="21008"/>
    <cellStyle name="40% - Accent5 2 2 2 4 4 3" xfId="21009"/>
    <cellStyle name="40% - Accent5 2 2 2 4 4 3 2" xfId="21010"/>
    <cellStyle name="40% - Accent5 2 2 2 4 4 4" xfId="21011"/>
    <cellStyle name="40% - Accent5 2 2 2 4 5" xfId="21012"/>
    <cellStyle name="40% - Accent5 2 2 2 4 5 2" xfId="21013"/>
    <cellStyle name="40% - Accent5 2 2 2 4 5 2 2" xfId="21014"/>
    <cellStyle name="40% - Accent5 2 2 2 4 5 3" xfId="21015"/>
    <cellStyle name="40% - Accent5 2 2 2 4 6" xfId="21016"/>
    <cellStyle name="40% - Accent5 2 2 2 4 6 2" xfId="21017"/>
    <cellStyle name="40% - Accent5 2 2 2 4 7" xfId="21018"/>
    <cellStyle name="40% - Accent5 2 2 2 5" xfId="21019"/>
    <cellStyle name="40% - Accent5 2 2 2 5 2" xfId="21020"/>
    <cellStyle name="40% - Accent5 2 2 2 5 2 2" xfId="21021"/>
    <cellStyle name="40% - Accent5 2 2 2 5 2 2 2" xfId="21022"/>
    <cellStyle name="40% - Accent5 2 2 2 5 2 2 2 2" xfId="21023"/>
    <cellStyle name="40% - Accent5 2 2 2 5 2 2 2 2 2" xfId="21024"/>
    <cellStyle name="40% - Accent5 2 2 2 5 2 2 2 3" xfId="21025"/>
    <cellStyle name="40% - Accent5 2 2 2 5 2 2 3" xfId="21026"/>
    <cellStyle name="40% - Accent5 2 2 2 5 2 2 3 2" xfId="21027"/>
    <cellStyle name="40% - Accent5 2 2 2 5 2 2 4" xfId="21028"/>
    <cellStyle name="40% - Accent5 2 2 2 5 2 3" xfId="21029"/>
    <cellStyle name="40% - Accent5 2 2 2 5 2 3 2" xfId="21030"/>
    <cellStyle name="40% - Accent5 2 2 2 5 2 3 2 2" xfId="21031"/>
    <cellStyle name="40% - Accent5 2 2 2 5 2 3 3" xfId="21032"/>
    <cellStyle name="40% - Accent5 2 2 2 5 2 4" xfId="21033"/>
    <cellStyle name="40% - Accent5 2 2 2 5 2 4 2" xfId="21034"/>
    <cellStyle name="40% - Accent5 2 2 2 5 2 5" xfId="21035"/>
    <cellStyle name="40% - Accent5 2 2 2 5 3" xfId="21036"/>
    <cellStyle name="40% - Accent5 2 2 2 5 3 2" xfId="21037"/>
    <cellStyle name="40% - Accent5 2 2 2 5 3 2 2" xfId="21038"/>
    <cellStyle name="40% - Accent5 2 2 2 5 3 2 2 2" xfId="21039"/>
    <cellStyle name="40% - Accent5 2 2 2 5 3 2 3" xfId="21040"/>
    <cellStyle name="40% - Accent5 2 2 2 5 3 3" xfId="21041"/>
    <cellStyle name="40% - Accent5 2 2 2 5 3 3 2" xfId="21042"/>
    <cellStyle name="40% - Accent5 2 2 2 5 3 4" xfId="21043"/>
    <cellStyle name="40% - Accent5 2 2 2 5 4" xfId="21044"/>
    <cellStyle name="40% - Accent5 2 2 2 5 4 2" xfId="21045"/>
    <cellStyle name="40% - Accent5 2 2 2 5 4 2 2" xfId="21046"/>
    <cellStyle name="40% - Accent5 2 2 2 5 4 3" xfId="21047"/>
    <cellStyle name="40% - Accent5 2 2 2 5 5" xfId="21048"/>
    <cellStyle name="40% - Accent5 2 2 2 5 5 2" xfId="21049"/>
    <cellStyle name="40% - Accent5 2 2 2 5 6" xfId="21050"/>
    <cellStyle name="40% - Accent5 2 2 2 6" xfId="21051"/>
    <cellStyle name="40% - Accent5 2 2 2 6 2" xfId="21052"/>
    <cellStyle name="40% - Accent5 2 2 2 6 2 2" xfId="21053"/>
    <cellStyle name="40% - Accent5 2 2 2 6 2 2 2" xfId="21054"/>
    <cellStyle name="40% - Accent5 2 2 2 6 2 2 2 2" xfId="21055"/>
    <cellStyle name="40% - Accent5 2 2 2 6 2 2 3" xfId="21056"/>
    <cellStyle name="40% - Accent5 2 2 2 6 2 3" xfId="21057"/>
    <cellStyle name="40% - Accent5 2 2 2 6 2 3 2" xfId="21058"/>
    <cellStyle name="40% - Accent5 2 2 2 6 2 4" xfId="21059"/>
    <cellStyle name="40% - Accent5 2 2 2 6 3" xfId="21060"/>
    <cellStyle name="40% - Accent5 2 2 2 6 3 2" xfId="21061"/>
    <cellStyle name="40% - Accent5 2 2 2 6 3 2 2" xfId="21062"/>
    <cellStyle name="40% - Accent5 2 2 2 6 3 3" xfId="21063"/>
    <cellStyle name="40% - Accent5 2 2 2 6 4" xfId="21064"/>
    <cellStyle name="40% - Accent5 2 2 2 6 4 2" xfId="21065"/>
    <cellStyle name="40% - Accent5 2 2 2 6 5" xfId="21066"/>
    <cellStyle name="40% - Accent5 2 2 2 7" xfId="21067"/>
    <cellStyle name="40% - Accent5 2 2 2 7 2" xfId="21068"/>
    <cellStyle name="40% - Accent5 2 2 2 7 2 2" xfId="21069"/>
    <cellStyle name="40% - Accent5 2 2 2 7 2 2 2" xfId="21070"/>
    <cellStyle name="40% - Accent5 2 2 2 7 2 3" xfId="21071"/>
    <cellStyle name="40% - Accent5 2 2 2 7 3" xfId="21072"/>
    <cellStyle name="40% - Accent5 2 2 2 7 3 2" xfId="21073"/>
    <cellStyle name="40% - Accent5 2 2 2 7 4" xfId="21074"/>
    <cellStyle name="40% - Accent5 2 2 2 8" xfId="21075"/>
    <cellStyle name="40% - Accent5 2 2 2 8 2" xfId="21076"/>
    <cellStyle name="40% - Accent5 2 2 2 8 2 2" xfId="21077"/>
    <cellStyle name="40% - Accent5 2 2 2 8 3" xfId="21078"/>
    <cellStyle name="40% - Accent5 2 2 2 9" xfId="21079"/>
    <cellStyle name="40% - Accent5 2 2 2 9 2" xfId="21080"/>
    <cellStyle name="40% - Accent5 2 2 3" xfId="21081"/>
    <cellStyle name="40% - Accent5 2 2 3 2" xfId="21082"/>
    <cellStyle name="40% - Accent5 2 2 3 2 2" xfId="21083"/>
    <cellStyle name="40% - Accent5 2 2 3 2 2 2" xfId="21084"/>
    <cellStyle name="40% - Accent5 2 2 3 2 2 2 2" xfId="21085"/>
    <cellStyle name="40% - Accent5 2 2 3 2 2 2 2 2" xfId="21086"/>
    <cellStyle name="40% - Accent5 2 2 3 2 2 2 2 2 2" xfId="21087"/>
    <cellStyle name="40% - Accent5 2 2 3 2 2 2 2 2 2 2" xfId="21088"/>
    <cellStyle name="40% - Accent5 2 2 3 2 2 2 2 2 2 2 2" xfId="21089"/>
    <cellStyle name="40% - Accent5 2 2 3 2 2 2 2 2 2 3" xfId="21090"/>
    <cellStyle name="40% - Accent5 2 2 3 2 2 2 2 2 3" xfId="21091"/>
    <cellStyle name="40% - Accent5 2 2 3 2 2 2 2 2 3 2" xfId="21092"/>
    <cellStyle name="40% - Accent5 2 2 3 2 2 2 2 2 4" xfId="21093"/>
    <cellStyle name="40% - Accent5 2 2 3 2 2 2 2 3" xfId="21094"/>
    <cellStyle name="40% - Accent5 2 2 3 2 2 2 2 3 2" xfId="21095"/>
    <cellStyle name="40% - Accent5 2 2 3 2 2 2 2 3 2 2" xfId="21096"/>
    <cellStyle name="40% - Accent5 2 2 3 2 2 2 2 3 3" xfId="21097"/>
    <cellStyle name="40% - Accent5 2 2 3 2 2 2 2 4" xfId="21098"/>
    <cellStyle name="40% - Accent5 2 2 3 2 2 2 2 4 2" xfId="21099"/>
    <cellStyle name="40% - Accent5 2 2 3 2 2 2 2 5" xfId="21100"/>
    <cellStyle name="40% - Accent5 2 2 3 2 2 2 3" xfId="21101"/>
    <cellStyle name="40% - Accent5 2 2 3 2 2 2 3 2" xfId="21102"/>
    <cellStyle name="40% - Accent5 2 2 3 2 2 2 3 2 2" xfId="21103"/>
    <cellStyle name="40% - Accent5 2 2 3 2 2 2 3 2 2 2" xfId="21104"/>
    <cellStyle name="40% - Accent5 2 2 3 2 2 2 3 2 3" xfId="21105"/>
    <cellStyle name="40% - Accent5 2 2 3 2 2 2 3 3" xfId="21106"/>
    <cellStyle name="40% - Accent5 2 2 3 2 2 2 3 3 2" xfId="21107"/>
    <cellStyle name="40% - Accent5 2 2 3 2 2 2 3 4" xfId="21108"/>
    <cellStyle name="40% - Accent5 2 2 3 2 2 2 4" xfId="21109"/>
    <cellStyle name="40% - Accent5 2 2 3 2 2 2 4 2" xfId="21110"/>
    <cellStyle name="40% - Accent5 2 2 3 2 2 2 4 2 2" xfId="21111"/>
    <cellStyle name="40% - Accent5 2 2 3 2 2 2 4 3" xfId="21112"/>
    <cellStyle name="40% - Accent5 2 2 3 2 2 2 5" xfId="21113"/>
    <cellStyle name="40% - Accent5 2 2 3 2 2 2 5 2" xfId="21114"/>
    <cellStyle name="40% - Accent5 2 2 3 2 2 2 6" xfId="21115"/>
    <cellStyle name="40% - Accent5 2 2 3 2 2 3" xfId="21116"/>
    <cellStyle name="40% - Accent5 2 2 3 2 2 3 2" xfId="21117"/>
    <cellStyle name="40% - Accent5 2 2 3 2 2 3 2 2" xfId="21118"/>
    <cellStyle name="40% - Accent5 2 2 3 2 2 3 2 2 2" xfId="21119"/>
    <cellStyle name="40% - Accent5 2 2 3 2 2 3 2 2 2 2" xfId="21120"/>
    <cellStyle name="40% - Accent5 2 2 3 2 2 3 2 2 3" xfId="21121"/>
    <cellStyle name="40% - Accent5 2 2 3 2 2 3 2 3" xfId="21122"/>
    <cellStyle name="40% - Accent5 2 2 3 2 2 3 2 3 2" xfId="21123"/>
    <cellStyle name="40% - Accent5 2 2 3 2 2 3 2 4" xfId="21124"/>
    <cellStyle name="40% - Accent5 2 2 3 2 2 3 3" xfId="21125"/>
    <cellStyle name="40% - Accent5 2 2 3 2 2 3 3 2" xfId="21126"/>
    <cellStyle name="40% - Accent5 2 2 3 2 2 3 3 2 2" xfId="21127"/>
    <cellStyle name="40% - Accent5 2 2 3 2 2 3 3 3" xfId="21128"/>
    <cellStyle name="40% - Accent5 2 2 3 2 2 3 4" xfId="21129"/>
    <cellStyle name="40% - Accent5 2 2 3 2 2 3 4 2" xfId="21130"/>
    <cellStyle name="40% - Accent5 2 2 3 2 2 3 5" xfId="21131"/>
    <cellStyle name="40% - Accent5 2 2 3 2 2 4" xfId="21132"/>
    <cellStyle name="40% - Accent5 2 2 3 2 2 4 2" xfId="21133"/>
    <cellStyle name="40% - Accent5 2 2 3 2 2 4 2 2" xfId="21134"/>
    <cellStyle name="40% - Accent5 2 2 3 2 2 4 2 2 2" xfId="21135"/>
    <cellStyle name="40% - Accent5 2 2 3 2 2 4 2 3" xfId="21136"/>
    <cellStyle name="40% - Accent5 2 2 3 2 2 4 3" xfId="21137"/>
    <cellStyle name="40% - Accent5 2 2 3 2 2 4 3 2" xfId="21138"/>
    <cellStyle name="40% - Accent5 2 2 3 2 2 4 4" xfId="21139"/>
    <cellStyle name="40% - Accent5 2 2 3 2 2 5" xfId="21140"/>
    <cellStyle name="40% - Accent5 2 2 3 2 2 5 2" xfId="21141"/>
    <cellStyle name="40% - Accent5 2 2 3 2 2 5 2 2" xfId="21142"/>
    <cellStyle name="40% - Accent5 2 2 3 2 2 5 3" xfId="21143"/>
    <cellStyle name="40% - Accent5 2 2 3 2 2 6" xfId="21144"/>
    <cellStyle name="40% - Accent5 2 2 3 2 2 6 2" xfId="21145"/>
    <cellStyle name="40% - Accent5 2 2 3 2 2 7" xfId="21146"/>
    <cellStyle name="40% - Accent5 2 2 3 2 3" xfId="21147"/>
    <cellStyle name="40% - Accent5 2 2 3 2 3 2" xfId="21148"/>
    <cellStyle name="40% - Accent5 2 2 3 2 3 2 2" xfId="21149"/>
    <cellStyle name="40% - Accent5 2 2 3 2 3 2 2 2" xfId="21150"/>
    <cellStyle name="40% - Accent5 2 2 3 2 3 2 2 2 2" xfId="21151"/>
    <cellStyle name="40% - Accent5 2 2 3 2 3 2 2 2 2 2" xfId="21152"/>
    <cellStyle name="40% - Accent5 2 2 3 2 3 2 2 2 3" xfId="21153"/>
    <cellStyle name="40% - Accent5 2 2 3 2 3 2 2 3" xfId="21154"/>
    <cellStyle name="40% - Accent5 2 2 3 2 3 2 2 3 2" xfId="21155"/>
    <cellStyle name="40% - Accent5 2 2 3 2 3 2 2 4" xfId="21156"/>
    <cellStyle name="40% - Accent5 2 2 3 2 3 2 3" xfId="21157"/>
    <cellStyle name="40% - Accent5 2 2 3 2 3 2 3 2" xfId="21158"/>
    <cellStyle name="40% - Accent5 2 2 3 2 3 2 3 2 2" xfId="21159"/>
    <cellStyle name="40% - Accent5 2 2 3 2 3 2 3 3" xfId="21160"/>
    <cellStyle name="40% - Accent5 2 2 3 2 3 2 4" xfId="21161"/>
    <cellStyle name="40% - Accent5 2 2 3 2 3 2 4 2" xfId="21162"/>
    <cellStyle name="40% - Accent5 2 2 3 2 3 2 5" xfId="21163"/>
    <cellStyle name="40% - Accent5 2 2 3 2 3 3" xfId="21164"/>
    <cellStyle name="40% - Accent5 2 2 3 2 3 3 2" xfId="21165"/>
    <cellStyle name="40% - Accent5 2 2 3 2 3 3 2 2" xfId="21166"/>
    <cellStyle name="40% - Accent5 2 2 3 2 3 3 2 2 2" xfId="21167"/>
    <cellStyle name="40% - Accent5 2 2 3 2 3 3 2 3" xfId="21168"/>
    <cellStyle name="40% - Accent5 2 2 3 2 3 3 3" xfId="21169"/>
    <cellStyle name="40% - Accent5 2 2 3 2 3 3 3 2" xfId="21170"/>
    <cellStyle name="40% - Accent5 2 2 3 2 3 3 4" xfId="21171"/>
    <cellStyle name="40% - Accent5 2 2 3 2 3 4" xfId="21172"/>
    <cellStyle name="40% - Accent5 2 2 3 2 3 4 2" xfId="21173"/>
    <cellStyle name="40% - Accent5 2 2 3 2 3 4 2 2" xfId="21174"/>
    <cellStyle name="40% - Accent5 2 2 3 2 3 4 3" xfId="21175"/>
    <cellStyle name="40% - Accent5 2 2 3 2 3 5" xfId="21176"/>
    <cellStyle name="40% - Accent5 2 2 3 2 3 5 2" xfId="21177"/>
    <cellStyle name="40% - Accent5 2 2 3 2 3 6" xfId="21178"/>
    <cellStyle name="40% - Accent5 2 2 3 2 4" xfId="21179"/>
    <cellStyle name="40% - Accent5 2 2 3 2 4 2" xfId="21180"/>
    <cellStyle name="40% - Accent5 2 2 3 2 4 2 2" xfId="21181"/>
    <cellStyle name="40% - Accent5 2 2 3 2 4 2 2 2" xfId="21182"/>
    <cellStyle name="40% - Accent5 2 2 3 2 4 2 2 2 2" xfId="21183"/>
    <cellStyle name="40% - Accent5 2 2 3 2 4 2 2 3" xfId="21184"/>
    <cellStyle name="40% - Accent5 2 2 3 2 4 2 3" xfId="21185"/>
    <cellStyle name="40% - Accent5 2 2 3 2 4 2 3 2" xfId="21186"/>
    <cellStyle name="40% - Accent5 2 2 3 2 4 2 4" xfId="21187"/>
    <cellStyle name="40% - Accent5 2 2 3 2 4 3" xfId="21188"/>
    <cellStyle name="40% - Accent5 2 2 3 2 4 3 2" xfId="21189"/>
    <cellStyle name="40% - Accent5 2 2 3 2 4 3 2 2" xfId="21190"/>
    <cellStyle name="40% - Accent5 2 2 3 2 4 3 3" xfId="21191"/>
    <cellStyle name="40% - Accent5 2 2 3 2 4 4" xfId="21192"/>
    <cellStyle name="40% - Accent5 2 2 3 2 4 4 2" xfId="21193"/>
    <cellStyle name="40% - Accent5 2 2 3 2 4 5" xfId="21194"/>
    <cellStyle name="40% - Accent5 2 2 3 2 5" xfId="21195"/>
    <cellStyle name="40% - Accent5 2 2 3 2 5 2" xfId="21196"/>
    <cellStyle name="40% - Accent5 2 2 3 2 5 2 2" xfId="21197"/>
    <cellStyle name="40% - Accent5 2 2 3 2 5 2 2 2" xfId="21198"/>
    <cellStyle name="40% - Accent5 2 2 3 2 5 2 3" xfId="21199"/>
    <cellStyle name="40% - Accent5 2 2 3 2 5 3" xfId="21200"/>
    <cellStyle name="40% - Accent5 2 2 3 2 5 3 2" xfId="21201"/>
    <cellStyle name="40% - Accent5 2 2 3 2 5 4" xfId="21202"/>
    <cellStyle name="40% - Accent5 2 2 3 2 6" xfId="21203"/>
    <cellStyle name="40% - Accent5 2 2 3 2 6 2" xfId="21204"/>
    <cellStyle name="40% - Accent5 2 2 3 2 6 2 2" xfId="21205"/>
    <cellStyle name="40% - Accent5 2 2 3 2 6 3" xfId="21206"/>
    <cellStyle name="40% - Accent5 2 2 3 2 7" xfId="21207"/>
    <cellStyle name="40% - Accent5 2 2 3 2 7 2" xfId="21208"/>
    <cellStyle name="40% - Accent5 2 2 3 2 8" xfId="21209"/>
    <cellStyle name="40% - Accent5 2 2 3 3" xfId="21210"/>
    <cellStyle name="40% - Accent5 2 2 3 3 2" xfId="21211"/>
    <cellStyle name="40% - Accent5 2 2 3 3 2 2" xfId="21212"/>
    <cellStyle name="40% - Accent5 2 2 3 3 2 2 2" xfId="21213"/>
    <cellStyle name="40% - Accent5 2 2 3 3 2 2 2 2" xfId="21214"/>
    <cellStyle name="40% - Accent5 2 2 3 3 2 2 2 2 2" xfId="21215"/>
    <cellStyle name="40% - Accent5 2 2 3 3 2 2 2 2 2 2" xfId="21216"/>
    <cellStyle name="40% - Accent5 2 2 3 3 2 2 2 2 3" xfId="21217"/>
    <cellStyle name="40% - Accent5 2 2 3 3 2 2 2 3" xfId="21218"/>
    <cellStyle name="40% - Accent5 2 2 3 3 2 2 2 3 2" xfId="21219"/>
    <cellStyle name="40% - Accent5 2 2 3 3 2 2 2 4" xfId="21220"/>
    <cellStyle name="40% - Accent5 2 2 3 3 2 2 3" xfId="21221"/>
    <cellStyle name="40% - Accent5 2 2 3 3 2 2 3 2" xfId="21222"/>
    <cellStyle name="40% - Accent5 2 2 3 3 2 2 3 2 2" xfId="21223"/>
    <cellStyle name="40% - Accent5 2 2 3 3 2 2 3 3" xfId="21224"/>
    <cellStyle name="40% - Accent5 2 2 3 3 2 2 4" xfId="21225"/>
    <cellStyle name="40% - Accent5 2 2 3 3 2 2 4 2" xfId="21226"/>
    <cellStyle name="40% - Accent5 2 2 3 3 2 2 5" xfId="21227"/>
    <cellStyle name="40% - Accent5 2 2 3 3 2 3" xfId="21228"/>
    <cellStyle name="40% - Accent5 2 2 3 3 2 3 2" xfId="21229"/>
    <cellStyle name="40% - Accent5 2 2 3 3 2 3 2 2" xfId="21230"/>
    <cellStyle name="40% - Accent5 2 2 3 3 2 3 2 2 2" xfId="21231"/>
    <cellStyle name="40% - Accent5 2 2 3 3 2 3 2 3" xfId="21232"/>
    <cellStyle name="40% - Accent5 2 2 3 3 2 3 3" xfId="21233"/>
    <cellStyle name="40% - Accent5 2 2 3 3 2 3 3 2" xfId="21234"/>
    <cellStyle name="40% - Accent5 2 2 3 3 2 3 4" xfId="21235"/>
    <cellStyle name="40% - Accent5 2 2 3 3 2 4" xfId="21236"/>
    <cellStyle name="40% - Accent5 2 2 3 3 2 4 2" xfId="21237"/>
    <cellStyle name="40% - Accent5 2 2 3 3 2 4 2 2" xfId="21238"/>
    <cellStyle name="40% - Accent5 2 2 3 3 2 4 3" xfId="21239"/>
    <cellStyle name="40% - Accent5 2 2 3 3 2 5" xfId="21240"/>
    <cellStyle name="40% - Accent5 2 2 3 3 2 5 2" xfId="21241"/>
    <cellStyle name="40% - Accent5 2 2 3 3 2 6" xfId="21242"/>
    <cellStyle name="40% - Accent5 2 2 3 3 3" xfId="21243"/>
    <cellStyle name="40% - Accent5 2 2 3 3 3 2" xfId="21244"/>
    <cellStyle name="40% - Accent5 2 2 3 3 3 2 2" xfId="21245"/>
    <cellStyle name="40% - Accent5 2 2 3 3 3 2 2 2" xfId="21246"/>
    <cellStyle name="40% - Accent5 2 2 3 3 3 2 2 2 2" xfId="21247"/>
    <cellStyle name="40% - Accent5 2 2 3 3 3 2 2 3" xfId="21248"/>
    <cellStyle name="40% - Accent5 2 2 3 3 3 2 3" xfId="21249"/>
    <cellStyle name="40% - Accent5 2 2 3 3 3 2 3 2" xfId="21250"/>
    <cellStyle name="40% - Accent5 2 2 3 3 3 2 4" xfId="21251"/>
    <cellStyle name="40% - Accent5 2 2 3 3 3 3" xfId="21252"/>
    <cellStyle name="40% - Accent5 2 2 3 3 3 3 2" xfId="21253"/>
    <cellStyle name="40% - Accent5 2 2 3 3 3 3 2 2" xfId="21254"/>
    <cellStyle name="40% - Accent5 2 2 3 3 3 3 3" xfId="21255"/>
    <cellStyle name="40% - Accent5 2 2 3 3 3 4" xfId="21256"/>
    <cellStyle name="40% - Accent5 2 2 3 3 3 4 2" xfId="21257"/>
    <cellStyle name="40% - Accent5 2 2 3 3 3 5" xfId="21258"/>
    <cellStyle name="40% - Accent5 2 2 3 3 4" xfId="21259"/>
    <cellStyle name="40% - Accent5 2 2 3 3 4 2" xfId="21260"/>
    <cellStyle name="40% - Accent5 2 2 3 3 4 2 2" xfId="21261"/>
    <cellStyle name="40% - Accent5 2 2 3 3 4 2 2 2" xfId="21262"/>
    <cellStyle name="40% - Accent5 2 2 3 3 4 2 3" xfId="21263"/>
    <cellStyle name="40% - Accent5 2 2 3 3 4 3" xfId="21264"/>
    <cellStyle name="40% - Accent5 2 2 3 3 4 3 2" xfId="21265"/>
    <cellStyle name="40% - Accent5 2 2 3 3 4 4" xfId="21266"/>
    <cellStyle name="40% - Accent5 2 2 3 3 5" xfId="21267"/>
    <cellStyle name="40% - Accent5 2 2 3 3 5 2" xfId="21268"/>
    <cellStyle name="40% - Accent5 2 2 3 3 5 2 2" xfId="21269"/>
    <cellStyle name="40% - Accent5 2 2 3 3 5 3" xfId="21270"/>
    <cellStyle name="40% - Accent5 2 2 3 3 6" xfId="21271"/>
    <cellStyle name="40% - Accent5 2 2 3 3 6 2" xfId="21272"/>
    <cellStyle name="40% - Accent5 2 2 3 3 7" xfId="21273"/>
    <cellStyle name="40% - Accent5 2 2 3 4" xfId="21274"/>
    <cellStyle name="40% - Accent5 2 2 3 4 2" xfId="21275"/>
    <cellStyle name="40% - Accent5 2 2 3 4 2 2" xfId="21276"/>
    <cellStyle name="40% - Accent5 2 2 3 4 2 2 2" xfId="21277"/>
    <cellStyle name="40% - Accent5 2 2 3 4 2 2 2 2" xfId="21278"/>
    <cellStyle name="40% - Accent5 2 2 3 4 2 2 2 2 2" xfId="21279"/>
    <cellStyle name="40% - Accent5 2 2 3 4 2 2 2 3" xfId="21280"/>
    <cellStyle name="40% - Accent5 2 2 3 4 2 2 3" xfId="21281"/>
    <cellStyle name="40% - Accent5 2 2 3 4 2 2 3 2" xfId="21282"/>
    <cellStyle name="40% - Accent5 2 2 3 4 2 2 4" xfId="21283"/>
    <cellStyle name="40% - Accent5 2 2 3 4 2 3" xfId="21284"/>
    <cellStyle name="40% - Accent5 2 2 3 4 2 3 2" xfId="21285"/>
    <cellStyle name="40% - Accent5 2 2 3 4 2 3 2 2" xfId="21286"/>
    <cellStyle name="40% - Accent5 2 2 3 4 2 3 3" xfId="21287"/>
    <cellStyle name="40% - Accent5 2 2 3 4 2 4" xfId="21288"/>
    <cellStyle name="40% - Accent5 2 2 3 4 2 4 2" xfId="21289"/>
    <cellStyle name="40% - Accent5 2 2 3 4 2 5" xfId="21290"/>
    <cellStyle name="40% - Accent5 2 2 3 4 3" xfId="21291"/>
    <cellStyle name="40% - Accent5 2 2 3 4 3 2" xfId="21292"/>
    <cellStyle name="40% - Accent5 2 2 3 4 3 2 2" xfId="21293"/>
    <cellStyle name="40% - Accent5 2 2 3 4 3 2 2 2" xfId="21294"/>
    <cellStyle name="40% - Accent5 2 2 3 4 3 2 3" xfId="21295"/>
    <cellStyle name="40% - Accent5 2 2 3 4 3 3" xfId="21296"/>
    <cellStyle name="40% - Accent5 2 2 3 4 3 3 2" xfId="21297"/>
    <cellStyle name="40% - Accent5 2 2 3 4 3 4" xfId="21298"/>
    <cellStyle name="40% - Accent5 2 2 3 4 4" xfId="21299"/>
    <cellStyle name="40% - Accent5 2 2 3 4 4 2" xfId="21300"/>
    <cellStyle name="40% - Accent5 2 2 3 4 4 2 2" xfId="21301"/>
    <cellStyle name="40% - Accent5 2 2 3 4 4 3" xfId="21302"/>
    <cellStyle name="40% - Accent5 2 2 3 4 5" xfId="21303"/>
    <cellStyle name="40% - Accent5 2 2 3 4 5 2" xfId="21304"/>
    <cellStyle name="40% - Accent5 2 2 3 4 6" xfId="21305"/>
    <cellStyle name="40% - Accent5 2 2 3 5" xfId="21306"/>
    <cellStyle name="40% - Accent5 2 2 3 5 2" xfId="21307"/>
    <cellStyle name="40% - Accent5 2 2 3 5 2 2" xfId="21308"/>
    <cellStyle name="40% - Accent5 2 2 3 5 2 2 2" xfId="21309"/>
    <cellStyle name="40% - Accent5 2 2 3 5 2 2 2 2" xfId="21310"/>
    <cellStyle name="40% - Accent5 2 2 3 5 2 2 3" xfId="21311"/>
    <cellStyle name="40% - Accent5 2 2 3 5 2 3" xfId="21312"/>
    <cellStyle name="40% - Accent5 2 2 3 5 2 3 2" xfId="21313"/>
    <cellStyle name="40% - Accent5 2 2 3 5 2 4" xfId="21314"/>
    <cellStyle name="40% - Accent5 2 2 3 5 3" xfId="21315"/>
    <cellStyle name="40% - Accent5 2 2 3 5 3 2" xfId="21316"/>
    <cellStyle name="40% - Accent5 2 2 3 5 3 2 2" xfId="21317"/>
    <cellStyle name="40% - Accent5 2 2 3 5 3 3" xfId="21318"/>
    <cellStyle name="40% - Accent5 2 2 3 5 4" xfId="21319"/>
    <cellStyle name="40% - Accent5 2 2 3 5 4 2" xfId="21320"/>
    <cellStyle name="40% - Accent5 2 2 3 5 5" xfId="21321"/>
    <cellStyle name="40% - Accent5 2 2 3 6" xfId="21322"/>
    <cellStyle name="40% - Accent5 2 2 3 6 2" xfId="21323"/>
    <cellStyle name="40% - Accent5 2 2 3 6 2 2" xfId="21324"/>
    <cellStyle name="40% - Accent5 2 2 3 6 2 2 2" xfId="21325"/>
    <cellStyle name="40% - Accent5 2 2 3 6 2 3" xfId="21326"/>
    <cellStyle name="40% - Accent5 2 2 3 6 3" xfId="21327"/>
    <cellStyle name="40% - Accent5 2 2 3 6 3 2" xfId="21328"/>
    <cellStyle name="40% - Accent5 2 2 3 6 4" xfId="21329"/>
    <cellStyle name="40% - Accent5 2 2 3 7" xfId="21330"/>
    <cellStyle name="40% - Accent5 2 2 3 7 2" xfId="21331"/>
    <cellStyle name="40% - Accent5 2 2 3 7 2 2" xfId="21332"/>
    <cellStyle name="40% - Accent5 2 2 3 7 3" xfId="21333"/>
    <cellStyle name="40% - Accent5 2 2 3 8" xfId="21334"/>
    <cellStyle name="40% - Accent5 2 2 3 8 2" xfId="21335"/>
    <cellStyle name="40% - Accent5 2 2 3 9" xfId="21336"/>
    <cellStyle name="40% - Accent5 2 2 4" xfId="21337"/>
    <cellStyle name="40% - Accent5 2 2 4 2" xfId="21338"/>
    <cellStyle name="40% - Accent5 2 2 4 2 2" xfId="21339"/>
    <cellStyle name="40% - Accent5 2 2 4 2 2 2" xfId="21340"/>
    <cellStyle name="40% - Accent5 2 2 4 2 2 2 2" xfId="21341"/>
    <cellStyle name="40% - Accent5 2 2 4 2 2 2 2 2" xfId="21342"/>
    <cellStyle name="40% - Accent5 2 2 4 2 2 2 2 2 2" xfId="21343"/>
    <cellStyle name="40% - Accent5 2 2 4 2 2 2 2 2 2 2" xfId="21344"/>
    <cellStyle name="40% - Accent5 2 2 4 2 2 2 2 2 3" xfId="21345"/>
    <cellStyle name="40% - Accent5 2 2 4 2 2 2 2 3" xfId="21346"/>
    <cellStyle name="40% - Accent5 2 2 4 2 2 2 2 3 2" xfId="21347"/>
    <cellStyle name="40% - Accent5 2 2 4 2 2 2 2 4" xfId="21348"/>
    <cellStyle name="40% - Accent5 2 2 4 2 2 2 3" xfId="21349"/>
    <cellStyle name="40% - Accent5 2 2 4 2 2 2 3 2" xfId="21350"/>
    <cellStyle name="40% - Accent5 2 2 4 2 2 2 3 2 2" xfId="21351"/>
    <cellStyle name="40% - Accent5 2 2 4 2 2 2 3 3" xfId="21352"/>
    <cellStyle name="40% - Accent5 2 2 4 2 2 2 4" xfId="21353"/>
    <cellStyle name="40% - Accent5 2 2 4 2 2 2 4 2" xfId="21354"/>
    <cellStyle name="40% - Accent5 2 2 4 2 2 2 5" xfId="21355"/>
    <cellStyle name="40% - Accent5 2 2 4 2 2 3" xfId="21356"/>
    <cellStyle name="40% - Accent5 2 2 4 2 2 3 2" xfId="21357"/>
    <cellStyle name="40% - Accent5 2 2 4 2 2 3 2 2" xfId="21358"/>
    <cellStyle name="40% - Accent5 2 2 4 2 2 3 2 2 2" xfId="21359"/>
    <cellStyle name="40% - Accent5 2 2 4 2 2 3 2 3" xfId="21360"/>
    <cellStyle name="40% - Accent5 2 2 4 2 2 3 3" xfId="21361"/>
    <cellStyle name="40% - Accent5 2 2 4 2 2 3 3 2" xfId="21362"/>
    <cellStyle name="40% - Accent5 2 2 4 2 2 3 4" xfId="21363"/>
    <cellStyle name="40% - Accent5 2 2 4 2 2 4" xfId="21364"/>
    <cellStyle name="40% - Accent5 2 2 4 2 2 4 2" xfId="21365"/>
    <cellStyle name="40% - Accent5 2 2 4 2 2 4 2 2" xfId="21366"/>
    <cellStyle name="40% - Accent5 2 2 4 2 2 4 3" xfId="21367"/>
    <cellStyle name="40% - Accent5 2 2 4 2 2 5" xfId="21368"/>
    <cellStyle name="40% - Accent5 2 2 4 2 2 5 2" xfId="21369"/>
    <cellStyle name="40% - Accent5 2 2 4 2 2 6" xfId="21370"/>
    <cellStyle name="40% - Accent5 2 2 4 2 3" xfId="21371"/>
    <cellStyle name="40% - Accent5 2 2 4 2 3 2" xfId="21372"/>
    <cellStyle name="40% - Accent5 2 2 4 2 3 2 2" xfId="21373"/>
    <cellStyle name="40% - Accent5 2 2 4 2 3 2 2 2" xfId="21374"/>
    <cellStyle name="40% - Accent5 2 2 4 2 3 2 2 2 2" xfId="21375"/>
    <cellStyle name="40% - Accent5 2 2 4 2 3 2 2 3" xfId="21376"/>
    <cellStyle name="40% - Accent5 2 2 4 2 3 2 3" xfId="21377"/>
    <cellStyle name="40% - Accent5 2 2 4 2 3 2 3 2" xfId="21378"/>
    <cellStyle name="40% - Accent5 2 2 4 2 3 2 4" xfId="21379"/>
    <cellStyle name="40% - Accent5 2 2 4 2 3 3" xfId="21380"/>
    <cellStyle name="40% - Accent5 2 2 4 2 3 3 2" xfId="21381"/>
    <cellStyle name="40% - Accent5 2 2 4 2 3 3 2 2" xfId="21382"/>
    <cellStyle name="40% - Accent5 2 2 4 2 3 3 3" xfId="21383"/>
    <cellStyle name="40% - Accent5 2 2 4 2 3 4" xfId="21384"/>
    <cellStyle name="40% - Accent5 2 2 4 2 3 4 2" xfId="21385"/>
    <cellStyle name="40% - Accent5 2 2 4 2 3 5" xfId="21386"/>
    <cellStyle name="40% - Accent5 2 2 4 2 4" xfId="21387"/>
    <cellStyle name="40% - Accent5 2 2 4 2 4 2" xfId="21388"/>
    <cellStyle name="40% - Accent5 2 2 4 2 4 2 2" xfId="21389"/>
    <cellStyle name="40% - Accent5 2 2 4 2 4 2 2 2" xfId="21390"/>
    <cellStyle name="40% - Accent5 2 2 4 2 4 2 3" xfId="21391"/>
    <cellStyle name="40% - Accent5 2 2 4 2 4 3" xfId="21392"/>
    <cellStyle name="40% - Accent5 2 2 4 2 4 3 2" xfId="21393"/>
    <cellStyle name="40% - Accent5 2 2 4 2 4 4" xfId="21394"/>
    <cellStyle name="40% - Accent5 2 2 4 2 5" xfId="21395"/>
    <cellStyle name="40% - Accent5 2 2 4 2 5 2" xfId="21396"/>
    <cellStyle name="40% - Accent5 2 2 4 2 5 2 2" xfId="21397"/>
    <cellStyle name="40% - Accent5 2 2 4 2 5 3" xfId="21398"/>
    <cellStyle name="40% - Accent5 2 2 4 2 6" xfId="21399"/>
    <cellStyle name="40% - Accent5 2 2 4 2 6 2" xfId="21400"/>
    <cellStyle name="40% - Accent5 2 2 4 2 7" xfId="21401"/>
    <cellStyle name="40% - Accent5 2 2 4 3" xfId="21402"/>
    <cellStyle name="40% - Accent5 2 2 4 3 2" xfId="21403"/>
    <cellStyle name="40% - Accent5 2 2 4 3 2 2" xfId="21404"/>
    <cellStyle name="40% - Accent5 2 2 4 3 2 2 2" xfId="21405"/>
    <cellStyle name="40% - Accent5 2 2 4 3 2 2 2 2" xfId="21406"/>
    <cellStyle name="40% - Accent5 2 2 4 3 2 2 2 2 2" xfId="21407"/>
    <cellStyle name="40% - Accent5 2 2 4 3 2 2 2 3" xfId="21408"/>
    <cellStyle name="40% - Accent5 2 2 4 3 2 2 3" xfId="21409"/>
    <cellStyle name="40% - Accent5 2 2 4 3 2 2 3 2" xfId="21410"/>
    <cellStyle name="40% - Accent5 2 2 4 3 2 2 4" xfId="21411"/>
    <cellStyle name="40% - Accent5 2 2 4 3 2 3" xfId="21412"/>
    <cellStyle name="40% - Accent5 2 2 4 3 2 3 2" xfId="21413"/>
    <cellStyle name="40% - Accent5 2 2 4 3 2 3 2 2" xfId="21414"/>
    <cellStyle name="40% - Accent5 2 2 4 3 2 3 3" xfId="21415"/>
    <cellStyle name="40% - Accent5 2 2 4 3 2 4" xfId="21416"/>
    <cellStyle name="40% - Accent5 2 2 4 3 2 4 2" xfId="21417"/>
    <cellStyle name="40% - Accent5 2 2 4 3 2 5" xfId="21418"/>
    <cellStyle name="40% - Accent5 2 2 4 3 3" xfId="21419"/>
    <cellStyle name="40% - Accent5 2 2 4 3 3 2" xfId="21420"/>
    <cellStyle name="40% - Accent5 2 2 4 3 3 2 2" xfId="21421"/>
    <cellStyle name="40% - Accent5 2 2 4 3 3 2 2 2" xfId="21422"/>
    <cellStyle name="40% - Accent5 2 2 4 3 3 2 3" xfId="21423"/>
    <cellStyle name="40% - Accent5 2 2 4 3 3 3" xfId="21424"/>
    <cellStyle name="40% - Accent5 2 2 4 3 3 3 2" xfId="21425"/>
    <cellStyle name="40% - Accent5 2 2 4 3 3 4" xfId="21426"/>
    <cellStyle name="40% - Accent5 2 2 4 3 4" xfId="21427"/>
    <cellStyle name="40% - Accent5 2 2 4 3 4 2" xfId="21428"/>
    <cellStyle name="40% - Accent5 2 2 4 3 4 2 2" xfId="21429"/>
    <cellStyle name="40% - Accent5 2 2 4 3 4 3" xfId="21430"/>
    <cellStyle name="40% - Accent5 2 2 4 3 5" xfId="21431"/>
    <cellStyle name="40% - Accent5 2 2 4 3 5 2" xfId="21432"/>
    <cellStyle name="40% - Accent5 2 2 4 3 6" xfId="21433"/>
    <cellStyle name="40% - Accent5 2 2 4 4" xfId="21434"/>
    <cellStyle name="40% - Accent5 2 2 4 4 2" xfId="21435"/>
    <cellStyle name="40% - Accent5 2 2 4 4 2 2" xfId="21436"/>
    <cellStyle name="40% - Accent5 2 2 4 4 2 2 2" xfId="21437"/>
    <cellStyle name="40% - Accent5 2 2 4 4 2 2 2 2" xfId="21438"/>
    <cellStyle name="40% - Accent5 2 2 4 4 2 2 3" xfId="21439"/>
    <cellStyle name="40% - Accent5 2 2 4 4 2 3" xfId="21440"/>
    <cellStyle name="40% - Accent5 2 2 4 4 2 3 2" xfId="21441"/>
    <cellStyle name="40% - Accent5 2 2 4 4 2 4" xfId="21442"/>
    <cellStyle name="40% - Accent5 2 2 4 4 3" xfId="21443"/>
    <cellStyle name="40% - Accent5 2 2 4 4 3 2" xfId="21444"/>
    <cellStyle name="40% - Accent5 2 2 4 4 3 2 2" xfId="21445"/>
    <cellStyle name="40% - Accent5 2 2 4 4 3 3" xfId="21446"/>
    <cellStyle name="40% - Accent5 2 2 4 4 4" xfId="21447"/>
    <cellStyle name="40% - Accent5 2 2 4 4 4 2" xfId="21448"/>
    <cellStyle name="40% - Accent5 2 2 4 4 5" xfId="21449"/>
    <cellStyle name="40% - Accent5 2 2 4 5" xfId="21450"/>
    <cellStyle name="40% - Accent5 2 2 4 5 2" xfId="21451"/>
    <cellStyle name="40% - Accent5 2 2 4 5 2 2" xfId="21452"/>
    <cellStyle name="40% - Accent5 2 2 4 5 2 2 2" xfId="21453"/>
    <cellStyle name="40% - Accent5 2 2 4 5 2 3" xfId="21454"/>
    <cellStyle name="40% - Accent5 2 2 4 5 3" xfId="21455"/>
    <cellStyle name="40% - Accent5 2 2 4 5 3 2" xfId="21456"/>
    <cellStyle name="40% - Accent5 2 2 4 5 4" xfId="21457"/>
    <cellStyle name="40% - Accent5 2 2 4 6" xfId="21458"/>
    <cellStyle name="40% - Accent5 2 2 4 6 2" xfId="21459"/>
    <cellStyle name="40% - Accent5 2 2 4 6 2 2" xfId="21460"/>
    <cellStyle name="40% - Accent5 2 2 4 6 3" xfId="21461"/>
    <cellStyle name="40% - Accent5 2 2 4 7" xfId="21462"/>
    <cellStyle name="40% - Accent5 2 2 4 7 2" xfId="21463"/>
    <cellStyle name="40% - Accent5 2 2 4 8" xfId="21464"/>
    <cellStyle name="40% - Accent5 2 2 5" xfId="21465"/>
    <cellStyle name="40% - Accent5 2 2 5 2" xfId="21466"/>
    <cellStyle name="40% - Accent5 2 2 5 2 2" xfId="21467"/>
    <cellStyle name="40% - Accent5 2 2 5 2 2 2" xfId="21468"/>
    <cellStyle name="40% - Accent5 2 2 5 2 2 2 2" xfId="21469"/>
    <cellStyle name="40% - Accent5 2 2 5 2 2 2 2 2" xfId="21470"/>
    <cellStyle name="40% - Accent5 2 2 5 2 2 2 2 2 2" xfId="21471"/>
    <cellStyle name="40% - Accent5 2 2 5 2 2 2 2 3" xfId="21472"/>
    <cellStyle name="40% - Accent5 2 2 5 2 2 2 3" xfId="21473"/>
    <cellStyle name="40% - Accent5 2 2 5 2 2 2 3 2" xfId="21474"/>
    <cellStyle name="40% - Accent5 2 2 5 2 2 2 4" xfId="21475"/>
    <cellStyle name="40% - Accent5 2 2 5 2 2 3" xfId="21476"/>
    <cellStyle name="40% - Accent5 2 2 5 2 2 3 2" xfId="21477"/>
    <cellStyle name="40% - Accent5 2 2 5 2 2 3 2 2" xfId="21478"/>
    <cellStyle name="40% - Accent5 2 2 5 2 2 3 3" xfId="21479"/>
    <cellStyle name="40% - Accent5 2 2 5 2 2 4" xfId="21480"/>
    <cellStyle name="40% - Accent5 2 2 5 2 2 4 2" xfId="21481"/>
    <cellStyle name="40% - Accent5 2 2 5 2 2 5" xfId="21482"/>
    <cellStyle name="40% - Accent5 2 2 5 2 3" xfId="21483"/>
    <cellStyle name="40% - Accent5 2 2 5 2 3 2" xfId="21484"/>
    <cellStyle name="40% - Accent5 2 2 5 2 3 2 2" xfId="21485"/>
    <cellStyle name="40% - Accent5 2 2 5 2 3 2 2 2" xfId="21486"/>
    <cellStyle name="40% - Accent5 2 2 5 2 3 2 3" xfId="21487"/>
    <cellStyle name="40% - Accent5 2 2 5 2 3 3" xfId="21488"/>
    <cellStyle name="40% - Accent5 2 2 5 2 3 3 2" xfId="21489"/>
    <cellStyle name="40% - Accent5 2 2 5 2 3 4" xfId="21490"/>
    <cellStyle name="40% - Accent5 2 2 5 2 4" xfId="21491"/>
    <cellStyle name="40% - Accent5 2 2 5 2 4 2" xfId="21492"/>
    <cellStyle name="40% - Accent5 2 2 5 2 4 2 2" xfId="21493"/>
    <cellStyle name="40% - Accent5 2 2 5 2 4 3" xfId="21494"/>
    <cellStyle name="40% - Accent5 2 2 5 2 5" xfId="21495"/>
    <cellStyle name="40% - Accent5 2 2 5 2 5 2" xfId="21496"/>
    <cellStyle name="40% - Accent5 2 2 5 2 6" xfId="21497"/>
    <cellStyle name="40% - Accent5 2 2 5 3" xfId="21498"/>
    <cellStyle name="40% - Accent5 2 2 5 3 2" xfId="21499"/>
    <cellStyle name="40% - Accent5 2 2 5 3 2 2" xfId="21500"/>
    <cellStyle name="40% - Accent5 2 2 5 3 2 2 2" xfId="21501"/>
    <cellStyle name="40% - Accent5 2 2 5 3 2 2 2 2" xfId="21502"/>
    <cellStyle name="40% - Accent5 2 2 5 3 2 2 3" xfId="21503"/>
    <cellStyle name="40% - Accent5 2 2 5 3 2 3" xfId="21504"/>
    <cellStyle name="40% - Accent5 2 2 5 3 2 3 2" xfId="21505"/>
    <cellStyle name="40% - Accent5 2 2 5 3 2 4" xfId="21506"/>
    <cellStyle name="40% - Accent5 2 2 5 3 3" xfId="21507"/>
    <cellStyle name="40% - Accent5 2 2 5 3 3 2" xfId="21508"/>
    <cellStyle name="40% - Accent5 2 2 5 3 3 2 2" xfId="21509"/>
    <cellStyle name="40% - Accent5 2 2 5 3 3 3" xfId="21510"/>
    <cellStyle name="40% - Accent5 2 2 5 3 4" xfId="21511"/>
    <cellStyle name="40% - Accent5 2 2 5 3 4 2" xfId="21512"/>
    <cellStyle name="40% - Accent5 2 2 5 3 5" xfId="21513"/>
    <cellStyle name="40% - Accent5 2 2 5 4" xfId="21514"/>
    <cellStyle name="40% - Accent5 2 2 5 4 2" xfId="21515"/>
    <cellStyle name="40% - Accent5 2 2 5 4 2 2" xfId="21516"/>
    <cellStyle name="40% - Accent5 2 2 5 4 2 2 2" xfId="21517"/>
    <cellStyle name="40% - Accent5 2 2 5 4 2 3" xfId="21518"/>
    <cellStyle name="40% - Accent5 2 2 5 4 3" xfId="21519"/>
    <cellStyle name="40% - Accent5 2 2 5 4 3 2" xfId="21520"/>
    <cellStyle name="40% - Accent5 2 2 5 4 4" xfId="21521"/>
    <cellStyle name="40% - Accent5 2 2 5 5" xfId="21522"/>
    <cellStyle name="40% - Accent5 2 2 5 5 2" xfId="21523"/>
    <cellStyle name="40% - Accent5 2 2 5 5 2 2" xfId="21524"/>
    <cellStyle name="40% - Accent5 2 2 5 5 3" xfId="21525"/>
    <cellStyle name="40% - Accent5 2 2 5 6" xfId="21526"/>
    <cellStyle name="40% - Accent5 2 2 5 6 2" xfId="21527"/>
    <cellStyle name="40% - Accent5 2 2 5 7" xfId="21528"/>
    <cellStyle name="40% - Accent5 2 2 6" xfId="21529"/>
    <cellStyle name="40% - Accent5 2 2 6 2" xfId="21530"/>
    <cellStyle name="40% - Accent5 2 2 6 2 2" xfId="21531"/>
    <cellStyle name="40% - Accent5 2 2 6 2 2 2" xfId="21532"/>
    <cellStyle name="40% - Accent5 2 2 6 2 2 2 2" xfId="21533"/>
    <cellStyle name="40% - Accent5 2 2 6 2 2 2 2 2" xfId="21534"/>
    <cellStyle name="40% - Accent5 2 2 6 2 2 2 3" xfId="21535"/>
    <cellStyle name="40% - Accent5 2 2 6 2 2 3" xfId="21536"/>
    <cellStyle name="40% - Accent5 2 2 6 2 2 3 2" xfId="21537"/>
    <cellStyle name="40% - Accent5 2 2 6 2 2 4" xfId="21538"/>
    <cellStyle name="40% - Accent5 2 2 6 2 3" xfId="21539"/>
    <cellStyle name="40% - Accent5 2 2 6 2 3 2" xfId="21540"/>
    <cellStyle name="40% - Accent5 2 2 6 2 3 2 2" xfId="21541"/>
    <cellStyle name="40% - Accent5 2 2 6 2 3 3" xfId="21542"/>
    <cellStyle name="40% - Accent5 2 2 6 2 4" xfId="21543"/>
    <cellStyle name="40% - Accent5 2 2 6 2 4 2" xfId="21544"/>
    <cellStyle name="40% - Accent5 2 2 6 2 5" xfId="21545"/>
    <cellStyle name="40% - Accent5 2 2 6 3" xfId="21546"/>
    <cellStyle name="40% - Accent5 2 2 6 3 2" xfId="21547"/>
    <cellStyle name="40% - Accent5 2 2 6 3 2 2" xfId="21548"/>
    <cellStyle name="40% - Accent5 2 2 6 3 2 2 2" xfId="21549"/>
    <cellStyle name="40% - Accent5 2 2 6 3 2 3" xfId="21550"/>
    <cellStyle name="40% - Accent5 2 2 6 3 3" xfId="21551"/>
    <cellStyle name="40% - Accent5 2 2 6 3 3 2" xfId="21552"/>
    <cellStyle name="40% - Accent5 2 2 6 3 4" xfId="21553"/>
    <cellStyle name="40% - Accent5 2 2 6 4" xfId="21554"/>
    <cellStyle name="40% - Accent5 2 2 6 4 2" xfId="21555"/>
    <cellStyle name="40% - Accent5 2 2 6 4 2 2" xfId="21556"/>
    <cellStyle name="40% - Accent5 2 2 6 4 3" xfId="21557"/>
    <cellStyle name="40% - Accent5 2 2 6 5" xfId="21558"/>
    <cellStyle name="40% - Accent5 2 2 6 5 2" xfId="21559"/>
    <cellStyle name="40% - Accent5 2 2 6 6" xfId="21560"/>
    <cellStyle name="40% - Accent5 2 2 7" xfId="21561"/>
    <cellStyle name="40% - Accent5 2 2 7 2" xfId="21562"/>
    <cellStyle name="40% - Accent5 2 2 7 2 2" xfId="21563"/>
    <cellStyle name="40% - Accent5 2 2 7 2 2 2" xfId="21564"/>
    <cellStyle name="40% - Accent5 2 2 7 2 2 2 2" xfId="21565"/>
    <cellStyle name="40% - Accent5 2 2 7 2 2 3" xfId="21566"/>
    <cellStyle name="40% - Accent5 2 2 7 2 3" xfId="21567"/>
    <cellStyle name="40% - Accent5 2 2 7 2 3 2" xfId="21568"/>
    <cellStyle name="40% - Accent5 2 2 7 2 4" xfId="21569"/>
    <cellStyle name="40% - Accent5 2 2 7 3" xfId="21570"/>
    <cellStyle name="40% - Accent5 2 2 7 3 2" xfId="21571"/>
    <cellStyle name="40% - Accent5 2 2 7 3 2 2" xfId="21572"/>
    <cellStyle name="40% - Accent5 2 2 7 3 3" xfId="21573"/>
    <cellStyle name="40% - Accent5 2 2 7 4" xfId="21574"/>
    <cellStyle name="40% - Accent5 2 2 7 4 2" xfId="21575"/>
    <cellStyle name="40% - Accent5 2 2 7 5" xfId="21576"/>
    <cellStyle name="40% - Accent5 2 2 8" xfId="21577"/>
    <cellStyle name="40% - Accent5 2 2 8 2" xfId="21578"/>
    <cellStyle name="40% - Accent5 2 2 8 2 2" xfId="21579"/>
    <cellStyle name="40% - Accent5 2 2 8 2 2 2" xfId="21580"/>
    <cellStyle name="40% - Accent5 2 2 8 2 3" xfId="21581"/>
    <cellStyle name="40% - Accent5 2 2 8 3" xfId="21582"/>
    <cellStyle name="40% - Accent5 2 2 8 3 2" xfId="21583"/>
    <cellStyle name="40% - Accent5 2 2 8 4" xfId="21584"/>
    <cellStyle name="40% - Accent5 2 2 9" xfId="21585"/>
    <cellStyle name="40% - Accent5 2 2 9 2" xfId="21586"/>
    <cellStyle name="40% - Accent5 2 2 9 2 2" xfId="21587"/>
    <cellStyle name="40% - Accent5 2 2 9 3" xfId="21588"/>
    <cellStyle name="40% - Accent5 2 3" xfId="21589"/>
    <cellStyle name="40% - Accent5 2 3 10" xfId="21590"/>
    <cellStyle name="40% - Accent5 2 3 2" xfId="21591"/>
    <cellStyle name="40% - Accent5 2 3 2 2" xfId="21592"/>
    <cellStyle name="40% - Accent5 2 3 2 2 2" xfId="21593"/>
    <cellStyle name="40% - Accent5 2 3 2 2 2 2" xfId="21594"/>
    <cellStyle name="40% - Accent5 2 3 2 2 2 2 2" xfId="21595"/>
    <cellStyle name="40% - Accent5 2 3 2 2 2 2 2 2" xfId="21596"/>
    <cellStyle name="40% - Accent5 2 3 2 2 2 2 2 2 2" xfId="21597"/>
    <cellStyle name="40% - Accent5 2 3 2 2 2 2 2 2 2 2" xfId="21598"/>
    <cellStyle name="40% - Accent5 2 3 2 2 2 2 2 2 2 2 2" xfId="21599"/>
    <cellStyle name="40% - Accent5 2 3 2 2 2 2 2 2 2 3" xfId="21600"/>
    <cellStyle name="40% - Accent5 2 3 2 2 2 2 2 2 3" xfId="21601"/>
    <cellStyle name="40% - Accent5 2 3 2 2 2 2 2 2 3 2" xfId="21602"/>
    <cellStyle name="40% - Accent5 2 3 2 2 2 2 2 2 4" xfId="21603"/>
    <cellStyle name="40% - Accent5 2 3 2 2 2 2 2 3" xfId="21604"/>
    <cellStyle name="40% - Accent5 2 3 2 2 2 2 2 3 2" xfId="21605"/>
    <cellStyle name="40% - Accent5 2 3 2 2 2 2 2 3 2 2" xfId="21606"/>
    <cellStyle name="40% - Accent5 2 3 2 2 2 2 2 3 3" xfId="21607"/>
    <cellStyle name="40% - Accent5 2 3 2 2 2 2 2 4" xfId="21608"/>
    <cellStyle name="40% - Accent5 2 3 2 2 2 2 2 4 2" xfId="21609"/>
    <cellStyle name="40% - Accent5 2 3 2 2 2 2 2 5" xfId="21610"/>
    <cellStyle name="40% - Accent5 2 3 2 2 2 2 3" xfId="21611"/>
    <cellStyle name="40% - Accent5 2 3 2 2 2 2 3 2" xfId="21612"/>
    <cellStyle name="40% - Accent5 2 3 2 2 2 2 3 2 2" xfId="21613"/>
    <cellStyle name="40% - Accent5 2 3 2 2 2 2 3 2 2 2" xfId="21614"/>
    <cellStyle name="40% - Accent5 2 3 2 2 2 2 3 2 3" xfId="21615"/>
    <cellStyle name="40% - Accent5 2 3 2 2 2 2 3 3" xfId="21616"/>
    <cellStyle name="40% - Accent5 2 3 2 2 2 2 3 3 2" xfId="21617"/>
    <cellStyle name="40% - Accent5 2 3 2 2 2 2 3 4" xfId="21618"/>
    <cellStyle name="40% - Accent5 2 3 2 2 2 2 4" xfId="21619"/>
    <cellStyle name="40% - Accent5 2 3 2 2 2 2 4 2" xfId="21620"/>
    <cellStyle name="40% - Accent5 2 3 2 2 2 2 4 2 2" xfId="21621"/>
    <cellStyle name="40% - Accent5 2 3 2 2 2 2 4 3" xfId="21622"/>
    <cellStyle name="40% - Accent5 2 3 2 2 2 2 5" xfId="21623"/>
    <cellStyle name="40% - Accent5 2 3 2 2 2 2 5 2" xfId="21624"/>
    <cellStyle name="40% - Accent5 2 3 2 2 2 2 6" xfId="21625"/>
    <cellStyle name="40% - Accent5 2 3 2 2 2 3" xfId="21626"/>
    <cellStyle name="40% - Accent5 2 3 2 2 2 3 2" xfId="21627"/>
    <cellStyle name="40% - Accent5 2 3 2 2 2 3 2 2" xfId="21628"/>
    <cellStyle name="40% - Accent5 2 3 2 2 2 3 2 2 2" xfId="21629"/>
    <cellStyle name="40% - Accent5 2 3 2 2 2 3 2 2 2 2" xfId="21630"/>
    <cellStyle name="40% - Accent5 2 3 2 2 2 3 2 2 3" xfId="21631"/>
    <cellStyle name="40% - Accent5 2 3 2 2 2 3 2 3" xfId="21632"/>
    <cellStyle name="40% - Accent5 2 3 2 2 2 3 2 3 2" xfId="21633"/>
    <cellStyle name="40% - Accent5 2 3 2 2 2 3 2 4" xfId="21634"/>
    <cellStyle name="40% - Accent5 2 3 2 2 2 3 3" xfId="21635"/>
    <cellStyle name="40% - Accent5 2 3 2 2 2 3 3 2" xfId="21636"/>
    <cellStyle name="40% - Accent5 2 3 2 2 2 3 3 2 2" xfId="21637"/>
    <cellStyle name="40% - Accent5 2 3 2 2 2 3 3 3" xfId="21638"/>
    <cellStyle name="40% - Accent5 2 3 2 2 2 3 4" xfId="21639"/>
    <cellStyle name="40% - Accent5 2 3 2 2 2 3 4 2" xfId="21640"/>
    <cellStyle name="40% - Accent5 2 3 2 2 2 3 5" xfId="21641"/>
    <cellStyle name="40% - Accent5 2 3 2 2 2 4" xfId="21642"/>
    <cellStyle name="40% - Accent5 2 3 2 2 2 4 2" xfId="21643"/>
    <cellStyle name="40% - Accent5 2 3 2 2 2 4 2 2" xfId="21644"/>
    <cellStyle name="40% - Accent5 2 3 2 2 2 4 2 2 2" xfId="21645"/>
    <cellStyle name="40% - Accent5 2 3 2 2 2 4 2 3" xfId="21646"/>
    <cellStyle name="40% - Accent5 2 3 2 2 2 4 3" xfId="21647"/>
    <cellStyle name="40% - Accent5 2 3 2 2 2 4 3 2" xfId="21648"/>
    <cellStyle name="40% - Accent5 2 3 2 2 2 4 4" xfId="21649"/>
    <cellStyle name="40% - Accent5 2 3 2 2 2 5" xfId="21650"/>
    <cellStyle name="40% - Accent5 2 3 2 2 2 5 2" xfId="21651"/>
    <cellStyle name="40% - Accent5 2 3 2 2 2 5 2 2" xfId="21652"/>
    <cellStyle name="40% - Accent5 2 3 2 2 2 5 3" xfId="21653"/>
    <cellStyle name="40% - Accent5 2 3 2 2 2 6" xfId="21654"/>
    <cellStyle name="40% - Accent5 2 3 2 2 2 6 2" xfId="21655"/>
    <cellStyle name="40% - Accent5 2 3 2 2 2 7" xfId="21656"/>
    <cellStyle name="40% - Accent5 2 3 2 2 3" xfId="21657"/>
    <cellStyle name="40% - Accent5 2 3 2 2 3 2" xfId="21658"/>
    <cellStyle name="40% - Accent5 2 3 2 2 3 2 2" xfId="21659"/>
    <cellStyle name="40% - Accent5 2 3 2 2 3 2 2 2" xfId="21660"/>
    <cellStyle name="40% - Accent5 2 3 2 2 3 2 2 2 2" xfId="21661"/>
    <cellStyle name="40% - Accent5 2 3 2 2 3 2 2 2 2 2" xfId="21662"/>
    <cellStyle name="40% - Accent5 2 3 2 2 3 2 2 2 3" xfId="21663"/>
    <cellStyle name="40% - Accent5 2 3 2 2 3 2 2 3" xfId="21664"/>
    <cellStyle name="40% - Accent5 2 3 2 2 3 2 2 3 2" xfId="21665"/>
    <cellStyle name="40% - Accent5 2 3 2 2 3 2 2 4" xfId="21666"/>
    <cellStyle name="40% - Accent5 2 3 2 2 3 2 3" xfId="21667"/>
    <cellStyle name="40% - Accent5 2 3 2 2 3 2 3 2" xfId="21668"/>
    <cellStyle name="40% - Accent5 2 3 2 2 3 2 3 2 2" xfId="21669"/>
    <cellStyle name="40% - Accent5 2 3 2 2 3 2 3 3" xfId="21670"/>
    <cellStyle name="40% - Accent5 2 3 2 2 3 2 4" xfId="21671"/>
    <cellStyle name="40% - Accent5 2 3 2 2 3 2 4 2" xfId="21672"/>
    <cellStyle name="40% - Accent5 2 3 2 2 3 2 5" xfId="21673"/>
    <cellStyle name="40% - Accent5 2 3 2 2 3 3" xfId="21674"/>
    <cellStyle name="40% - Accent5 2 3 2 2 3 3 2" xfId="21675"/>
    <cellStyle name="40% - Accent5 2 3 2 2 3 3 2 2" xfId="21676"/>
    <cellStyle name="40% - Accent5 2 3 2 2 3 3 2 2 2" xfId="21677"/>
    <cellStyle name="40% - Accent5 2 3 2 2 3 3 2 3" xfId="21678"/>
    <cellStyle name="40% - Accent5 2 3 2 2 3 3 3" xfId="21679"/>
    <cellStyle name="40% - Accent5 2 3 2 2 3 3 3 2" xfId="21680"/>
    <cellStyle name="40% - Accent5 2 3 2 2 3 3 4" xfId="21681"/>
    <cellStyle name="40% - Accent5 2 3 2 2 3 4" xfId="21682"/>
    <cellStyle name="40% - Accent5 2 3 2 2 3 4 2" xfId="21683"/>
    <cellStyle name="40% - Accent5 2 3 2 2 3 4 2 2" xfId="21684"/>
    <cellStyle name="40% - Accent5 2 3 2 2 3 4 3" xfId="21685"/>
    <cellStyle name="40% - Accent5 2 3 2 2 3 5" xfId="21686"/>
    <cellStyle name="40% - Accent5 2 3 2 2 3 5 2" xfId="21687"/>
    <cellStyle name="40% - Accent5 2 3 2 2 3 6" xfId="21688"/>
    <cellStyle name="40% - Accent5 2 3 2 2 4" xfId="21689"/>
    <cellStyle name="40% - Accent5 2 3 2 2 4 2" xfId="21690"/>
    <cellStyle name="40% - Accent5 2 3 2 2 4 2 2" xfId="21691"/>
    <cellStyle name="40% - Accent5 2 3 2 2 4 2 2 2" xfId="21692"/>
    <cellStyle name="40% - Accent5 2 3 2 2 4 2 2 2 2" xfId="21693"/>
    <cellStyle name="40% - Accent5 2 3 2 2 4 2 2 3" xfId="21694"/>
    <cellStyle name="40% - Accent5 2 3 2 2 4 2 3" xfId="21695"/>
    <cellStyle name="40% - Accent5 2 3 2 2 4 2 3 2" xfId="21696"/>
    <cellStyle name="40% - Accent5 2 3 2 2 4 2 4" xfId="21697"/>
    <cellStyle name="40% - Accent5 2 3 2 2 4 3" xfId="21698"/>
    <cellStyle name="40% - Accent5 2 3 2 2 4 3 2" xfId="21699"/>
    <cellStyle name="40% - Accent5 2 3 2 2 4 3 2 2" xfId="21700"/>
    <cellStyle name="40% - Accent5 2 3 2 2 4 3 3" xfId="21701"/>
    <cellStyle name="40% - Accent5 2 3 2 2 4 4" xfId="21702"/>
    <cellStyle name="40% - Accent5 2 3 2 2 4 4 2" xfId="21703"/>
    <cellStyle name="40% - Accent5 2 3 2 2 4 5" xfId="21704"/>
    <cellStyle name="40% - Accent5 2 3 2 2 5" xfId="21705"/>
    <cellStyle name="40% - Accent5 2 3 2 2 5 2" xfId="21706"/>
    <cellStyle name="40% - Accent5 2 3 2 2 5 2 2" xfId="21707"/>
    <cellStyle name="40% - Accent5 2 3 2 2 5 2 2 2" xfId="21708"/>
    <cellStyle name="40% - Accent5 2 3 2 2 5 2 3" xfId="21709"/>
    <cellStyle name="40% - Accent5 2 3 2 2 5 3" xfId="21710"/>
    <cellStyle name="40% - Accent5 2 3 2 2 5 3 2" xfId="21711"/>
    <cellStyle name="40% - Accent5 2 3 2 2 5 4" xfId="21712"/>
    <cellStyle name="40% - Accent5 2 3 2 2 6" xfId="21713"/>
    <cellStyle name="40% - Accent5 2 3 2 2 6 2" xfId="21714"/>
    <cellStyle name="40% - Accent5 2 3 2 2 6 2 2" xfId="21715"/>
    <cellStyle name="40% - Accent5 2 3 2 2 6 3" xfId="21716"/>
    <cellStyle name="40% - Accent5 2 3 2 2 7" xfId="21717"/>
    <cellStyle name="40% - Accent5 2 3 2 2 7 2" xfId="21718"/>
    <cellStyle name="40% - Accent5 2 3 2 2 8" xfId="21719"/>
    <cellStyle name="40% - Accent5 2 3 2 3" xfId="21720"/>
    <cellStyle name="40% - Accent5 2 3 2 3 2" xfId="21721"/>
    <cellStyle name="40% - Accent5 2 3 2 3 2 2" xfId="21722"/>
    <cellStyle name="40% - Accent5 2 3 2 3 2 2 2" xfId="21723"/>
    <cellStyle name="40% - Accent5 2 3 2 3 2 2 2 2" xfId="21724"/>
    <cellStyle name="40% - Accent5 2 3 2 3 2 2 2 2 2" xfId="21725"/>
    <cellStyle name="40% - Accent5 2 3 2 3 2 2 2 2 2 2" xfId="21726"/>
    <cellStyle name="40% - Accent5 2 3 2 3 2 2 2 2 3" xfId="21727"/>
    <cellStyle name="40% - Accent5 2 3 2 3 2 2 2 3" xfId="21728"/>
    <cellStyle name="40% - Accent5 2 3 2 3 2 2 2 3 2" xfId="21729"/>
    <cellStyle name="40% - Accent5 2 3 2 3 2 2 2 4" xfId="21730"/>
    <cellStyle name="40% - Accent5 2 3 2 3 2 2 3" xfId="21731"/>
    <cellStyle name="40% - Accent5 2 3 2 3 2 2 3 2" xfId="21732"/>
    <cellStyle name="40% - Accent5 2 3 2 3 2 2 3 2 2" xfId="21733"/>
    <cellStyle name="40% - Accent5 2 3 2 3 2 2 3 3" xfId="21734"/>
    <cellStyle name="40% - Accent5 2 3 2 3 2 2 4" xfId="21735"/>
    <cellStyle name="40% - Accent5 2 3 2 3 2 2 4 2" xfId="21736"/>
    <cellStyle name="40% - Accent5 2 3 2 3 2 2 5" xfId="21737"/>
    <cellStyle name="40% - Accent5 2 3 2 3 2 3" xfId="21738"/>
    <cellStyle name="40% - Accent5 2 3 2 3 2 3 2" xfId="21739"/>
    <cellStyle name="40% - Accent5 2 3 2 3 2 3 2 2" xfId="21740"/>
    <cellStyle name="40% - Accent5 2 3 2 3 2 3 2 2 2" xfId="21741"/>
    <cellStyle name="40% - Accent5 2 3 2 3 2 3 2 3" xfId="21742"/>
    <cellStyle name="40% - Accent5 2 3 2 3 2 3 3" xfId="21743"/>
    <cellStyle name="40% - Accent5 2 3 2 3 2 3 3 2" xfId="21744"/>
    <cellStyle name="40% - Accent5 2 3 2 3 2 3 4" xfId="21745"/>
    <cellStyle name="40% - Accent5 2 3 2 3 2 4" xfId="21746"/>
    <cellStyle name="40% - Accent5 2 3 2 3 2 4 2" xfId="21747"/>
    <cellStyle name="40% - Accent5 2 3 2 3 2 4 2 2" xfId="21748"/>
    <cellStyle name="40% - Accent5 2 3 2 3 2 4 3" xfId="21749"/>
    <cellStyle name="40% - Accent5 2 3 2 3 2 5" xfId="21750"/>
    <cellStyle name="40% - Accent5 2 3 2 3 2 5 2" xfId="21751"/>
    <cellStyle name="40% - Accent5 2 3 2 3 2 6" xfId="21752"/>
    <cellStyle name="40% - Accent5 2 3 2 3 3" xfId="21753"/>
    <cellStyle name="40% - Accent5 2 3 2 3 3 2" xfId="21754"/>
    <cellStyle name="40% - Accent5 2 3 2 3 3 2 2" xfId="21755"/>
    <cellStyle name="40% - Accent5 2 3 2 3 3 2 2 2" xfId="21756"/>
    <cellStyle name="40% - Accent5 2 3 2 3 3 2 2 2 2" xfId="21757"/>
    <cellStyle name="40% - Accent5 2 3 2 3 3 2 2 3" xfId="21758"/>
    <cellStyle name="40% - Accent5 2 3 2 3 3 2 3" xfId="21759"/>
    <cellStyle name="40% - Accent5 2 3 2 3 3 2 3 2" xfId="21760"/>
    <cellStyle name="40% - Accent5 2 3 2 3 3 2 4" xfId="21761"/>
    <cellStyle name="40% - Accent5 2 3 2 3 3 3" xfId="21762"/>
    <cellStyle name="40% - Accent5 2 3 2 3 3 3 2" xfId="21763"/>
    <cellStyle name="40% - Accent5 2 3 2 3 3 3 2 2" xfId="21764"/>
    <cellStyle name="40% - Accent5 2 3 2 3 3 3 3" xfId="21765"/>
    <cellStyle name="40% - Accent5 2 3 2 3 3 4" xfId="21766"/>
    <cellStyle name="40% - Accent5 2 3 2 3 3 4 2" xfId="21767"/>
    <cellStyle name="40% - Accent5 2 3 2 3 3 5" xfId="21768"/>
    <cellStyle name="40% - Accent5 2 3 2 3 4" xfId="21769"/>
    <cellStyle name="40% - Accent5 2 3 2 3 4 2" xfId="21770"/>
    <cellStyle name="40% - Accent5 2 3 2 3 4 2 2" xfId="21771"/>
    <cellStyle name="40% - Accent5 2 3 2 3 4 2 2 2" xfId="21772"/>
    <cellStyle name="40% - Accent5 2 3 2 3 4 2 3" xfId="21773"/>
    <cellStyle name="40% - Accent5 2 3 2 3 4 3" xfId="21774"/>
    <cellStyle name="40% - Accent5 2 3 2 3 4 3 2" xfId="21775"/>
    <cellStyle name="40% - Accent5 2 3 2 3 4 4" xfId="21776"/>
    <cellStyle name="40% - Accent5 2 3 2 3 5" xfId="21777"/>
    <cellStyle name="40% - Accent5 2 3 2 3 5 2" xfId="21778"/>
    <cellStyle name="40% - Accent5 2 3 2 3 5 2 2" xfId="21779"/>
    <cellStyle name="40% - Accent5 2 3 2 3 5 3" xfId="21780"/>
    <cellStyle name="40% - Accent5 2 3 2 3 6" xfId="21781"/>
    <cellStyle name="40% - Accent5 2 3 2 3 6 2" xfId="21782"/>
    <cellStyle name="40% - Accent5 2 3 2 3 7" xfId="21783"/>
    <cellStyle name="40% - Accent5 2 3 2 4" xfId="21784"/>
    <cellStyle name="40% - Accent5 2 3 2 4 2" xfId="21785"/>
    <cellStyle name="40% - Accent5 2 3 2 4 2 2" xfId="21786"/>
    <cellStyle name="40% - Accent5 2 3 2 4 2 2 2" xfId="21787"/>
    <cellStyle name="40% - Accent5 2 3 2 4 2 2 2 2" xfId="21788"/>
    <cellStyle name="40% - Accent5 2 3 2 4 2 2 2 2 2" xfId="21789"/>
    <cellStyle name="40% - Accent5 2 3 2 4 2 2 2 3" xfId="21790"/>
    <cellStyle name="40% - Accent5 2 3 2 4 2 2 3" xfId="21791"/>
    <cellStyle name="40% - Accent5 2 3 2 4 2 2 3 2" xfId="21792"/>
    <cellStyle name="40% - Accent5 2 3 2 4 2 2 4" xfId="21793"/>
    <cellStyle name="40% - Accent5 2 3 2 4 2 3" xfId="21794"/>
    <cellStyle name="40% - Accent5 2 3 2 4 2 3 2" xfId="21795"/>
    <cellStyle name="40% - Accent5 2 3 2 4 2 3 2 2" xfId="21796"/>
    <cellStyle name="40% - Accent5 2 3 2 4 2 3 3" xfId="21797"/>
    <cellStyle name="40% - Accent5 2 3 2 4 2 4" xfId="21798"/>
    <cellStyle name="40% - Accent5 2 3 2 4 2 4 2" xfId="21799"/>
    <cellStyle name="40% - Accent5 2 3 2 4 2 5" xfId="21800"/>
    <cellStyle name="40% - Accent5 2 3 2 4 3" xfId="21801"/>
    <cellStyle name="40% - Accent5 2 3 2 4 3 2" xfId="21802"/>
    <cellStyle name="40% - Accent5 2 3 2 4 3 2 2" xfId="21803"/>
    <cellStyle name="40% - Accent5 2 3 2 4 3 2 2 2" xfId="21804"/>
    <cellStyle name="40% - Accent5 2 3 2 4 3 2 3" xfId="21805"/>
    <cellStyle name="40% - Accent5 2 3 2 4 3 3" xfId="21806"/>
    <cellStyle name="40% - Accent5 2 3 2 4 3 3 2" xfId="21807"/>
    <cellStyle name="40% - Accent5 2 3 2 4 3 4" xfId="21808"/>
    <cellStyle name="40% - Accent5 2 3 2 4 4" xfId="21809"/>
    <cellStyle name="40% - Accent5 2 3 2 4 4 2" xfId="21810"/>
    <cellStyle name="40% - Accent5 2 3 2 4 4 2 2" xfId="21811"/>
    <cellStyle name="40% - Accent5 2 3 2 4 4 3" xfId="21812"/>
    <cellStyle name="40% - Accent5 2 3 2 4 5" xfId="21813"/>
    <cellStyle name="40% - Accent5 2 3 2 4 5 2" xfId="21814"/>
    <cellStyle name="40% - Accent5 2 3 2 4 6" xfId="21815"/>
    <cellStyle name="40% - Accent5 2 3 2 5" xfId="21816"/>
    <cellStyle name="40% - Accent5 2 3 2 5 2" xfId="21817"/>
    <cellStyle name="40% - Accent5 2 3 2 5 2 2" xfId="21818"/>
    <cellStyle name="40% - Accent5 2 3 2 5 2 2 2" xfId="21819"/>
    <cellStyle name="40% - Accent5 2 3 2 5 2 2 2 2" xfId="21820"/>
    <cellStyle name="40% - Accent5 2 3 2 5 2 2 3" xfId="21821"/>
    <cellStyle name="40% - Accent5 2 3 2 5 2 3" xfId="21822"/>
    <cellStyle name="40% - Accent5 2 3 2 5 2 3 2" xfId="21823"/>
    <cellStyle name="40% - Accent5 2 3 2 5 2 4" xfId="21824"/>
    <cellStyle name="40% - Accent5 2 3 2 5 3" xfId="21825"/>
    <cellStyle name="40% - Accent5 2 3 2 5 3 2" xfId="21826"/>
    <cellStyle name="40% - Accent5 2 3 2 5 3 2 2" xfId="21827"/>
    <cellStyle name="40% - Accent5 2 3 2 5 3 3" xfId="21828"/>
    <cellStyle name="40% - Accent5 2 3 2 5 4" xfId="21829"/>
    <cellStyle name="40% - Accent5 2 3 2 5 4 2" xfId="21830"/>
    <cellStyle name="40% - Accent5 2 3 2 5 5" xfId="21831"/>
    <cellStyle name="40% - Accent5 2 3 2 6" xfId="21832"/>
    <cellStyle name="40% - Accent5 2 3 2 6 2" xfId="21833"/>
    <cellStyle name="40% - Accent5 2 3 2 6 2 2" xfId="21834"/>
    <cellStyle name="40% - Accent5 2 3 2 6 2 2 2" xfId="21835"/>
    <cellStyle name="40% - Accent5 2 3 2 6 2 3" xfId="21836"/>
    <cellStyle name="40% - Accent5 2 3 2 6 3" xfId="21837"/>
    <cellStyle name="40% - Accent5 2 3 2 6 3 2" xfId="21838"/>
    <cellStyle name="40% - Accent5 2 3 2 6 4" xfId="21839"/>
    <cellStyle name="40% - Accent5 2 3 2 7" xfId="21840"/>
    <cellStyle name="40% - Accent5 2 3 2 7 2" xfId="21841"/>
    <cellStyle name="40% - Accent5 2 3 2 7 2 2" xfId="21842"/>
    <cellStyle name="40% - Accent5 2 3 2 7 3" xfId="21843"/>
    <cellStyle name="40% - Accent5 2 3 2 8" xfId="21844"/>
    <cellStyle name="40% - Accent5 2 3 2 8 2" xfId="21845"/>
    <cellStyle name="40% - Accent5 2 3 2 9" xfId="21846"/>
    <cellStyle name="40% - Accent5 2 3 3" xfId="21847"/>
    <cellStyle name="40% - Accent5 2 3 3 2" xfId="21848"/>
    <cellStyle name="40% - Accent5 2 3 3 2 2" xfId="21849"/>
    <cellStyle name="40% - Accent5 2 3 3 2 2 2" xfId="21850"/>
    <cellStyle name="40% - Accent5 2 3 3 2 2 2 2" xfId="21851"/>
    <cellStyle name="40% - Accent5 2 3 3 2 2 2 2 2" xfId="21852"/>
    <cellStyle name="40% - Accent5 2 3 3 2 2 2 2 2 2" xfId="21853"/>
    <cellStyle name="40% - Accent5 2 3 3 2 2 2 2 2 2 2" xfId="21854"/>
    <cellStyle name="40% - Accent5 2 3 3 2 2 2 2 2 3" xfId="21855"/>
    <cellStyle name="40% - Accent5 2 3 3 2 2 2 2 3" xfId="21856"/>
    <cellStyle name="40% - Accent5 2 3 3 2 2 2 2 3 2" xfId="21857"/>
    <cellStyle name="40% - Accent5 2 3 3 2 2 2 2 4" xfId="21858"/>
    <cellStyle name="40% - Accent5 2 3 3 2 2 2 3" xfId="21859"/>
    <cellStyle name="40% - Accent5 2 3 3 2 2 2 3 2" xfId="21860"/>
    <cellStyle name="40% - Accent5 2 3 3 2 2 2 3 2 2" xfId="21861"/>
    <cellStyle name="40% - Accent5 2 3 3 2 2 2 3 3" xfId="21862"/>
    <cellStyle name="40% - Accent5 2 3 3 2 2 2 4" xfId="21863"/>
    <cellStyle name="40% - Accent5 2 3 3 2 2 2 4 2" xfId="21864"/>
    <cellStyle name="40% - Accent5 2 3 3 2 2 2 5" xfId="21865"/>
    <cellStyle name="40% - Accent5 2 3 3 2 2 3" xfId="21866"/>
    <cellStyle name="40% - Accent5 2 3 3 2 2 3 2" xfId="21867"/>
    <cellStyle name="40% - Accent5 2 3 3 2 2 3 2 2" xfId="21868"/>
    <cellStyle name="40% - Accent5 2 3 3 2 2 3 2 2 2" xfId="21869"/>
    <cellStyle name="40% - Accent5 2 3 3 2 2 3 2 3" xfId="21870"/>
    <cellStyle name="40% - Accent5 2 3 3 2 2 3 3" xfId="21871"/>
    <cellStyle name="40% - Accent5 2 3 3 2 2 3 3 2" xfId="21872"/>
    <cellStyle name="40% - Accent5 2 3 3 2 2 3 4" xfId="21873"/>
    <cellStyle name="40% - Accent5 2 3 3 2 2 4" xfId="21874"/>
    <cellStyle name="40% - Accent5 2 3 3 2 2 4 2" xfId="21875"/>
    <cellStyle name="40% - Accent5 2 3 3 2 2 4 2 2" xfId="21876"/>
    <cellStyle name="40% - Accent5 2 3 3 2 2 4 3" xfId="21877"/>
    <cellStyle name="40% - Accent5 2 3 3 2 2 5" xfId="21878"/>
    <cellStyle name="40% - Accent5 2 3 3 2 2 5 2" xfId="21879"/>
    <cellStyle name="40% - Accent5 2 3 3 2 2 6" xfId="21880"/>
    <cellStyle name="40% - Accent5 2 3 3 2 3" xfId="21881"/>
    <cellStyle name="40% - Accent5 2 3 3 2 3 2" xfId="21882"/>
    <cellStyle name="40% - Accent5 2 3 3 2 3 2 2" xfId="21883"/>
    <cellStyle name="40% - Accent5 2 3 3 2 3 2 2 2" xfId="21884"/>
    <cellStyle name="40% - Accent5 2 3 3 2 3 2 2 2 2" xfId="21885"/>
    <cellStyle name="40% - Accent5 2 3 3 2 3 2 2 3" xfId="21886"/>
    <cellStyle name="40% - Accent5 2 3 3 2 3 2 3" xfId="21887"/>
    <cellStyle name="40% - Accent5 2 3 3 2 3 2 3 2" xfId="21888"/>
    <cellStyle name="40% - Accent5 2 3 3 2 3 2 4" xfId="21889"/>
    <cellStyle name="40% - Accent5 2 3 3 2 3 3" xfId="21890"/>
    <cellStyle name="40% - Accent5 2 3 3 2 3 3 2" xfId="21891"/>
    <cellStyle name="40% - Accent5 2 3 3 2 3 3 2 2" xfId="21892"/>
    <cellStyle name="40% - Accent5 2 3 3 2 3 3 3" xfId="21893"/>
    <cellStyle name="40% - Accent5 2 3 3 2 3 4" xfId="21894"/>
    <cellStyle name="40% - Accent5 2 3 3 2 3 4 2" xfId="21895"/>
    <cellStyle name="40% - Accent5 2 3 3 2 3 5" xfId="21896"/>
    <cellStyle name="40% - Accent5 2 3 3 2 4" xfId="21897"/>
    <cellStyle name="40% - Accent5 2 3 3 2 4 2" xfId="21898"/>
    <cellStyle name="40% - Accent5 2 3 3 2 4 2 2" xfId="21899"/>
    <cellStyle name="40% - Accent5 2 3 3 2 4 2 2 2" xfId="21900"/>
    <cellStyle name="40% - Accent5 2 3 3 2 4 2 3" xfId="21901"/>
    <cellStyle name="40% - Accent5 2 3 3 2 4 3" xfId="21902"/>
    <cellStyle name="40% - Accent5 2 3 3 2 4 3 2" xfId="21903"/>
    <cellStyle name="40% - Accent5 2 3 3 2 4 4" xfId="21904"/>
    <cellStyle name="40% - Accent5 2 3 3 2 5" xfId="21905"/>
    <cellStyle name="40% - Accent5 2 3 3 2 5 2" xfId="21906"/>
    <cellStyle name="40% - Accent5 2 3 3 2 5 2 2" xfId="21907"/>
    <cellStyle name="40% - Accent5 2 3 3 2 5 3" xfId="21908"/>
    <cellStyle name="40% - Accent5 2 3 3 2 6" xfId="21909"/>
    <cellStyle name="40% - Accent5 2 3 3 2 6 2" xfId="21910"/>
    <cellStyle name="40% - Accent5 2 3 3 2 7" xfId="21911"/>
    <cellStyle name="40% - Accent5 2 3 3 3" xfId="21912"/>
    <cellStyle name="40% - Accent5 2 3 3 3 2" xfId="21913"/>
    <cellStyle name="40% - Accent5 2 3 3 3 2 2" xfId="21914"/>
    <cellStyle name="40% - Accent5 2 3 3 3 2 2 2" xfId="21915"/>
    <cellStyle name="40% - Accent5 2 3 3 3 2 2 2 2" xfId="21916"/>
    <cellStyle name="40% - Accent5 2 3 3 3 2 2 2 2 2" xfId="21917"/>
    <cellStyle name="40% - Accent5 2 3 3 3 2 2 2 3" xfId="21918"/>
    <cellStyle name="40% - Accent5 2 3 3 3 2 2 3" xfId="21919"/>
    <cellStyle name="40% - Accent5 2 3 3 3 2 2 3 2" xfId="21920"/>
    <cellStyle name="40% - Accent5 2 3 3 3 2 2 4" xfId="21921"/>
    <cellStyle name="40% - Accent5 2 3 3 3 2 3" xfId="21922"/>
    <cellStyle name="40% - Accent5 2 3 3 3 2 3 2" xfId="21923"/>
    <cellStyle name="40% - Accent5 2 3 3 3 2 3 2 2" xfId="21924"/>
    <cellStyle name="40% - Accent5 2 3 3 3 2 3 3" xfId="21925"/>
    <cellStyle name="40% - Accent5 2 3 3 3 2 4" xfId="21926"/>
    <cellStyle name="40% - Accent5 2 3 3 3 2 4 2" xfId="21927"/>
    <cellStyle name="40% - Accent5 2 3 3 3 2 5" xfId="21928"/>
    <cellStyle name="40% - Accent5 2 3 3 3 3" xfId="21929"/>
    <cellStyle name="40% - Accent5 2 3 3 3 3 2" xfId="21930"/>
    <cellStyle name="40% - Accent5 2 3 3 3 3 2 2" xfId="21931"/>
    <cellStyle name="40% - Accent5 2 3 3 3 3 2 2 2" xfId="21932"/>
    <cellStyle name="40% - Accent5 2 3 3 3 3 2 3" xfId="21933"/>
    <cellStyle name="40% - Accent5 2 3 3 3 3 3" xfId="21934"/>
    <cellStyle name="40% - Accent5 2 3 3 3 3 3 2" xfId="21935"/>
    <cellStyle name="40% - Accent5 2 3 3 3 3 4" xfId="21936"/>
    <cellStyle name="40% - Accent5 2 3 3 3 4" xfId="21937"/>
    <cellStyle name="40% - Accent5 2 3 3 3 4 2" xfId="21938"/>
    <cellStyle name="40% - Accent5 2 3 3 3 4 2 2" xfId="21939"/>
    <cellStyle name="40% - Accent5 2 3 3 3 4 3" xfId="21940"/>
    <cellStyle name="40% - Accent5 2 3 3 3 5" xfId="21941"/>
    <cellStyle name="40% - Accent5 2 3 3 3 5 2" xfId="21942"/>
    <cellStyle name="40% - Accent5 2 3 3 3 6" xfId="21943"/>
    <cellStyle name="40% - Accent5 2 3 3 4" xfId="21944"/>
    <cellStyle name="40% - Accent5 2 3 3 4 2" xfId="21945"/>
    <cellStyle name="40% - Accent5 2 3 3 4 2 2" xfId="21946"/>
    <cellStyle name="40% - Accent5 2 3 3 4 2 2 2" xfId="21947"/>
    <cellStyle name="40% - Accent5 2 3 3 4 2 2 2 2" xfId="21948"/>
    <cellStyle name="40% - Accent5 2 3 3 4 2 2 3" xfId="21949"/>
    <cellStyle name="40% - Accent5 2 3 3 4 2 3" xfId="21950"/>
    <cellStyle name="40% - Accent5 2 3 3 4 2 3 2" xfId="21951"/>
    <cellStyle name="40% - Accent5 2 3 3 4 2 4" xfId="21952"/>
    <cellStyle name="40% - Accent5 2 3 3 4 3" xfId="21953"/>
    <cellStyle name="40% - Accent5 2 3 3 4 3 2" xfId="21954"/>
    <cellStyle name="40% - Accent5 2 3 3 4 3 2 2" xfId="21955"/>
    <cellStyle name="40% - Accent5 2 3 3 4 3 3" xfId="21956"/>
    <cellStyle name="40% - Accent5 2 3 3 4 4" xfId="21957"/>
    <cellStyle name="40% - Accent5 2 3 3 4 4 2" xfId="21958"/>
    <cellStyle name="40% - Accent5 2 3 3 4 5" xfId="21959"/>
    <cellStyle name="40% - Accent5 2 3 3 5" xfId="21960"/>
    <cellStyle name="40% - Accent5 2 3 3 5 2" xfId="21961"/>
    <cellStyle name="40% - Accent5 2 3 3 5 2 2" xfId="21962"/>
    <cellStyle name="40% - Accent5 2 3 3 5 2 2 2" xfId="21963"/>
    <cellStyle name="40% - Accent5 2 3 3 5 2 3" xfId="21964"/>
    <cellStyle name="40% - Accent5 2 3 3 5 3" xfId="21965"/>
    <cellStyle name="40% - Accent5 2 3 3 5 3 2" xfId="21966"/>
    <cellStyle name="40% - Accent5 2 3 3 5 4" xfId="21967"/>
    <cellStyle name="40% - Accent5 2 3 3 6" xfId="21968"/>
    <cellStyle name="40% - Accent5 2 3 3 6 2" xfId="21969"/>
    <cellStyle name="40% - Accent5 2 3 3 6 2 2" xfId="21970"/>
    <cellStyle name="40% - Accent5 2 3 3 6 3" xfId="21971"/>
    <cellStyle name="40% - Accent5 2 3 3 7" xfId="21972"/>
    <cellStyle name="40% - Accent5 2 3 3 7 2" xfId="21973"/>
    <cellStyle name="40% - Accent5 2 3 3 8" xfId="21974"/>
    <cellStyle name="40% - Accent5 2 3 4" xfId="21975"/>
    <cellStyle name="40% - Accent5 2 3 4 2" xfId="21976"/>
    <cellStyle name="40% - Accent5 2 3 4 2 2" xfId="21977"/>
    <cellStyle name="40% - Accent5 2 3 4 2 2 2" xfId="21978"/>
    <cellStyle name="40% - Accent5 2 3 4 2 2 2 2" xfId="21979"/>
    <cellStyle name="40% - Accent5 2 3 4 2 2 2 2 2" xfId="21980"/>
    <cellStyle name="40% - Accent5 2 3 4 2 2 2 2 2 2" xfId="21981"/>
    <cellStyle name="40% - Accent5 2 3 4 2 2 2 2 3" xfId="21982"/>
    <cellStyle name="40% - Accent5 2 3 4 2 2 2 3" xfId="21983"/>
    <cellStyle name="40% - Accent5 2 3 4 2 2 2 3 2" xfId="21984"/>
    <cellStyle name="40% - Accent5 2 3 4 2 2 2 4" xfId="21985"/>
    <cellStyle name="40% - Accent5 2 3 4 2 2 3" xfId="21986"/>
    <cellStyle name="40% - Accent5 2 3 4 2 2 3 2" xfId="21987"/>
    <cellStyle name="40% - Accent5 2 3 4 2 2 3 2 2" xfId="21988"/>
    <cellStyle name="40% - Accent5 2 3 4 2 2 3 3" xfId="21989"/>
    <cellStyle name="40% - Accent5 2 3 4 2 2 4" xfId="21990"/>
    <cellStyle name="40% - Accent5 2 3 4 2 2 4 2" xfId="21991"/>
    <cellStyle name="40% - Accent5 2 3 4 2 2 5" xfId="21992"/>
    <cellStyle name="40% - Accent5 2 3 4 2 3" xfId="21993"/>
    <cellStyle name="40% - Accent5 2 3 4 2 3 2" xfId="21994"/>
    <cellStyle name="40% - Accent5 2 3 4 2 3 2 2" xfId="21995"/>
    <cellStyle name="40% - Accent5 2 3 4 2 3 2 2 2" xfId="21996"/>
    <cellStyle name="40% - Accent5 2 3 4 2 3 2 3" xfId="21997"/>
    <cellStyle name="40% - Accent5 2 3 4 2 3 3" xfId="21998"/>
    <cellStyle name="40% - Accent5 2 3 4 2 3 3 2" xfId="21999"/>
    <cellStyle name="40% - Accent5 2 3 4 2 3 4" xfId="22000"/>
    <cellStyle name="40% - Accent5 2 3 4 2 4" xfId="22001"/>
    <cellStyle name="40% - Accent5 2 3 4 2 4 2" xfId="22002"/>
    <cellStyle name="40% - Accent5 2 3 4 2 4 2 2" xfId="22003"/>
    <cellStyle name="40% - Accent5 2 3 4 2 4 3" xfId="22004"/>
    <cellStyle name="40% - Accent5 2 3 4 2 5" xfId="22005"/>
    <cellStyle name="40% - Accent5 2 3 4 2 5 2" xfId="22006"/>
    <cellStyle name="40% - Accent5 2 3 4 2 6" xfId="22007"/>
    <cellStyle name="40% - Accent5 2 3 4 3" xfId="22008"/>
    <cellStyle name="40% - Accent5 2 3 4 3 2" xfId="22009"/>
    <cellStyle name="40% - Accent5 2 3 4 3 2 2" xfId="22010"/>
    <cellStyle name="40% - Accent5 2 3 4 3 2 2 2" xfId="22011"/>
    <cellStyle name="40% - Accent5 2 3 4 3 2 2 2 2" xfId="22012"/>
    <cellStyle name="40% - Accent5 2 3 4 3 2 2 3" xfId="22013"/>
    <cellStyle name="40% - Accent5 2 3 4 3 2 3" xfId="22014"/>
    <cellStyle name="40% - Accent5 2 3 4 3 2 3 2" xfId="22015"/>
    <cellStyle name="40% - Accent5 2 3 4 3 2 4" xfId="22016"/>
    <cellStyle name="40% - Accent5 2 3 4 3 3" xfId="22017"/>
    <cellStyle name="40% - Accent5 2 3 4 3 3 2" xfId="22018"/>
    <cellStyle name="40% - Accent5 2 3 4 3 3 2 2" xfId="22019"/>
    <cellStyle name="40% - Accent5 2 3 4 3 3 3" xfId="22020"/>
    <cellStyle name="40% - Accent5 2 3 4 3 4" xfId="22021"/>
    <cellStyle name="40% - Accent5 2 3 4 3 4 2" xfId="22022"/>
    <cellStyle name="40% - Accent5 2 3 4 3 5" xfId="22023"/>
    <cellStyle name="40% - Accent5 2 3 4 4" xfId="22024"/>
    <cellStyle name="40% - Accent5 2 3 4 4 2" xfId="22025"/>
    <cellStyle name="40% - Accent5 2 3 4 4 2 2" xfId="22026"/>
    <cellStyle name="40% - Accent5 2 3 4 4 2 2 2" xfId="22027"/>
    <cellStyle name="40% - Accent5 2 3 4 4 2 3" xfId="22028"/>
    <cellStyle name="40% - Accent5 2 3 4 4 3" xfId="22029"/>
    <cellStyle name="40% - Accent5 2 3 4 4 3 2" xfId="22030"/>
    <cellStyle name="40% - Accent5 2 3 4 4 4" xfId="22031"/>
    <cellStyle name="40% - Accent5 2 3 4 5" xfId="22032"/>
    <cellStyle name="40% - Accent5 2 3 4 5 2" xfId="22033"/>
    <cellStyle name="40% - Accent5 2 3 4 5 2 2" xfId="22034"/>
    <cellStyle name="40% - Accent5 2 3 4 5 3" xfId="22035"/>
    <cellStyle name="40% - Accent5 2 3 4 6" xfId="22036"/>
    <cellStyle name="40% - Accent5 2 3 4 6 2" xfId="22037"/>
    <cellStyle name="40% - Accent5 2 3 4 7" xfId="22038"/>
    <cellStyle name="40% - Accent5 2 3 5" xfId="22039"/>
    <cellStyle name="40% - Accent5 2 3 5 2" xfId="22040"/>
    <cellStyle name="40% - Accent5 2 3 5 2 2" xfId="22041"/>
    <cellStyle name="40% - Accent5 2 3 5 2 2 2" xfId="22042"/>
    <cellStyle name="40% - Accent5 2 3 5 2 2 2 2" xfId="22043"/>
    <cellStyle name="40% - Accent5 2 3 5 2 2 2 2 2" xfId="22044"/>
    <cellStyle name="40% - Accent5 2 3 5 2 2 2 3" xfId="22045"/>
    <cellStyle name="40% - Accent5 2 3 5 2 2 3" xfId="22046"/>
    <cellStyle name="40% - Accent5 2 3 5 2 2 3 2" xfId="22047"/>
    <cellStyle name="40% - Accent5 2 3 5 2 2 4" xfId="22048"/>
    <cellStyle name="40% - Accent5 2 3 5 2 3" xfId="22049"/>
    <cellStyle name="40% - Accent5 2 3 5 2 3 2" xfId="22050"/>
    <cellStyle name="40% - Accent5 2 3 5 2 3 2 2" xfId="22051"/>
    <cellStyle name="40% - Accent5 2 3 5 2 3 3" xfId="22052"/>
    <cellStyle name="40% - Accent5 2 3 5 2 4" xfId="22053"/>
    <cellStyle name="40% - Accent5 2 3 5 2 4 2" xfId="22054"/>
    <cellStyle name="40% - Accent5 2 3 5 2 5" xfId="22055"/>
    <cellStyle name="40% - Accent5 2 3 5 3" xfId="22056"/>
    <cellStyle name="40% - Accent5 2 3 5 3 2" xfId="22057"/>
    <cellStyle name="40% - Accent5 2 3 5 3 2 2" xfId="22058"/>
    <cellStyle name="40% - Accent5 2 3 5 3 2 2 2" xfId="22059"/>
    <cellStyle name="40% - Accent5 2 3 5 3 2 3" xfId="22060"/>
    <cellStyle name="40% - Accent5 2 3 5 3 3" xfId="22061"/>
    <cellStyle name="40% - Accent5 2 3 5 3 3 2" xfId="22062"/>
    <cellStyle name="40% - Accent5 2 3 5 3 4" xfId="22063"/>
    <cellStyle name="40% - Accent5 2 3 5 4" xfId="22064"/>
    <cellStyle name="40% - Accent5 2 3 5 4 2" xfId="22065"/>
    <cellStyle name="40% - Accent5 2 3 5 4 2 2" xfId="22066"/>
    <cellStyle name="40% - Accent5 2 3 5 4 3" xfId="22067"/>
    <cellStyle name="40% - Accent5 2 3 5 5" xfId="22068"/>
    <cellStyle name="40% - Accent5 2 3 5 5 2" xfId="22069"/>
    <cellStyle name="40% - Accent5 2 3 5 6" xfId="22070"/>
    <cellStyle name="40% - Accent5 2 3 6" xfId="22071"/>
    <cellStyle name="40% - Accent5 2 3 6 2" xfId="22072"/>
    <cellStyle name="40% - Accent5 2 3 6 2 2" xfId="22073"/>
    <cellStyle name="40% - Accent5 2 3 6 2 2 2" xfId="22074"/>
    <cellStyle name="40% - Accent5 2 3 6 2 2 2 2" xfId="22075"/>
    <cellStyle name="40% - Accent5 2 3 6 2 2 3" xfId="22076"/>
    <cellStyle name="40% - Accent5 2 3 6 2 3" xfId="22077"/>
    <cellStyle name="40% - Accent5 2 3 6 2 3 2" xfId="22078"/>
    <cellStyle name="40% - Accent5 2 3 6 2 4" xfId="22079"/>
    <cellStyle name="40% - Accent5 2 3 6 3" xfId="22080"/>
    <cellStyle name="40% - Accent5 2 3 6 3 2" xfId="22081"/>
    <cellStyle name="40% - Accent5 2 3 6 3 2 2" xfId="22082"/>
    <cellStyle name="40% - Accent5 2 3 6 3 3" xfId="22083"/>
    <cellStyle name="40% - Accent5 2 3 6 4" xfId="22084"/>
    <cellStyle name="40% - Accent5 2 3 6 4 2" xfId="22085"/>
    <cellStyle name="40% - Accent5 2 3 6 5" xfId="22086"/>
    <cellStyle name="40% - Accent5 2 3 7" xfId="22087"/>
    <cellStyle name="40% - Accent5 2 3 7 2" xfId="22088"/>
    <cellStyle name="40% - Accent5 2 3 7 2 2" xfId="22089"/>
    <cellStyle name="40% - Accent5 2 3 7 2 2 2" xfId="22090"/>
    <cellStyle name="40% - Accent5 2 3 7 2 3" xfId="22091"/>
    <cellStyle name="40% - Accent5 2 3 7 3" xfId="22092"/>
    <cellStyle name="40% - Accent5 2 3 7 3 2" xfId="22093"/>
    <cellStyle name="40% - Accent5 2 3 7 4" xfId="22094"/>
    <cellStyle name="40% - Accent5 2 3 8" xfId="22095"/>
    <cellStyle name="40% - Accent5 2 3 8 2" xfId="22096"/>
    <cellStyle name="40% - Accent5 2 3 8 2 2" xfId="22097"/>
    <cellStyle name="40% - Accent5 2 3 8 3" xfId="22098"/>
    <cellStyle name="40% - Accent5 2 3 9" xfId="22099"/>
    <cellStyle name="40% - Accent5 2 3 9 2" xfId="22100"/>
    <cellStyle name="40% - Accent5 2 4" xfId="22101"/>
    <cellStyle name="40% - Accent5 2 4 2" xfId="22102"/>
    <cellStyle name="40% - Accent5 2 4 2 2" xfId="22103"/>
    <cellStyle name="40% - Accent5 2 4 2 2 2" xfId="22104"/>
    <cellStyle name="40% - Accent5 2 4 2 2 2 2" xfId="22105"/>
    <cellStyle name="40% - Accent5 2 4 2 2 2 2 2" xfId="22106"/>
    <cellStyle name="40% - Accent5 2 4 2 2 2 2 2 2" xfId="22107"/>
    <cellStyle name="40% - Accent5 2 4 2 2 2 2 2 2 2" xfId="22108"/>
    <cellStyle name="40% - Accent5 2 4 2 2 2 2 2 2 2 2" xfId="22109"/>
    <cellStyle name="40% - Accent5 2 4 2 2 2 2 2 2 3" xfId="22110"/>
    <cellStyle name="40% - Accent5 2 4 2 2 2 2 2 3" xfId="22111"/>
    <cellStyle name="40% - Accent5 2 4 2 2 2 2 2 3 2" xfId="22112"/>
    <cellStyle name="40% - Accent5 2 4 2 2 2 2 2 4" xfId="22113"/>
    <cellStyle name="40% - Accent5 2 4 2 2 2 2 3" xfId="22114"/>
    <cellStyle name="40% - Accent5 2 4 2 2 2 2 3 2" xfId="22115"/>
    <cellStyle name="40% - Accent5 2 4 2 2 2 2 3 2 2" xfId="22116"/>
    <cellStyle name="40% - Accent5 2 4 2 2 2 2 3 3" xfId="22117"/>
    <cellStyle name="40% - Accent5 2 4 2 2 2 2 4" xfId="22118"/>
    <cellStyle name="40% - Accent5 2 4 2 2 2 2 4 2" xfId="22119"/>
    <cellStyle name="40% - Accent5 2 4 2 2 2 2 5" xfId="22120"/>
    <cellStyle name="40% - Accent5 2 4 2 2 2 3" xfId="22121"/>
    <cellStyle name="40% - Accent5 2 4 2 2 2 3 2" xfId="22122"/>
    <cellStyle name="40% - Accent5 2 4 2 2 2 3 2 2" xfId="22123"/>
    <cellStyle name="40% - Accent5 2 4 2 2 2 3 2 2 2" xfId="22124"/>
    <cellStyle name="40% - Accent5 2 4 2 2 2 3 2 3" xfId="22125"/>
    <cellStyle name="40% - Accent5 2 4 2 2 2 3 3" xfId="22126"/>
    <cellStyle name="40% - Accent5 2 4 2 2 2 3 3 2" xfId="22127"/>
    <cellStyle name="40% - Accent5 2 4 2 2 2 3 4" xfId="22128"/>
    <cellStyle name="40% - Accent5 2 4 2 2 2 4" xfId="22129"/>
    <cellStyle name="40% - Accent5 2 4 2 2 2 4 2" xfId="22130"/>
    <cellStyle name="40% - Accent5 2 4 2 2 2 4 2 2" xfId="22131"/>
    <cellStyle name="40% - Accent5 2 4 2 2 2 4 3" xfId="22132"/>
    <cellStyle name="40% - Accent5 2 4 2 2 2 5" xfId="22133"/>
    <cellStyle name="40% - Accent5 2 4 2 2 2 5 2" xfId="22134"/>
    <cellStyle name="40% - Accent5 2 4 2 2 2 6" xfId="22135"/>
    <cellStyle name="40% - Accent5 2 4 2 2 3" xfId="22136"/>
    <cellStyle name="40% - Accent5 2 4 2 2 3 2" xfId="22137"/>
    <cellStyle name="40% - Accent5 2 4 2 2 3 2 2" xfId="22138"/>
    <cellStyle name="40% - Accent5 2 4 2 2 3 2 2 2" xfId="22139"/>
    <cellStyle name="40% - Accent5 2 4 2 2 3 2 2 2 2" xfId="22140"/>
    <cellStyle name="40% - Accent5 2 4 2 2 3 2 2 3" xfId="22141"/>
    <cellStyle name="40% - Accent5 2 4 2 2 3 2 3" xfId="22142"/>
    <cellStyle name="40% - Accent5 2 4 2 2 3 2 3 2" xfId="22143"/>
    <cellStyle name="40% - Accent5 2 4 2 2 3 2 4" xfId="22144"/>
    <cellStyle name="40% - Accent5 2 4 2 2 3 3" xfId="22145"/>
    <cellStyle name="40% - Accent5 2 4 2 2 3 3 2" xfId="22146"/>
    <cellStyle name="40% - Accent5 2 4 2 2 3 3 2 2" xfId="22147"/>
    <cellStyle name="40% - Accent5 2 4 2 2 3 3 3" xfId="22148"/>
    <cellStyle name="40% - Accent5 2 4 2 2 3 4" xfId="22149"/>
    <cellStyle name="40% - Accent5 2 4 2 2 3 4 2" xfId="22150"/>
    <cellStyle name="40% - Accent5 2 4 2 2 3 5" xfId="22151"/>
    <cellStyle name="40% - Accent5 2 4 2 2 4" xfId="22152"/>
    <cellStyle name="40% - Accent5 2 4 2 2 4 2" xfId="22153"/>
    <cellStyle name="40% - Accent5 2 4 2 2 4 2 2" xfId="22154"/>
    <cellStyle name="40% - Accent5 2 4 2 2 4 2 2 2" xfId="22155"/>
    <cellStyle name="40% - Accent5 2 4 2 2 4 2 3" xfId="22156"/>
    <cellStyle name="40% - Accent5 2 4 2 2 4 3" xfId="22157"/>
    <cellStyle name="40% - Accent5 2 4 2 2 4 3 2" xfId="22158"/>
    <cellStyle name="40% - Accent5 2 4 2 2 4 4" xfId="22159"/>
    <cellStyle name="40% - Accent5 2 4 2 2 5" xfId="22160"/>
    <cellStyle name="40% - Accent5 2 4 2 2 5 2" xfId="22161"/>
    <cellStyle name="40% - Accent5 2 4 2 2 5 2 2" xfId="22162"/>
    <cellStyle name="40% - Accent5 2 4 2 2 5 3" xfId="22163"/>
    <cellStyle name="40% - Accent5 2 4 2 2 6" xfId="22164"/>
    <cellStyle name="40% - Accent5 2 4 2 2 6 2" xfId="22165"/>
    <cellStyle name="40% - Accent5 2 4 2 2 7" xfId="22166"/>
    <cellStyle name="40% - Accent5 2 4 2 3" xfId="22167"/>
    <cellStyle name="40% - Accent5 2 4 2 3 2" xfId="22168"/>
    <cellStyle name="40% - Accent5 2 4 2 3 2 2" xfId="22169"/>
    <cellStyle name="40% - Accent5 2 4 2 3 2 2 2" xfId="22170"/>
    <cellStyle name="40% - Accent5 2 4 2 3 2 2 2 2" xfId="22171"/>
    <cellStyle name="40% - Accent5 2 4 2 3 2 2 2 2 2" xfId="22172"/>
    <cellStyle name="40% - Accent5 2 4 2 3 2 2 2 3" xfId="22173"/>
    <cellStyle name="40% - Accent5 2 4 2 3 2 2 3" xfId="22174"/>
    <cellStyle name="40% - Accent5 2 4 2 3 2 2 3 2" xfId="22175"/>
    <cellStyle name="40% - Accent5 2 4 2 3 2 2 4" xfId="22176"/>
    <cellStyle name="40% - Accent5 2 4 2 3 2 3" xfId="22177"/>
    <cellStyle name="40% - Accent5 2 4 2 3 2 3 2" xfId="22178"/>
    <cellStyle name="40% - Accent5 2 4 2 3 2 3 2 2" xfId="22179"/>
    <cellStyle name="40% - Accent5 2 4 2 3 2 3 3" xfId="22180"/>
    <cellStyle name="40% - Accent5 2 4 2 3 2 4" xfId="22181"/>
    <cellStyle name="40% - Accent5 2 4 2 3 2 4 2" xfId="22182"/>
    <cellStyle name="40% - Accent5 2 4 2 3 2 5" xfId="22183"/>
    <cellStyle name="40% - Accent5 2 4 2 3 3" xfId="22184"/>
    <cellStyle name="40% - Accent5 2 4 2 3 3 2" xfId="22185"/>
    <cellStyle name="40% - Accent5 2 4 2 3 3 2 2" xfId="22186"/>
    <cellStyle name="40% - Accent5 2 4 2 3 3 2 2 2" xfId="22187"/>
    <cellStyle name="40% - Accent5 2 4 2 3 3 2 3" xfId="22188"/>
    <cellStyle name="40% - Accent5 2 4 2 3 3 3" xfId="22189"/>
    <cellStyle name="40% - Accent5 2 4 2 3 3 3 2" xfId="22190"/>
    <cellStyle name="40% - Accent5 2 4 2 3 3 4" xfId="22191"/>
    <cellStyle name="40% - Accent5 2 4 2 3 4" xfId="22192"/>
    <cellStyle name="40% - Accent5 2 4 2 3 4 2" xfId="22193"/>
    <cellStyle name="40% - Accent5 2 4 2 3 4 2 2" xfId="22194"/>
    <cellStyle name="40% - Accent5 2 4 2 3 4 3" xfId="22195"/>
    <cellStyle name="40% - Accent5 2 4 2 3 5" xfId="22196"/>
    <cellStyle name="40% - Accent5 2 4 2 3 5 2" xfId="22197"/>
    <cellStyle name="40% - Accent5 2 4 2 3 6" xfId="22198"/>
    <cellStyle name="40% - Accent5 2 4 2 4" xfId="22199"/>
    <cellStyle name="40% - Accent5 2 4 2 4 2" xfId="22200"/>
    <cellStyle name="40% - Accent5 2 4 2 4 2 2" xfId="22201"/>
    <cellStyle name="40% - Accent5 2 4 2 4 2 2 2" xfId="22202"/>
    <cellStyle name="40% - Accent5 2 4 2 4 2 2 2 2" xfId="22203"/>
    <cellStyle name="40% - Accent5 2 4 2 4 2 2 3" xfId="22204"/>
    <cellStyle name="40% - Accent5 2 4 2 4 2 3" xfId="22205"/>
    <cellStyle name="40% - Accent5 2 4 2 4 2 3 2" xfId="22206"/>
    <cellStyle name="40% - Accent5 2 4 2 4 2 4" xfId="22207"/>
    <cellStyle name="40% - Accent5 2 4 2 4 3" xfId="22208"/>
    <cellStyle name="40% - Accent5 2 4 2 4 3 2" xfId="22209"/>
    <cellStyle name="40% - Accent5 2 4 2 4 3 2 2" xfId="22210"/>
    <cellStyle name="40% - Accent5 2 4 2 4 3 3" xfId="22211"/>
    <cellStyle name="40% - Accent5 2 4 2 4 4" xfId="22212"/>
    <cellStyle name="40% - Accent5 2 4 2 4 4 2" xfId="22213"/>
    <cellStyle name="40% - Accent5 2 4 2 4 5" xfId="22214"/>
    <cellStyle name="40% - Accent5 2 4 2 5" xfId="22215"/>
    <cellStyle name="40% - Accent5 2 4 2 5 2" xfId="22216"/>
    <cellStyle name="40% - Accent5 2 4 2 5 2 2" xfId="22217"/>
    <cellStyle name="40% - Accent5 2 4 2 5 2 2 2" xfId="22218"/>
    <cellStyle name="40% - Accent5 2 4 2 5 2 3" xfId="22219"/>
    <cellStyle name="40% - Accent5 2 4 2 5 3" xfId="22220"/>
    <cellStyle name="40% - Accent5 2 4 2 5 3 2" xfId="22221"/>
    <cellStyle name="40% - Accent5 2 4 2 5 4" xfId="22222"/>
    <cellStyle name="40% - Accent5 2 4 2 6" xfId="22223"/>
    <cellStyle name="40% - Accent5 2 4 2 6 2" xfId="22224"/>
    <cellStyle name="40% - Accent5 2 4 2 6 2 2" xfId="22225"/>
    <cellStyle name="40% - Accent5 2 4 2 6 3" xfId="22226"/>
    <cellStyle name="40% - Accent5 2 4 2 7" xfId="22227"/>
    <cellStyle name="40% - Accent5 2 4 2 7 2" xfId="22228"/>
    <cellStyle name="40% - Accent5 2 4 2 8" xfId="22229"/>
    <cellStyle name="40% - Accent5 2 4 3" xfId="22230"/>
    <cellStyle name="40% - Accent5 2 4 3 2" xfId="22231"/>
    <cellStyle name="40% - Accent5 2 4 3 2 2" xfId="22232"/>
    <cellStyle name="40% - Accent5 2 4 3 2 2 2" xfId="22233"/>
    <cellStyle name="40% - Accent5 2 4 3 2 2 2 2" xfId="22234"/>
    <cellStyle name="40% - Accent5 2 4 3 2 2 2 2 2" xfId="22235"/>
    <cellStyle name="40% - Accent5 2 4 3 2 2 2 2 2 2" xfId="22236"/>
    <cellStyle name="40% - Accent5 2 4 3 2 2 2 2 3" xfId="22237"/>
    <cellStyle name="40% - Accent5 2 4 3 2 2 2 3" xfId="22238"/>
    <cellStyle name="40% - Accent5 2 4 3 2 2 2 3 2" xfId="22239"/>
    <cellStyle name="40% - Accent5 2 4 3 2 2 2 4" xfId="22240"/>
    <cellStyle name="40% - Accent5 2 4 3 2 2 3" xfId="22241"/>
    <cellStyle name="40% - Accent5 2 4 3 2 2 3 2" xfId="22242"/>
    <cellStyle name="40% - Accent5 2 4 3 2 2 3 2 2" xfId="22243"/>
    <cellStyle name="40% - Accent5 2 4 3 2 2 3 3" xfId="22244"/>
    <cellStyle name="40% - Accent5 2 4 3 2 2 4" xfId="22245"/>
    <cellStyle name="40% - Accent5 2 4 3 2 2 4 2" xfId="22246"/>
    <cellStyle name="40% - Accent5 2 4 3 2 2 5" xfId="22247"/>
    <cellStyle name="40% - Accent5 2 4 3 2 3" xfId="22248"/>
    <cellStyle name="40% - Accent5 2 4 3 2 3 2" xfId="22249"/>
    <cellStyle name="40% - Accent5 2 4 3 2 3 2 2" xfId="22250"/>
    <cellStyle name="40% - Accent5 2 4 3 2 3 2 2 2" xfId="22251"/>
    <cellStyle name="40% - Accent5 2 4 3 2 3 2 3" xfId="22252"/>
    <cellStyle name="40% - Accent5 2 4 3 2 3 3" xfId="22253"/>
    <cellStyle name="40% - Accent5 2 4 3 2 3 3 2" xfId="22254"/>
    <cellStyle name="40% - Accent5 2 4 3 2 3 4" xfId="22255"/>
    <cellStyle name="40% - Accent5 2 4 3 2 4" xfId="22256"/>
    <cellStyle name="40% - Accent5 2 4 3 2 4 2" xfId="22257"/>
    <cellStyle name="40% - Accent5 2 4 3 2 4 2 2" xfId="22258"/>
    <cellStyle name="40% - Accent5 2 4 3 2 4 3" xfId="22259"/>
    <cellStyle name="40% - Accent5 2 4 3 2 5" xfId="22260"/>
    <cellStyle name="40% - Accent5 2 4 3 2 5 2" xfId="22261"/>
    <cellStyle name="40% - Accent5 2 4 3 2 6" xfId="22262"/>
    <cellStyle name="40% - Accent5 2 4 3 3" xfId="22263"/>
    <cellStyle name="40% - Accent5 2 4 3 3 2" xfId="22264"/>
    <cellStyle name="40% - Accent5 2 4 3 3 2 2" xfId="22265"/>
    <cellStyle name="40% - Accent5 2 4 3 3 2 2 2" xfId="22266"/>
    <cellStyle name="40% - Accent5 2 4 3 3 2 2 2 2" xfId="22267"/>
    <cellStyle name="40% - Accent5 2 4 3 3 2 2 3" xfId="22268"/>
    <cellStyle name="40% - Accent5 2 4 3 3 2 3" xfId="22269"/>
    <cellStyle name="40% - Accent5 2 4 3 3 2 3 2" xfId="22270"/>
    <cellStyle name="40% - Accent5 2 4 3 3 2 4" xfId="22271"/>
    <cellStyle name="40% - Accent5 2 4 3 3 3" xfId="22272"/>
    <cellStyle name="40% - Accent5 2 4 3 3 3 2" xfId="22273"/>
    <cellStyle name="40% - Accent5 2 4 3 3 3 2 2" xfId="22274"/>
    <cellStyle name="40% - Accent5 2 4 3 3 3 3" xfId="22275"/>
    <cellStyle name="40% - Accent5 2 4 3 3 4" xfId="22276"/>
    <cellStyle name="40% - Accent5 2 4 3 3 4 2" xfId="22277"/>
    <cellStyle name="40% - Accent5 2 4 3 3 5" xfId="22278"/>
    <cellStyle name="40% - Accent5 2 4 3 4" xfId="22279"/>
    <cellStyle name="40% - Accent5 2 4 3 4 2" xfId="22280"/>
    <cellStyle name="40% - Accent5 2 4 3 4 2 2" xfId="22281"/>
    <cellStyle name="40% - Accent5 2 4 3 4 2 2 2" xfId="22282"/>
    <cellStyle name="40% - Accent5 2 4 3 4 2 3" xfId="22283"/>
    <cellStyle name="40% - Accent5 2 4 3 4 3" xfId="22284"/>
    <cellStyle name="40% - Accent5 2 4 3 4 3 2" xfId="22285"/>
    <cellStyle name="40% - Accent5 2 4 3 4 4" xfId="22286"/>
    <cellStyle name="40% - Accent5 2 4 3 5" xfId="22287"/>
    <cellStyle name="40% - Accent5 2 4 3 5 2" xfId="22288"/>
    <cellStyle name="40% - Accent5 2 4 3 5 2 2" xfId="22289"/>
    <cellStyle name="40% - Accent5 2 4 3 5 3" xfId="22290"/>
    <cellStyle name="40% - Accent5 2 4 3 6" xfId="22291"/>
    <cellStyle name="40% - Accent5 2 4 3 6 2" xfId="22292"/>
    <cellStyle name="40% - Accent5 2 4 3 7" xfId="22293"/>
    <cellStyle name="40% - Accent5 2 4 4" xfId="22294"/>
    <cellStyle name="40% - Accent5 2 4 4 2" xfId="22295"/>
    <cellStyle name="40% - Accent5 2 4 4 2 2" xfId="22296"/>
    <cellStyle name="40% - Accent5 2 4 4 2 2 2" xfId="22297"/>
    <cellStyle name="40% - Accent5 2 4 4 2 2 2 2" xfId="22298"/>
    <cellStyle name="40% - Accent5 2 4 4 2 2 2 2 2" xfId="22299"/>
    <cellStyle name="40% - Accent5 2 4 4 2 2 2 3" xfId="22300"/>
    <cellStyle name="40% - Accent5 2 4 4 2 2 3" xfId="22301"/>
    <cellStyle name="40% - Accent5 2 4 4 2 2 3 2" xfId="22302"/>
    <cellStyle name="40% - Accent5 2 4 4 2 2 4" xfId="22303"/>
    <cellStyle name="40% - Accent5 2 4 4 2 3" xfId="22304"/>
    <cellStyle name="40% - Accent5 2 4 4 2 3 2" xfId="22305"/>
    <cellStyle name="40% - Accent5 2 4 4 2 3 2 2" xfId="22306"/>
    <cellStyle name="40% - Accent5 2 4 4 2 3 3" xfId="22307"/>
    <cellStyle name="40% - Accent5 2 4 4 2 4" xfId="22308"/>
    <cellStyle name="40% - Accent5 2 4 4 2 4 2" xfId="22309"/>
    <cellStyle name="40% - Accent5 2 4 4 2 5" xfId="22310"/>
    <cellStyle name="40% - Accent5 2 4 4 3" xfId="22311"/>
    <cellStyle name="40% - Accent5 2 4 4 3 2" xfId="22312"/>
    <cellStyle name="40% - Accent5 2 4 4 3 2 2" xfId="22313"/>
    <cellStyle name="40% - Accent5 2 4 4 3 2 2 2" xfId="22314"/>
    <cellStyle name="40% - Accent5 2 4 4 3 2 3" xfId="22315"/>
    <cellStyle name="40% - Accent5 2 4 4 3 3" xfId="22316"/>
    <cellStyle name="40% - Accent5 2 4 4 3 3 2" xfId="22317"/>
    <cellStyle name="40% - Accent5 2 4 4 3 4" xfId="22318"/>
    <cellStyle name="40% - Accent5 2 4 4 4" xfId="22319"/>
    <cellStyle name="40% - Accent5 2 4 4 4 2" xfId="22320"/>
    <cellStyle name="40% - Accent5 2 4 4 4 2 2" xfId="22321"/>
    <cellStyle name="40% - Accent5 2 4 4 4 3" xfId="22322"/>
    <cellStyle name="40% - Accent5 2 4 4 5" xfId="22323"/>
    <cellStyle name="40% - Accent5 2 4 4 5 2" xfId="22324"/>
    <cellStyle name="40% - Accent5 2 4 4 6" xfId="22325"/>
    <cellStyle name="40% - Accent5 2 4 5" xfId="22326"/>
    <cellStyle name="40% - Accent5 2 4 5 2" xfId="22327"/>
    <cellStyle name="40% - Accent5 2 4 5 2 2" xfId="22328"/>
    <cellStyle name="40% - Accent5 2 4 5 2 2 2" xfId="22329"/>
    <cellStyle name="40% - Accent5 2 4 5 2 2 2 2" xfId="22330"/>
    <cellStyle name="40% - Accent5 2 4 5 2 2 3" xfId="22331"/>
    <cellStyle name="40% - Accent5 2 4 5 2 3" xfId="22332"/>
    <cellStyle name="40% - Accent5 2 4 5 2 3 2" xfId="22333"/>
    <cellStyle name="40% - Accent5 2 4 5 2 4" xfId="22334"/>
    <cellStyle name="40% - Accent5 2 4 5 3" xfId="22335"/>
    <cellStyle name="40% - Accent5 2 4 5 3 2" xfId="22336"/>
    <cellStyle name="40% - Accent5 2 4 5 3 2 2" xfId="22337"/>
    <cellStyle name="40% - Accent5 2 4 5 3 3" xfId="22338"/>
    <cellStyle name="40% - Accent5 2 4 5 4" xfId="22339"/>
    <cellStyle name="40% - Accent5 2 4 5 4 2" xfId="22340"/>
    <cellStyle name="40% - Accent5 2 4 5 5" xfId="22341"/>
    <cellStyle name="40% - Accent5 2 4 6" xfId="22342"/>
    <cellStyle name="40% - Accent5 2 4 6 2" xfId="22343"/>
    <cellStyle name="40% - Accent5 2 4 6 2 2" xfId="22344"/>
    <cellStyle name="40% - Accent5 2 4 6 2 2 2" xfId="22345"/>
    <cellStyle name="40% - Accent5 2 4 6 2 3" xfId="22346"/>
    <cellStyle name="40% - Accent5 2 4 6 3" xfId="22347"/>
    <cellStyle name="40% - Accent5 2 4 6 3 2" xfId="22348"/>
    <cellStyle name="40% - Accent5 2 4 6 4" xfId="22349"/>
    <cellStyle name="40% - Accent5 2 4 7" xfId="22350"/>
    <cellStyle name="40% - Accent5 2 4 7 2" xfId="22351"/>
    <cellStyle name="40% - Accent5 2 4 7 2 2" xfId="22352"/>
    <cellStyle name="40% - Accent5 2 4 7 3" xfId="22353"/>
    <cellStyle name="40% - Accent5 2 4 8" xfId="22354"/>
    <cellStyle name="40% - Accent5 2 4 8 2" xfId="22355"/>
    <cellStyle name="40% - Accent5 2 4 9" xfId="22356"/>
    <cellStyle name="40% - Accent5 2 5" xfId="22357"/>
    <cellStyle name="40% - Accent5 2 5 2" xfId="22358"/>
    <cellStyle name="40% - Accent5 2 5 2 2" xfId="22359"/>
    <cellStyle name="40% - Accent5 2 5 2 2 2" xfId="22360"/>
    <cellStyle name="40% - Accent5 2 5 2 2 2 2" xfId="22361"/>
    <cellStyle name="40% - Accent5 2 5 2 2 2 2 2" xfId="22362"/>
    <cellStyle name="40% - Accent5 2 5 2 2 2 2 2 2" xfId="22363"/>
    <cellStyle name="40% - Accent5 2 5 2 2 2 2 2 2 2" xfId="22364"/>
    <cellStyle name="40% - Accent5 2 5 2 2 2 2 2 3" xfId="22365"/>
    <cellStyle name="40% - Accent5 2 5 2 2 2 2 3" xfId="22366"/>
    <cellStyle name="40% - Accent5 2 5 2 2 2 2 3 2" xfId="22367"/>
    <cellStyle name="40% - Accent5 2 5 2 2 2 2 4" xfId="22368"/>
    <cellStyle name="40% - Accent5 2 5 2 2 2 3" xfId="22369"/>
    <cellStyle name="40% - Accent5 2 5 2 2 2 3 2" xfId="22370"/>
    <cellStyle name="40% - Accent5 2 5 2 2 2 3 2 2" xfId="22371"/>
    <cellStyle name="40% - Accent5 2 5 2 2 2 3 3" xfId="22372"/>
    <cellStyle name="40% - Accent5 2 5 2 2 2 4" xfId="22373"/>
    <cellStyle name="40% - Accent5 2 5 2 2 2 4 2" xfId="22374"/>
    <cellStyle name="40% - Accent5 2 5 2 2 2 5" xfId="22375"/>
    <cellStyle name="40% - Accent5 2 5 2 2 3" xfId="22376"/>
    <cellStyle name="40% - Accent5 2 5 2 2 3 2" xfId="22377"/>
    <cellStyle name="40% - Accent5 2 5 2 2 3 2 2" xfId="22378"/>
    <cellStyle name="40% - Accent5 2 5 2 2 3 2 2 2" xfId="22379"/>
    <cellStyle name="40% - Accent5 2 5 2 2 3 2 3" xfId="22380"/>
    <cellStyle name="40% - Accent5 2 5 2 2 3 3" xfId="22381"/>
    <cellStyle name="40% - Accent5 2 5 2 2 3 3 2" xfId="22382"/>
    <cellStyle name="40% - Accent5 2 5 2 2 3 4" xfId="22383"/>
    <cellStyle name="40% - Accent5 2 5 2 2 4" xfId="22384"/>
    <cellStyle name="40% - Accent5 2 5 2 2 4 2" xfId="22385"/>
    <cellStyle name="40% - Accent5 2 5 2 2 4 2 2" xfId="22386"/>
    <cellStyle name="40% - Accent5 2 5 2 2 4 3" xfId="22387"/>
    <cellStyle name="40% - Accent5 2 5 2 2 5" xfId="22388"/>
    <cellStyle name="40% - Accent5 2 5 2 2 5 2" xfId="22389"/>
    <cellStyle name="40% - Accent5 2 5 2 2 6" xfId="22390"/>
    <cellStyle name="40% - Accent5 2 5 2 3" xfId="22391"/>
    <cellStyle name="40% - Accent5 2 5 2 3 2" xfId="22392"/>
    <cellStyle name="40% - Accent5 2 5 2 3 2 2" xfId="22393"/>
    <cellStyle name="40% - Accent5 2 5 2 3 2 2 2" xfId="22394"/>
    <cellStyle name="40% - Accent5 2 5 2 3 2 2 2 2" xfId="22395"/>
    <cellStyle name="40% - Accent5 2 5 2 3 2 2 3" xfId="22396"/>
    <cellStyle name="40% - Accent5 2 5 2 3 2 3" xfId="22397"/>
    <cellStyle name="40% - Accent5 2 5 2 3 2 3 2" xfId="22398"/>
    <cellStyle name="40% - Accent5 2 5 2 3 2 4" xfId="22399"/>
    <cellStyle name="40% - Accent5 2 5 2 3 3" xfId="22400"/>
    <cellStyle name="40% - Accent5 2 5 2 3 3 2" xfId="22401"/>
    <cellStyle name="40% - Accent5 2 5 2 3 3 2 2" xfId="22402"/>
    <cellStyle name="40% - Accent5 2 5 2 3 3 3" xfId="22403"/>
    <cellStyle name="40% - Accent5 2 5 2 3 4" xfId="22404"/>
    <cellStyle name="40% - Accent5 2 5 2 3 4 2" xfId="22405"/>
    <cellStyle name="40% - Accent5 2 5 2 3 5" xfId="22406"/>
    <cellStyle name="40% - Accent5 2 5 2 4" xfId="22407"/>
    <cellStyle name="40% - Accent5 2 5 2 4 2" xfId="22408"/>
    <cellStyle name="40% - Accent5 2 5 2 4 2 2" xfId="22409"/>
    <cellStyle name="40% - Accent5 2 5 2 4 2 2 2" xfId="22410"/>
    <cellStyle name="40% - Accent5 2 5 2 4 2 3" xfId="22411"/>
    <cellStyle name="40% - Accent5 2 5 2 4 3" xfId="22412"/>
    <cellStyle name="40% - Accent5 2 5 2 4 3 2" xfId="22413"/>
    <cellStyle name="40% - Accent5 2 5 2 4 4" xfId="22414"/>
    <cellStyle name="40% - Accent5 2 5 2 5" xfId="22415"/>
    <cellStyle name="40% - Accent5 2 5 2 5 2" xfId="22416"/>
    <cellStyle name="40% - Accent5 2 5 2 5 2 2" xfId="22417"/>
    <cellStyle name="40% - Accent5 2 5 2 5 3" xfId="22418"/>
    <cellStyle name="40% - Accent5 2 5 2 6" xfId="22419"/>
    <cellStyle name="40% - Accent5 2 5 2 6 2" xfId="22420"/>
    <cellStyle name="40% - Accent5 2 5 2 7" xfId="22421"/>
    <cellStyle name="40% - Accent5 2 5 3" xfId="22422"/>
    <cellStyle name="40% - Accent5 2 5 3 2" xfId="22423"/>
    <cellStyle name="40% - Accent5 2 5 3 2 2" xfId="22424"/>
    <cellStyle name="40% - Accent5 2 5 3 2 2 2" xfId="22425"/>
    <cellStyle name="40% - Accent5 2 5 3 2 2 2 2" xfId="22426"/>
    <cellStyle name="40% - Accent5 2 5 3 2 2 2 2 2" xfId="22427"/>
    <cellStyle name="40% - Accent5 2 5 3 2 2 2 3" xfId="22428"/>
    <cellStyle name="40% - Accent5 2 5 3 2 2 3" xfId="22429"/>
    <cellStyle name="40% - Accent5 2 5 3 2 2 3 2" xfId="22430"/>
    <cellStyle name="40% - Accent5 2 5 3 2 2 4" xfId="22431"/>
    <cellStyle name="40% - Accent5 2 5 3 2 3" xfId="22432"/>
    <cellStyle name="40% - Accent5 2 5 3 2 3 2" xfId="22433"/>
    <cellStyle name="40% - Accent5 2 5 3 2 3 2 2" xfId="22434"/>
    <cellStyle name="40% - Accent5 2 5 3 2 3 3" xfId="22435"/>
    <cellStyle name="40% - Accent5 2 5 3 2 4" xfId="22436"/>
    <cellStyle name="40% - Accent5 2 5 3 2 4 2" xfId="22437"/>
    <cellStyle name="40% - Accent5 2 5 3 2 5" xfId="22438"/>
    <cellStyle name="40% - Accent5 2 5 3 3" xfId="22439"/>
    <cellStyle name="40% - Accent5 2 5 3 3 2" xfId="22440"/>
    <cellStyle name="40% - Accent5 2 5 3 3 2 2" xfId="22441"/>
    <cellStyle name="40% - Accent5 2 5 3 3 2 2 2" xfId="22442"/>
    <cellStyle name="40% - Accent5 2 5 3 3 2 3" xfId="22443"/>
    <cellStyle name="40% - Accent5 2 5 3 3 3" xfId="22444"/>
    <cellStyle name="40% - Accent5 2 5 3 3 3 2" xfId="22445"/>
    <cellStyle name="40% - Accent5 2 5 3 3 4" xfId="22446"/>
    <cellStyle name="40% - Accent5 2 5 3 4" xfId="22447"/>
    <cellStyle name="40% - Accent5 2 5 3 4 2" xfId="22448"/>
    <cellStyle name="40% - Accent5 2 5 3 4 2 2" xfId="22449"/>
    <cellStyle name="40% - Accent5 2 5 3 4 3" xfId="22450"/>
    <cellStyle name="40% - Accent5 2 5 3 5" xfId="22451"/>
    <cellStyle name="40% - Accent5 2 5 3 5 2" xfId="22452"/>
    <cellStyle name="40% - Accent5 2 5 3 6" xfId="22453"/>
    <cellStyle name="40% - Accent5 2 5 4" xfId="22454"/>
    <cellStyle name="40% - Accent5 2 5 4 2" xfId="22455"/>
    <cellStyle name="40% - Accent5 2 5 4 2 2" xfId="22456"/>
    <cellStyle name="40% - Accent5 2 5 4 2 2 2" xfId="22457"/>
    <cellStyle name="40% - Accent5 2 5 4 2 2 2 2" xfId="22458"/>
    <cellStyle name="40% - Accent5 2 5 4 2 2 3" xfId="22459"/>
    <cellStyle name="40% - Accent5 2 5 4 2 3" xfId="22460"/>
    <cellStyle name="40% - Accent5 2 5 4 2 3 2" xfId="22461"/>
    <cellStyle name="40% - Accent5 2 5 4 2 4" xfId="22462"/>
    <cellStyle name="40% - Accent5 2 5 4 3" xfId="22463"/>
    <cellStyle name="40% - Accent5 2 5 4 3 2" xfId="22464"/>
    <cellStyle name="40% - Accent5 2 5 4 3 2 2" xfId="22465"/>
    <cellStyle name="40% - Accent5 2 5 4 3 3" xfId="22466"/>
    <cellStyle name="40% - Accent5 2 5 4 4" xfId="22467"/>
    <cellStyle name="40% - Accent5 2 5 4 4 2" xfId="22468"/>
    <cellStyle name="40% - Accent5 2 5 4 5" xfId="22469"/>
    <cellStyle name="40% - Accent5 2 5 5" xfId="22470"/>
    <cellStyle name="40% - Accent5 2 5 5 2" xfId="22471"/>
    <cellStyle name="40% - Accent5 2 5 5 2 2" xfId="22472"/>
    <cellStyle name="40% - Accent5 2 5 5 2 2 2" xfId="22473"/>
    <cellStyle name="40% - Accent5 2 5 5 2 3" xfId="22474"/>
    <cellStyle name="40% - Accent5 2 5 5 3" xfId="22475"/>
    <cellStyle name="40% - Accent5 2 5 5 3 2" xfId="22476"/>
    <cellStyle name="40% - Accent5 2 5 5 4" xfId="22477"/>
    <cellStyle name="40% - Accent5 2 5 6" xfId="22478"/>
    <cellStyle name="40% - Accent5 2 5 6 2" xfId="22479"/>
    <cellStyle name="40% - Accent5 2 5 6 2 2" xfId="22480"/>
    <cellStyle name="40% - Accent5 2 5 6 3" xfId="22481"/>
    <cellStyle name="40% - Accent5 2 5 7" xfId="22482"/>
    <cellStyle name="40% - Accent5 2 5 7 2" xfId="22483"/>
    <cellStyle name="40% - Accent5 2 5 8" xfId="22484"/>
    <cellStyle name="40% - Accent5 2 6" xfId="22485"/>
    <cellStyle name="40% - Accent5 2 6 2" xfId="22486"/>
    <cellStyle name="40% - Accent5 2 6 2 2" xfId="22487"/>
    <cellStyle name="40% - Accent5 2 6 2 2 2" xfId="22488"/>
    <cellStyle name="40% - Accent5 2 6 2 2 2 2" xfId="22489"/>
    <cellStyle name="40% - Accent5 2 6 2 2 2 2 2" xfId="22490"/>
    <cellStyle name="40% - Accent5 2 6 2 2 2 2 2 2" xfId="22491"/>
    <cellStyle name="40% - Accent5 2 6 2 2 2 2 3" xfId="22492"/>
    <cellStyle name="40% - Accent5 2 6 2 2 2 3" xfId="22493"/>
    <cellStyle name="40% - Accent5 2 6 2 2 2 3 2" xfId="22494"/>
    <cellStyle name="40% - Accent5 2 6 2 2 2 4" xfId="22495"/>
    <cellStyle name="40% - Accent5 2 6 2 2 3" xfId="22496"/>
    <cellStyle name="40% - Accent5 2 6 2 2 3 2" xfId="22497"/>
    <cellStyle name="40% - Accent5 2 6 2 2 3 2 2" xfId="22498"/>
    <cellStyle name="40% - Accent5 2 6 2 2 3 3" xfId="22499"/>
    <cellStyle name="40% - Accent5 2 6 2 2 4" xfId="22500"/>
    <cellStyle name="40% - Accent5 2 6 2 2 4 2" xfId="22501"/>
    <cellStyle name="40% - Accent5 2 6 2 2 5" xfId="22502"/>
    <cellStyle name="40% - Accent5 2 6 2 3" xfId="22503"/>
    <cellStyle name="40% - Accent5 2 6 2 3 2" xfId="22504"/>
    <cellStyle name="40% - Accent5 2 6 2 3 2 2" xfId="22505"/>
    <cellStyle name="40% - Accent5 2 6 2 3 2 2 2" xfId="22506"/>
    <cellStyle name="40% - Accent5 2 6 2 3 2 3" xfId="22507"/>
    <cellStyle name="40% - Accent5 2 6 2 3 3" xfId="22508"/>
    <cellStyle name="40% - Accent5 2 6 2 3 3 2" xfId="22509"/>
    <cellStyle name="40% - Accent5 2 6 2 3 4" xfId="22510"/>
    <cellStyle name="40% - Accent5 2 6 2 4" xfId="22511"/>
    <cellStyle name="40% - Accent5 2 6 2 4 2" xfId="22512"/>
    <cellStyle name="40% - Accent5 2 6 2 4 2 2" xfId="22513"/>
    <cellStyle name="40% - Accent5 2 6 2 4 3" xfId="22514"/>
    <cellStyle name="40% - Accent5 2 6 2 5" xfId="22515"/>
    <cellStyle name="40% - Accent5 2 6 2 5 2" xfId="22516"/>
    <cellStyle name="40% - Accent5 2 6 2 6" xfId="22517"/>
    <cellStyle name="40% - Accent5 2 6 3" xfId="22518"/>
    <cellStyle name="40% - Accent5 2 6 3 2" xfId="22519"/>
    <cellStyle name="40% - Accent5 2 6 3 2 2" xfId="22520"/>
    <cellStyle name="40% - Accent5 2 6 3 2 2 2" xfId="22521"/>
    <cellStyle name="40% - Accent5 2 6 3 2 2 2 2" xfId="22522"/>
    <cellStyle name="40% - Accent5 2 6 3 2 2 3" xfId="22523"/>
    <cellStyle name="40% - Accent5 2 6 3 2 3" xfId="22524"/>
    <cellStyle name="40% - Accent5 2 6 3 2 3 2" xfId="22525"/>
    <cellStyle name="40% - Accent5 2 6 3 2 4" xfId="22526"/>
    <cellStyle name="40% - Accent5 2 6 3 3" xfId="22527"/>
    <cellStyle name="40% - Accent5 2 6 3 3 2" xfId="22528"/>
    <cellStyle name="40% - Accent5 2 6 3 3 2 2" xfId="22529"/>
    <cellStyle name="40% - Accent5 2 6 3 3 3" xfId="22530"/>
    <cellStyle name="40% - Accent5 2 6 3 4" xfId="22531"/>
    <cellStyle name="40% - Accent5 2 6 3 4 2" xfId="22532"/>
    <cellStyle name="40% - Accent5 2 6 3 5" xfId="22533"/>
    <cellStyle name="40% - Accent5 2 6 4" xfId="22534"/>
    <cellStyle name="40% - Accent5 2 6 4 2" xfId="22535"/>
    <cellStyle name="40% - Accent5 2 6 4 2 2" xfId="22536"/>
    <cellStyle name="40% - Accent5 2 6 4 2 2 2" xfId="22537"/>
    <cellStyle name="40% - Accent5 2 6 4 2 3" xfId="22538"/>
    <cellStyle name="40% - Accent5 2 6 4 3" xfId="22539"/>
    <cellStyle name="40% - Accent5 2 6 4 3 2" xfId="22540"/>
    <cellStyle name="40% - Accent5 2 6 4 4" xfId="22541"/>
    <cellStyle name="40% - Accent5 2 6 5" xfId="22542"/>
    <cellStyle name="40% - Accent5 2 6 5 2" xfId="22543"/>
    <cellStyle name="40% - Accent5 2 6 5 2 2" xfId="22544"/>
    <cellStyle name="40% - Accent5 2 6 5 3" xfId="22545"/>
    <cellStyle name="40% - Accent5 2 6 6" xfId="22546"/>
    <cellStyle name="40% - Accent5 2 6 6 2" xfId="22547"/>
    <cellStyle name="40% - Accent5 2 6 7" xfId="22548"/>
    <cellStyle name="40% - Accent5 2 7" xfId="22549"/>
    <cellStyle name="40% - Accent5 2 7 2" xfId="22550"/>
    <cellStyle name="40% - Accent5 2 7 2 2" xfId="22551"/>
    <cellStyle name="40% - Accent5 2 7 2 2 2" xfId="22552"/>
    <cellStyle name="40% - Accent5 2 7 2 2 2 2" xfId="22553"/>
    <cellStyle name="40% - Accent5 2 7 2 2 2 2 2" xfId="22554"/>
    <cellStyle name="40% - Accent5 2 7 2 2 2 3" xfId="22555"/>
    <cellStyle name="40% - Accent5 2 7 2 2 3" xfId="22556"/>
    <cellStyle name="40% - Accent5 2 7 2 2 3 2" xfId="22557"/>
    <cellStyle name="40% - Accent5 2 7 2 2 4" xfId="22558"/>
    <cellStyle name="40% - Accent5 2 7 2 3" xfId="22559"/>
    <cellStyle name="40% - Accent5 2 7 2 3 2" xfId="22560"/>
    <cellStyle name="40% - Accent5 2 7 2 3 2 2" xfId="22561"/>
    <cellStyle name="40% - Accent5 2 7 2 3 3" xfId="22562"/>
    <cellStyle name="40% - Accent5 2 7 2 4" xfId="22563"/>
    <cellStyle name="40% - Accent5 2 7 2 4 2" xfId="22564"/>
    <cellStyle name="40% - Accent5 2 7 2 5" xfId="22565"/>
    <cellStyle name="40% - Accent5 2 7 3" xfId="22566"/>
    <cellStyle name="40% - Accent5 2 7 3 2" xfId="22567"/>
    <cellStyle name="40% - Accent5 2 7 3 2 2" xfId="22568"/>
    <cellStyle name="40% - Accent5 2 7 3 2 2 2" xfId="22569"/>
    <cellStyle name="40% - Accent5 2 7 3 2 3" xfId="22570"/>
    <cellStyle name="40% - Accent5 2 7 3 3" xfId="22571"/>
    <cellStyle name="40% - Accent5 2 7 3 3 2" xfId="22572"/>
    <cellStyle name="40% - Accent5 2 7 3 4" xfId="22573"/>
    <cellStyle name="40% - Accent5 2 7 4" xfId="22574"/>
    <cellStyle name="40% - Accent5 2 7 4 2" xfId="22575"/>
    <cellStyle name="40% - Accent5 2 7 4 2 2" xfId="22576"/>
    <cellStyle name="40% - Accent5 2 7 4 3" xfId="22577"/>
    <cellStyle name="40% - Accent5 2 7 5" xfId="22578"/>
    <cellStyle name="40% - Accent5 2 7 5 2" xfId="22579"/>
    <cellStyle name="40% - Accent5 2 7 6" xfId="22580"/>
    <cellStyle name="40% - Accent5 2 8" xfId="22581"/>
    <cellStyle name="40% - Accent5 2 8 2" xfId="22582"/>
    <cellStyle name="40% - Accent5 2 8 2 2" xfId="22583"/>
    <cellStyle name="40% - Accent5 2 8 2 2 2" xfId="22584"/>
    <cellStyle name="40% - Accent5 2 8 2 2 2 2" xfId="22585"/>
    <cellStyle name="40% - Accent5 2 8 2 2 3" xfId="22586"/>
    <cellStyle name="40% - Accent5 2 8 2 3" xfId="22587"/>
    <cellStyle name="40% - Accent5 2 8 2 3 2" xfId="22588"/>
    <cellStyle name="40% - Accent5 2 8 2 4" xfId="22589"/>
    <cellStyle name="40% - Accent5 2 8 3" xfId="22590"/>
    <cellStyle name="40% - Accent5 2 8 3 2" xfId="22591"/>
    <cellStyle name="40% - Accent5 2 8 3 2 2" xfId="22592"/>
    <cellStyle name="40% - Accent5 2 8 3 3" xfId="22593"/>
    <cellStyle name="40% - Accent5 2 8 4" xfId="22594"/>
    <cellStyle name="40% - Accent5 2 8 4 2" xfId="22595"/>
    <cellStyle name="40% - Accent5 2 8 5" xfId="22596"/>
    <cellStyle name="40% - Accent5 2 9" xfId="22597"/>
    <cellStyle name="40% - Accent5 2 9 2" xfId="22598"/>
    <cellStyle name="40% - Accent5 2 9 2 2" xfId="22599"/>
    <cellStyle name="40% - Accent5 2 9 2 2 2" xfId="22600"/>
    <cellStyle name="40% - Accent5 2 9 2 3" xfId="22601"/>
    <cellStyle name="40% - Accent5 2 9 3" xfId="22602"/>
    <cellStyle name="40% - Accent5 2 9 3 2" xfId="22603"/>
    <cellStyle name="40% - Accent5 2 9 4" xfId="22604"/>
    <cellStyle name="40% - Accent6 2" xfId="22605"/>
    <cellStyle name="40% - Accent6 2 10" xfId="22606"/>
    <cellStyle name="40% - Accent6 2 10 2" xfId="22607"/>
    <cellStyle name="40% - Accent6 2 10 2 2" xfId="22608"/>
    <cellStyle name="40% - Accent6 2 10 3" xfId="22609"/>
    <cellStyle name="40% - Accent6 2 11" xfId="22610"/>
    <cellStyle name="40% - Accent6 2 11 2" xfId="22611"/>
    <cellStyle name="40% - Accent6 2 12" xfId="22612"/>
    <cellStyle name="40% - Accent6 2 2" xfId="22613"/>
    <cellStyle name="40% - Accent6 2 2 10" xfId="22614"/>
    <cellStyle name="40% - Accent6 2 2 10 2" xfId="22615"/>
    <cellStyle name="40% - Accent6 2 2 11" xfId="22616"/>
    <cellStyle name="40% - Accent6 2 2 2" xfId="22617"/>
    <cellStyle name="40% - Accent6 2 2 2 10" xfId="22618"/>
    <cellStyle name="40% - Accent6 2 2 2 2" xfId="22619"/>
    <cellStyle name="40% - Accent6 2 2 2 2 2" xfId="22620"/>
    <cellStyle name="40% - Accent6 2 2 2 2 2 2" xfId="22621"/>
    <cellStyle name="40% - Accent6 2 2 2 2 2 2 2" xfId="22622"/>
    <cellStyle name="40% - Accent6 2 2 2 2 2 2 2 2" xfId="22623"/>
    <cellStyle name="40% - Accent6 2 2 2 2 2 2 2 2 2" xfId="22624"/>
    <cellStyle name="40% - Accent6 2 2 2 2 2 2 2 2 2 2" xfId="22625"/>
    <cellStyle name="40% - Accent6 2 2 2 2 2 2 2 2 2 2 2" xfId="22626"/>
    <cellStyle name="40% - Accent6 2 2 2 2 2 2 2 2 2 2 2 2" xfId="22627"/>
    <cellStyle name="40% - Accent6 2 2 2 2 2 2 2 2 2 2 3" xfId="22628"/>
    <cellStyle name="40% - Accent6 2 2 2 2 2 2 2 2 2 3" xfId="22629"/>
    <cellStyle name="40% - Accent6 2 2 2 2 2 2 2 2 2 3 2" xfId="22630"/>
    <cellStyle name="40% - Accent6 2 2 2 2 2 2 2 2 2 4" xfId="22631"/>
    <cellStyle name="40% - Accent6 2 2 2 2 2 2 2 2 3" xfId="22632"/>
    <cellStyle name="40% - Accent6 2 2 2 2 2 2 2 2 3 2" xfId="22633"/>
    <cellStyle name="40% - Accent6 2 2 2 2 2 2 2 2 3 2 2" xfId="22634"/>
    <cellStyle name="40% - Accent6 2 2 2 2 2 2 2 2 3 3" xfId="22635"/>
    <cellStyle name="40% - Accent6 2 2 2 2 2 2 2 2 4" xfId="22636"/>
    <cellStyle name="40% - Accent6 2 2 2 2 2 2 2 2 4 2" xfId="22637"/>
    <cellStyle name="40% - Accent6 2 2 2 2 2 2 2 2 5" xfId="22638"/>
    <cellStyle name="40% - Accent6 2 2 2 2 2 2 2 3" xfId="22639"/>
    <cellStyle name="40% - Accent6 2 2 2 2 2 2 2 3 2" xfId="22640"/>
    <cellStyle name="40% - Accent6 2 2 2 2 2 2 2 3 2 2" xfId="22641"/>
    <cellStyle name="40% - Accent6 2 2 2 2 2 2 2 3 2 2 2" xfId="22642"/>
    <cellStyle name="40% - Accent6 2 2 2 2 2 2 2 3 2 3" xfId="22643"/>
    <cellStyle name="40% - Accent6 2 2 2 2 2 2 2 3 3" xfId="22644"/>
    <cellStyle name="40% - Accent6 2 2 2 2 2 2 2 3 3 2" xfId="22645"/>
    <cellStyle name="40% - Accent6 2 2 2 2 2 2 2 3 4" xfId="22646"/>
    <cellStyle name="40% - Accent6 2 2 2 2 2 2 2 4" xfId="22647"/>
    <cellStyle name="40% - Accent6 2 2 2 2 2 2 2 4 2" xfId="22648"/>
    <cellStyle name="40% - Accent6 2 2 2 2 2 2 2 4 2 2" xfId="22649"/>
    <cellStyle name="40% - Accent6 2 2 2 2 2 2 2 4 3" xfId="22650"/>
    <cellStyle name="40% - Accent6 2 2 2 2 2 2 2 5" xfId="22651"/>
    <cellStyle name="40% - Accent6 2 2 2 2 2 2 2 5 2" xfId="22652"/>
    <cellStyle name="40% - Accent6 2 2 2 2 2 2 2 6" xfId="22653"/>
    <cellStyle name="40% - Accent6 2 2 2 2 2 2 3" xfId="22654"/>
    <cellStyle name="40% - Accent6 2 2 2 2 2 2 3 2" xfId="22655"/>
    <cellStyle name="40% - Accent6 2 2 2 2 2 2 3 2 2" xfId="22656"/>
    <cellStyle name="40% - Accent6 2 2 2 2 2 2 3 2 2 2" xfId="22657"/>
    <cellStyle name="40% - Accent6 2 2 2 2 2 2 3 2 2 2 2" xfId="22658"/>
    <cellStyle name="40% - Accent6 2 2 2 2 2 2 3 2 2 3" xfId="22659"/>
    <cellStyle name="40% - Accent6 2 2 2 2 2 2 3 2 3" xfId="22660"/>
    <cellStyle name="40% - Accent6 2 2 2 2 2 2 3 2 3 2" xfId="22661"/>
    <cellStyle name="40% - Accent6 2 2 2 2 2 2 3 2 4" xfId="22662"/>
    <cellStyle name="40% - Accent6 2 2 2 2 2 2 3 3" xfId="22663"/>
    <cellStyle name="40% - Accent6 2 2 2 2 2 2 3 3 2" xfId="22664"/>
    <cellStyle name="40% - Accent6 2 2 2 2 2 2 3 3 2 2" xfId="22665"/>
    <cellStyle name="40% - Accent6 2 2 2 2 2 2 3 3 3" xfId="22666"/>
    <cellStyle name="40% - Accent6 2 2 2 2 2 2 3 4" xfId="22667"/>
    <cellStyle name="40% - Accent6 2 2 2 2 2 2 3 4 2" xfId="22668"/>
    <cellStyle name="40% - Accent6 2 2 2 2 2 2 3 5" xfId="22669"/>
    <cellStyle name="40% - Accent6 2 2 2 2 2 2 4" xfId="22670"/>
    <cellStyle name="40% - Accent6 2 2 2 2 2 2 4 2" xfId="22671"/>
    <cellStyle name="40% - Accent6 2 2 2 2 2 2 4 2 2" xfId="22672"/>
    <cellStyle name="40% - Accent6 2 2 2 2 2 2 4 2 2 2" xfId="22673"/>
    <cellStyle name="40% - Accent6 2 2 2 2 2 2 4 2 3" xfId="22674"/>
    <cellStyle name="40% - Accent6 2 2 2 2 2 2 4 3" xfId="22675"/>
    <cellStyle name="40% - Accent6 2 2 2 2 2 2 4 3 2" xfId="22676"/>
    <cellStyle name="40% - Accent6 2 2 2 2 2 2 4 4" xfId="22677"/>
    <cellStyle name="40% - Accent6 2 2 2 2 2 2 5" xfId="22678"/>
    <cellStyle name="40% - Accent6 2 2 2 2 2 2 5 2" xfId="22679"/>
    <cellStyle name="40% - Accent6 2 2 2 2 2 2 5 2 2" xfId="22680"/>
    <cellStyle name="40% - Accent6 2 2 2 2 2 2 5 3" xfId="22681"/>
    <cellStyle name="40% - Accent6 2 2 2 2 2 2 6" xfId="22682"/>
    <cellStyle name="40% - Accent6 2 2 2 2 2 2 6 2" xfId="22683"/>
    <cellStyle name="40% - Accent6 2 2 2 2 2 2 7" xfId="22684"/>
    <cellStyle name="40% - Accent6 2 2 2 2 2 3" xfId="22685"/>
    <cellStyle name="40% - Accent6 2 2 2 2 2 3 2" xfId="22686"/>
    <cellStyle name="40% - Accent6 2 2 2 2 2 3 2 2" xfId="22687"/>
    <cellStyle name="40% - Accent6 2 2 2 2 2 3 2 2 2" xfId="22688"/>
    <cellStyle name="40% - Accent6 2 2 2 2 2 3 2 2 2 2" xfId="22689"/>
    <cellStyle name="40% - Accent6 2 2 2 2 2 3 2 2 2 2 2" xfId="22690"/>
    <cellStyle name="40% - Accent6 2 2 2 2 2 3 2 2 2 3" xfId="22691"/>
    <cellStyle name="40% - Accent6 2 2 2 2 2 3 2 2 3" xfId="22692"/>
    <cellStyle name="40% - Accent6 2 2 2 2 2 3 2 2 3 2" xfId="22693"/>
    <cellStyle name="40% - Accent6 2 2 2 2 2 3 2 2 4" xfId="22694"/>
    <cellStyle name="40% - Accent6 2 2 2 2 2 3 2 3" xfId="22695"/>
    <cellStyle name="40% - Accent6 2 2 2 2 2 3 2 3 2" xfId="22696"/>
    <cellStyle name="40% - Accent6 2 2 2 2 2 3 2 3 2 2" xfId="22697"/>
    <cellStyle name="40% - Accent6 2 2 2 2 2 3 2 3 3" xfId="22698"/>
    <cellStyle name="40% - Accent6 2 2 2 2 2 3 2 4" xfId="22699"/>
    <cellStyle name="40% - Accent6 2 2 2 2 2 3 2 4 2" xfId="22700"/>
    <cellStyle name="40% - Accent6 2 2 2 2 2 3 2 5" xfId="22701"/>
    <cellStyle name="40% - Accent6 2 2 2 2 2 3 3" xfId="22702"/>
    <cellStyle name="40% - Accent6 2 2 2 2 2 3 3 2" xfId="22703"/>
    <cellStyle name="40% - Accent6 2 2 2 2 2 3 3 2 2" xfId="22704"/>
    <cellStyle name="40% - Accent6 2 2 2 2 2 3 3 2 2 2" xfId="22705"/>
    <cellStyle name="40% - Accent6 2 2 2 2 2 3 3 2 3" xfId="22706"/>
    <cellStyle name="40% - Accent6 2 2 2 2 2 3 3 3" xfId="22707"/>
    <cellStyle name="40% - Accent6 2 2 2 2 2 3 3 3 2" xfId="22708"/>
    <cellStyle name="40% - Accent6 2 2 2 2 2 3 3 4" xfId="22709"/>
    <cellStyle name="40% - Accent6 2 2 2 2 2 3 4" xfId="22710"/>
    <cellStyle name="40% - Accent6 2 2 2 2 2 3 4 2" xfId="22711"/>
    <cellStyle name="40% - Accent6 2 2 2 2 2 3 4 2 2" xfId="22712"/>
    <cellStyle name="40% - Accent6 2 2 2 2 2 3 4 3" xfId="22713"/>
    <cellStyle name="40% - Accent6 2 2 2 2 2 3 5" xfId="22714"/>
    <cellStyle name="40% - Accent6 2 2 2 2 2 3 5 2" xfId="22715"/>
    <cellStyle name="40% - Accent6 2 2 2 2 2 3 6" xfId="22716"/>
    <cellStyle name="40% - Accent6 2 2 2 2 2 4" xfId="22717"/>
    <cellStyle name="40% - Accent6 2 2 2 2 2 4 2" xfId="22718"/>
    <cellStyle name="40% - Accent6 2 2 2 2 2 4 2 2" xfId="22719"/>
    <cellStyle name="40% - Accent6 2 2 2 2 2 4 2 2 2" xfId="22720"/>
    <cellStyle name="40% - Accent6 2 2 2 2 2 4 2 2 2 2" xfId="22721"/>
    <cellStyle name="40% - Accent6 2 2 2 2 2 4 2 2 3" xfId="22722"/>
    <cellStyle name="40% - Accent6 2 2 2 2 2 4 2 3" xfId="22723"/>
    <cellStyle name="40% - Accent6 2 2 2 2 2 4 2 3 2" xfId="22724"/>
    <cellStyle name="40% - Accent6 2 2 2 2 2 4 2 4" xfId="22725"/>
    <cellStyle name="40% - Accent6 2 2 2 2 2 4 3" xfId="22726"/>
    <cellStyle name="40% - Accent6 2 2 2 2 2 4 3 2" xfId="22727"/>
    <cellStyle name="40% - Accent6 2 2 2 2 2 4 3 2 2" xfId="22728"/>
    <cellStyle name="40% - Accent6 2 2 2 2 2 4 3 3" xfId="22729"/>
    <cellStyle name="40% - Accent6 2 2 2 2 2 4 4" xfId="22730"/>
    <cellStyle name="40% - Accent6 2 2 2 2 2 4 4 2" xfId="22731"/>
    <cellStyle name="40% - Accent6 2 2 2 2 2 4 5" xfId="22732"/>
    <cellStyle name="40% - Accent6 2 2 2 2 2 5" xfId="22733"/>
    <cellStyle name="40% - Accent6 2 2 2 2 2 5 2" xfId="22734"/>
    <cellStyle name="40% - Accent6 2 2 2 2 2 5 2 2" xfId="22735"/>
    <cellStyle name="40% - Accent6 2 2 2 2 2 5 2 2 2" xfId="22736"/>
    <cellStyle name="40% - Accent6 2 2 2 2 2 5 2 3" xfId="22737"/>
    <cellStyle name="40% - Accent6 2 2 2 2 2 5 3" xfId="22738"/>
    <cellStyle name="40% - Accent6 2 2 2 2 2 5 3 2" xfId="22739"/>
    <cellStyle name="40% - Accent6 2 2 2 2 2 5 4" xfId="22740"/>
    <cellStyle name="40% - Accent6 2 2 2 2 2 6" xfId="22741"/>
    <cellStyle name="40% - Accent6 2 2 2 2 2 6 2" xfId="22742"/>
    <cellStyle name="40% - Accent6 2 2 2 2 2 6 2 2" xfId="22743"/>
    <cellStyle name="40% - Accent6 2 2 2 2 2 6 3" xfId="22744"/>
    <cellStyle name="40% - Accent6 2 2 2 2 2 7" xfId="22745"/>
    <cellStyle name="40% - Accent6 2 2 2 2 2 7 2" xfId="22746"/>
    <cellStyle name="40% - Accent6 2 2 2 2 2 8" xfId="22747"/>
    <cellStyle name="40% - Accent6 2 2 2 2 3" xfId="22748"/>
    <cellStyle name="40% - Accent6 2 2 2 2 3 2" xfId="22749"/>
    <cellStyle name="40% - Accent6 2 2 2 2 3 2 2" xfId="22750"/>
    <cellStyle name="40% - Accent6 2 2 2 2 3 2 2 2" xfId="22751"/>
    <cellStyle name="40% - Accent6 2 2 2 2 3 2 2 2 2" xfId="22752"/>
    <cellStyle name="40% - Accent6 2 2 2 2 3 2 2 2 2 2" xfId="22753"/>
    <cellStyle name="40% - Accent6 2 2 2 2 3 2 2 2 2 2 2" xfId="22754"/>
    <cellStyle name="40% - Accent6 2 2 2 2 3 2 2 2 2 3" xfId="22755"/>
    <cellStyle name="40% - Accent6 2 2 2 2 3 2 2 2 3" xfId="22756"/>
    <cellStyle name="40% - Accent6 2 2 2 2 3 2 2 2 3 2" xfId="22757"/>
    <cellStyle name="40% - Accent6 2 2 2 2 3 2 2 2 4" xfId="22758"/>
    <cellStyle name="40% - Accent6 2 2 2 2 3 2 2 3" xfId="22759"/>
    <cellStyle name="40% - Accent6 2 2 2 2 3 2 2 3 2" xfId="22760"/>
    <cellStyle name="40% - Accent6 2 2 2 2 3 2 2 3 2 2" xfId="22761"/>
    <cellStyle name="40% - Accent6 2 2 2 2 3 2 2 3 3" xfId="22762"/>
    <cellStyle name="40% - Accent6 2 2 2 2 3 2 2 4" xfId="22763"/>
    <cellStyle name="40% - Accent6 2 2 2 2 3 2 2 4 2" xfId="22764"/>
    <cellStyle name="40% - Accent6 2 2 2 2 3 2 2 5" xfId="22765"/>
    <cellStyle name="40% - Accent6 2 2 2 2 3 2 3" xfId="22766"/>
    <cellStyle name="40% - Accent6 2 2 2 2 3 2 3 2" xfId="22767"/>
    <cellStyle name="40% - Accent6 2 2 2 2 3 2 3 2 2" xfId="22768"/>
    <cellStyle name="40% - Accent6 2 2 2 2 3 2 3 2 2 2" xfId="22769"/>
    <cellStyle name="40% - Accent6 2 2 2 2 3 2 3 2 3" xfId="22770"/>
    <cellStyle name="40% - Accent6 2 2 2 2 3 2 3 3" xfId="22771"/>
    <cellStyle name="40% - Accent6 2 2 2 2 3 2 3 3 2" xfId="22772"/>
    <cellStyle name="40% - Accent6 2 2 2 2 3 2 3 4" xfId="22773"/>
    <cellStyle name="40% - Accent6 2 2 2 2 3 2 4" xfId="22774"/>
    <cellStyle name="40% - Accent6 2 2 2 2 3 2 4 2" xfId="22775"/>
    <cellStyle name="40% - Accent6 2 2 2 2 3 2 4 2 2" xfId="22776"/>
    <cellStyle name="40% - Accent6 2 2 2 2 3 2 4 3" xfId="22777"/>
    <cellStyle name="40% - Accent6 2 2 2 2 3 2 5" xfId="22778"/>
    <cellStyle name="40% - Accent6 2 2 2 2 3 2 5 2" xfId="22779"/>
    <cellStyle name="40% - Accent6 2 2 2 2 3 2 6" xfId="22780"/>
    <cellStyle name="40% - Accent6 2 2 2 2 3 3" xfId="22781"/>
    <cellStyle name="40% - Accent6 2 2 2 2 3 3 2" xfId="22782"/>
    <cellStyle name="40% - Accent6 2 2 2 2 3 3 2 2" xfId="22783"/>
    <cellStyle name="40% - Accent6 2 2 2 2 3 3 2 2 2" xfId="22784"/>
    <cellStyle name="40% - Accent6 2 2 2 2 3 3 2 2 2 2" xfId="22785"/>
    <cellStyle name="40% - Accent6 2 2 2 2 3 3 2 2 3" xfId="22786"/>
    <cellStyle name="40% - Accent6 2 2 2 2 3 3 2 3" xfId="22787"/>
    <cellStyle name="40% - Accent6 2 2 2 2 3 3 2 3 2" xfId="22788"/>
    <cellStyle name="40% - Accent6 2 2 2 2 3 3 2 4" xfId="22789"/>
    <cellStyle name="40% - Accent6 2 2 2 2 3 3 3" xfId="22790"/>
    <cellStyle name="40% - Accent6 2 2 2 2 3 3 3 2" xfId="22791"/>
    <cellStyle name="40% - Accent6 2 2 2 2 3 3 3 2 2" xfId="22792"/>
    <cellStyle name="40% - Accent6 2 2 2 2 3 3 3 3" xfId="22793"/>
    <cellStyle name="40% - Accent6 2 2 2 2 3 3 4" xfId="22794"/>
    <cellStyle name="40% - Accent6 2 2 2 2 3 3 4 2" xfId="22795"/>
    <cellStyle name="40% - Accent6 2 2 2 2 3 3 5" xfId="22796"/>
    <cellStyle name="40% - Accent6 2 2 2 2 3 4" xfId="22797"/>
    <cellStyle name="40% - Accent6 2 2 2 2 3 4 2" xfId="22798"/>
    <cellStyle name="40% - Accent6 2 2 2 2 3 4 2 2" xfId="22799"/>
    <cellStyle name="40% - Accent6 2 2 2 2 3 4 2 2 2" xfId="22800"/>
    <cellStyle name="40% - Accent6 2 2 2 2 3 4 2 3" xfId="22801"/>
    <cellStyle name="40% - Accent6 2 2 2 2 3 4 3" xfId="22802"/>
    <cellStyle name="40% - Accent6 2 2 2 2 3 4 3 2" xfId="22803"/>
    <cellStyle name="40% - Accent6 2 2 2 2 3 4 4" xfId="22804"/>
    <cellStyle name="40% - Accent6 2 2 2 2 3 5" xfId="22805"/>
    <cellStyle name="40% - Accent6 2 2 2 2 3 5 2" xfId="22806"/>
    <cellStyle name="40% - Accent6 2 2 2 2 3 5 2 2" xfId="22807"/>
    <cellStyle name="40% - Accent6 2 2 2 2 3 5 3" xfId="22808"/>
    <cellStyle name="40% - Accent6 2 2 2 2 3 6" xfId="22809"/>
    <cellStyle name="40% - Accent6 2 2 2 2 3 6 2" xfId="22810"/>
    <cellStyle name="40% - Accent6 2 2 2 2 3 7" xfId="22811"/>
    <cellStyle name="40% - Accent6 2 2 2 2 4" xfId="22812"/>
    <cellStyle name="40% - Accent6 2 2 2 2 4 2" xfId="22813"/>
    <cellStyle name="40% - Accent6 2 2 2 2 4 2 2" xfId="22814"/>
    <cellStyle name="40% - Accent6 2 2 2 2 4 2 2 2" xfId="22815"/>
    <cellStyle name="40% - Accent6 2 2 2 2 4 2 2 2 2" xfId="22816"/>
    <cellStyle name="40% - Accent6 2 2 2 2 4 2 2 2 2 2" xfId="22817"/>
    <cellStyle name="40% - Accent6 2 2 2 2 4 2 2 2 3" xfId="22818"/>
    <cellStyle name="40% - Accent6 2 2 2 2 4 2 2 3" xfId="22819"/>
    <cellStyle name="40% - Accent6 2 2 2 2 4 2 2 3 2" xfId="22820"/>
    <cellStyle name="40% - Accent6 2 2 2 2 4 2 2 4" xfId="22821"/>
    <cellStyle name="40% - Accent6 2 2 2 2 4 2 3" xfId="22822"/>
    <cellStyle name="40% - Accent6 2 2 2 2 4 2 3 2" xfId="22823"/>
    <cellStyle name="40% - Accent6 2 2 2 2 4 2 3 2 2" xfId="22824"/>
    <cellStyle name="40% - Accent6 2 2 2 2 4 2 3 3" xfId="22825"/>
    <cellStyle name="40% - Accent6 2 2 2 2 4 2 4" xfId="22826"/>
    <cellStyle name="40% - Accent6 2 2 2 2 4 2 4 2" xfId="22827"/>
    <cellStyle name="40% - Accent6 2 2 2 2 4 2 5" xfId="22828"/>
    <cellStyle name="40% - Accent6 2 2 2 2 4 3" xfId="22829"/>
    <cellStyle name="40% - Accent6 2 2 2 2 4 3 2" xfId="22830"/>
    <cellStyle name="40% - Accent6 2 2 2 2 4 3 2 2" xfId="22831"/>
    <cellStyle name="40% - Accent6 2 2 2 2 4 3 2 2 2" xfId="22832"/>
    <cellStyle name="40% - Accent6 2 2 2 2 4 3 2 3" xfId="22833"/>
    <cellStyle name="40% - Accent6 2 2 2 2 4 3 3" xfId="22834"/>
    <cellStyle name="40% - Accent6 2 2 2 2 4 3 3 2" xfId="22835"/>
    <cellStyle name="40% - Accent6 2 2 2 2 4 3 4" xfId="22836"/>
    <cellStyle name="40% - Accent6 2 2 2 2 4 4" xfId="22837"/>
    <cellStyle name="40% - Accent6 2 2 2 2 4 4 2" xfId="22838"/>
    <cellStyle name="40% - Accent6 2 2 2 2 4 4 2 2" xfId="22839"/>
    <cellStyle name="40% - Accent6 2 2 2 2 4 4 3" xfId="22840"/>
    <cellStyle name="40% - Accent6 2 2 2 2 4 5" xfId="22841"/>
    <cellStyle name="40% - Accent6 2 2 2 2 4 5 2" xfId="22842"/>
    <cellStyle name="40% - Accent6 2 2 2 2 4 6" xfId="22843"/>
    <cellStyle name="40% - Accent6 2 2 2 2 5" xfId="22844"/>
    <cellStyle name="40% - Accent6 2 2 2 2 5 2" xfId="22845"/>
    <cellStyle name="40% - Accent6 2 2 2 2 5 2 2" xfId="22846"/>
    <cellStyle name="40% - Accent6 2 2 2 2 5 2 2 2" xfId="22847"/>
    <cellStyle name="40% - Accent6 2 2 2 2 5 2 2 2 2" xfId="22848"/>
    <cellStyle name="40% - Accent6 2 2 2 2 5 2 2 3" xfId="22849"/>
    <cellStyle name="40% - Accent6 2 2 2 2 5 2 3" xfId="22850"/>
    <cellStyle name="40% - Accent6 2 2 2 2 5 2 3 2" xfId="22851"/>
    <cellStyle name="40% - Accent6 2 2 2 2 5 2 4" xfId="22852"/>
    <cellStyle name="40% - Accent6 2 2 2 2 5 3" xfId="22853"/>
    <cellStyle name="40% - Accent6 2 2 2 2 5 3 2" xfId="22854"/>
    <cellStyle name="40% - Accent6 2 2 2 2 5 3 2 2" xfId="22855"/>
    <cellStyle name="40% - Accent6 2 2 2 2 5 3 3" xfId="22856"/>
    <cellStyle name="40% - Accent6 2 2 2 2 5 4" xfId="22857"/>
    <cellStyle name="40% - Accent6 2 2 2 2 5 4 2" xfId="22858"/>
    <cellStyle name="40% - Accent6 2 2 2 2 5 5" xfId="22859"/>
    <cellStyle name="40% - Accent6 2 2 2 2 6" xfId="22860"/>
    <cellStyle name="40% - Accent6 2 2 2 2 6 2" xfId="22861"/>
    <cellStyle name="40% - Accent6 2 2 2 2 6 2 2" xfId="22862"/>
    <cellStyle name="40% - Accent6 2 2 2 2 6 2 2 2" xfId="22863"/>
    <cellStyle name="40% - Accent6 2 2 2 2 6 2 3" xfId="22864"/>
    <cellStyle name="40% - Accent6 2 2 2 2 6 3" xfId="22865"/>
    <cellStyle name="40% - Accent6 2 2 2 2 6 3 2" xfId="22866"/>
    <cellStyle name="40% - Accent6 2 2 2 2 6 4" xfId="22867"/>
    <cellStyle name="40% - Accent6 2 2 2 2 7" xfId="22868"/>
    <cellStyle name="40% - Accent6 2 2 2 2 7 2" xfId="22869"/>
    <cellStyle name="40% - Accent6 2 2 2 2 7 2 2" xfId="22870"/>
    <cellStyle name="40% - Accent6 2 2 2 2 7 3" xfId="22871"/>
    <cellStyle name="40% - Accent6 2 2 2 2 8" xfId="22872"/>
    <cellStyle name="40% - Accent6 2 2 2 2 8 2" xfId="22873"/>
    <cellStyle name="40% - Accent6 2 2 2 2 9" xfId="22874"/>
    <cellStyle name="40% - Accent6 2 2 2 3" xfId="22875"/>
    <cellStyle name="40% - Accent6 2 2 2 3 2" xfId="22876"/>
    <cellStyle name="40% - Accent6 2 2 2 3 2 2" xfId="22877"/>
    <cellStyle name="40% - Accent6 2 2 2 3 2 2 2" xfId="22878"/>
    <cellStyle name="40% - Accent6 2 2 2 3 2 2 2 2" xfId="22879"/>
    <cellStyle name="40% - Accent6 2 2 2 3 2 2 2 2 2" xfId="22880"/>
    <cellStyle name="40% - Accent6 2 2 2 3 2 2 2 2 2 2" xfId="22881"/>
    <cellStyle name="40% - Accent6 2 2 2 3 2 2 2 2 2 2 2" xfId="22882"/>
    <cellStyle name="40% - Accent6 2 2 2 3 2 2 2 2 2 3" xfId="22883"/>
    <cellStyle name="40% - Accent6 2 2 2 3 2 2 2 2 3" xfId="22884"/>
    <cellStyle name="40% - Accent6 2 2 2 3 2 2 2 2 3 2" xfId="22885"/>
    <cellStyle name="40% - Accent6 2 2 2 3 2 2 2 2 4" xfId="22886"/>
    <cellStyle name="40% - Accent6 2 2 2 3 2 2 2 3" xfId="22887"/>
    <cellStyle name="40% - Accent6 2 2 2 3 2 2 2 3 2" xfId="22888"/>
    <cellStyle name="40% - Accent6 2 2 2 3 2 2 2 3 2 2" xfId="22889"/>
    <cellStyle name="40% - Accent6 2 2 2 3 2 2 2 3 3" xfId="22890"/>
    <cellStyle name="40% - Accent6 2 2 2 3 2 2 2 4" xfId="22891"/>
    <cellStyle name="40% - Accent6 2 2 2 3 2 2 2 4 2" xfId="22892"/>
    <cellStyle name="40% - Accent6 2 2 2 3 2 2 2 5" xfId="22893"/>
    <cellStyle name="40% - Accent6 2 2 2 3 2 2 3" xfId="22894"/>
    <cellStyle name="40% - Accent6 2 2 2 3 2 2 3 2" xfId="22895"/>
    <cellStyle name="40% - Accent6 2 2 2 3 2 2 3 2 2" xfId="22896"/>
    <cellStyle name="40% - Accent6 2 2 2 3 2 2 3 2 2 2" xfId="22897"/>
    <cellStyle name="40% - Accent6 2 2 2 3 2 2 3 2 3" xfId="22898"/>
    <cellStyle name="40% - Accent6 2 2 2 3 2 2 3 3" xfId="22899"/>
    <cellStyle name="40% - Accent6 2 2 2 3 2 2 3 3 2" xfId="22900"/>
    <cellStyle name="40% - Accent6 2 2 2 3 2 2 3 4" xfId="22901"/>
    <cellStyle name="40% - Accent6 2 2 2 3 2 2 4" xfId="22902"/>
    <cellStyle name="40% - Accent6 2 2 2 3 2 2 4 2" xfId="22903"/>
    <cellStyle name="40% - Accent6 2 2 2 3 2 2 4 2 2" xfId="22904"/>
    <cellStyle name="40% - Accent6 2 2 2 3 2 2 4 3" xfId="22905"/>
    <cellStyle name="40% - Accent6 2 2 2 3 2 2 5" xfId="22906"/>
    <cellStyle name="40% - Accent6 2 2 2 3 2 2 5 2" xfId="22907"/>
    <cellStyle name="40% - Accent6 2 2 2 3 2 2 6" xfId="22908"/>
    <cellStyle name="40% - Accent6 2 2 2 3 2 3" xfId="22909"/>
    <cellStyle name="40% - Accent6 2 2 2 3 2 3 2" xfId="22910"/>
    <cellStyle name="40% - Accent6 2 2 2 3 2 3 2 2" xfId="22911"/>
    <cellStyle name="40% - Accent6 2 2 2 3 2 3 2 2 2" xfId="22912"/>
    <cellStyle name="40% - Accent6 2 2 2 3 2 3 2 2 2 2" xfId="22913"/>
    <cellStyle name="40% - Accent6 2 2 2 3 2 3 2 2 3" xfId="22914"/>
    <cellStyle name="40% - Accent6 2 2 2 3 2 3 2 3" xfId="22915"/>
    <cellStyle name="40% - Accent6 2 2 2 3 2 3 2 3 2" xfId="22916"/>
    <cellStyle name="40% - Accent6 2 2 2 3 2 3 2 4" xfId="22917"/>
    <cellStyle name="40% - Accent6 2 2 2 3 2 3 3" xfId="22918"/>
    <cellStyle name="40% - Accent6 2 2 2 3 2 3 3 2" xfId="22919"/>
    <cellStyle name="40% - Accent6 2 2 2 3 2 3 3 2 2" xfId="22920"/>
    <cellStyle name="40% - Accent6 2 2 2 3 2 3 3 3" xfId="22921"/>
    <cellStyle name="40% - Accent6 2 2 2 3 2 3 4" xfId="22922"/>
    <cellStyle name="40% - Accent6 2 2 2 3 2 3 4 2" xfId="22923"/>
    <cellStyle name="40% - Accent6 2 2 2 3 2 3 5" xfId="22924"/>
    <cellStyle name="40% - Accent6 2 2 2 3 2 4" xfId="22925"/>
    <cellStyle name="40% - Accent6 2 2 2 3 2 4 2" xfId="22926"/>
    <cellStyle name="40% - Accent6 2 2 2 3 2 4 2 2" xfId="22927"/>
    <cellStyle name="40% - Accent6 2 2 2 3 2 4 2 2 2" xfId="22928"/>
    <cellStyle name="40% - Accent6 2 2 2 3 2 4 2 3" xfId="22929"/>
    <cellStyle name="40% - Accent6 2 2 2 3 2 4 3" xfId="22930"/>
    <cellStyle name="40% - Accent6 2 2 2 3 2 4 3 2" xfId="22931"/>
    <cellStyle name="40% - Accent6 2 2 2 3 2 4 4" xfId="22932"/>
    <cellStyle name="40% - Accent6 2 2 2 3 2 5" xfId="22933"/>
    <cellStyle name="40% - Accent6 2 2 2 3 2 5 2" xfId="22934"/>
    <cellStyle name="40% - Accent6 2 2 2 3 2 5 2 2" xfId="22935"/>
    <cellStyle name="40% - Accent6 2 2 2 3 2 5 3" xfId="22936"/>
    <cellStyle name="40% - Accent6 2 2 2 3 2 6" xfId="22937"/>
    <cellStyle name="40% - Accent6 2 2 2 3 2 6 2" xfId="22938"/>
    <cellStyle name="40% - Accent6 2 2 2 3 2 7" xfId="22939"/>
    <cellStyle name="40% - Accent6 2 2 2 3 3" xfId="22940"/>
    <cellStyle name="40% - Accent6 2 2 2 3 3 2" xfId="22941"/>
    <cellStyle name="40% - Accent6 2 2 2 3 3 2 2" xfId="22942"/>
    <cellStyle name="40% - Accent6 2 2 2 3 3 2 2 2" xfId="22943"/>
    <cellStyle name="40% - Accent6 2 2 2 3 3 2 2 2 2" xfId="22944"/>
    <cellStyle name="40% - Accent6 2 2 2 3 3 2 2 2 2 2" xfId="22945"/>
    <cellStyle name="40% - Accent6 2 2 2 3 3 2 2 2 3" xfId="22946"/>
    <cellStyle name="40% - Accent6 2 2 2 3 3 2 2 3" xfId="22947"/>
    <cellStyle name="40% - Accent6 2 2 2 3 3 2 2 3 2" xfId="22948"/>
    <cellStyle name="40% - Accent6 2 2 2 3 3 2 2 4" xfId="22949"/>
    <cellStyle name="40% - Accent6 2 2 2 3 3 2 3" xfId="22950"/>
    <cellStyle name="40% - Accent6 2 2 2 3 3 2 3 2" xfId="22951"/>
    <cellStyle name="40% - Accent6 2 2 2 3 3 2 3 2 2" xfId="22952"/>
    <cellStyle name="40% - Accent6 2 2 2 3 3 2 3 3" xfId="22953"/>
    <cellStyle name="40% - Accent6 2 2 2 3 3 2 4" xfId="22954"/>
    <cellStyle name="40% - Accent6 2 2 2 3 3 2 4 2" xfId="22955"/>
    <cellStyle name="40% - Accent6 2 2 2 3 3 2 5" xfId="22956"/>
    <cellStyle name="40% - Accent6 2 2 2 3 3 3" xfId="22957"/>
    <cellStyle name="40% - Accent6 2 2 2 3 3 3 2" xfId="22958"/>
    <cellStyle name="40% - Accent6 2 2 2 3 3 3 2 2" xfId="22959"/>
    <cellStyle name="40% - Accent6 2 2 2 3 3 3 2 2 2" xfId="22960"/>
    <cellStyle name="40% - Accent6 2 2 2 3 3 3 2 3" xfId="22961"/>
    <cellStyle name="40% - Accent6 2 2 2 3 3 3 3" xfId="22962"/>
    <cellStyle name="40% - Accent6 2 2 2 3 3 3 3 2" xfId="22963"/>
    <cellStyle name="40% - Accent6 2 2 2 3 3 3 4" xfId="22964"/>
    <cellStyle name="40% - Accent6 2 2 2 3 3 4" xfId="22965"/>
    <cellStyle name="40% - Accent6 2 2 2 3 3 4 2" xfId="22966"/>
    <cellStyle name="40% - Accent6 2 2 2 3 3 4 2 2" xfId="22967"/>
    <cellStyle name="40% - Accent6 2 2 2 3 3 4 3" xfId="22968"/>
    <cellStyle name="40% - Accent6 2 2 2 3 3 5" xfId="22969"/>
    <cellStyle name="40% - Accent6 2 2 2 3 3 5 2" xfId="22970"/>
    <cellStyle name="40% - Accent6 2 2 2 3 3 6" xfId="22971"/>
    <cellStyle name="40% - Accent6 2 2 2 3 4" xfId="22972"/>
    <cellStyle name="40% - Accent6 2 2 2 3 4 2" xfId="22973"/>
    <cellStyle name="40% - Accent6 2 2 2 3 4 2 2" xfId="22974"/>
    <cellStyle name="40% - Accent6 2 2 2 3 4 2 2 2" xfId="22975"/>
    <cellStyle name="40% - Accent6 2 2 2 3 4 2 2 2 2" xfId="22976"/>
    <cellStyle name="40% - Accent6 2 2 2 3 4 2 2 3" xfId="22977"/>
    <cellStyle name="40% - Accent6 2 2 2 3 4 2 3" xfId="22978"/>
    <cellStyle name="40% - Accent6 2 2 2 3 4 2 3 2" xfId="22979"/>
    <cellStyle name="40% - Accent6 2 2 2 3 4 2 4" xfId="22980"/>
    <cellStyle name="40% - Accent6 2 2 2 3 4 3" xfId="22981"/>
    <cellStyle name="40% - Accent6 2 2 2 3 4 3 2" xfId="22982"/>
    <cellStyle name="40% - Accent6 2 2 2 3 4 3 2 2" xfId="22983"/>
    <cellStyle name="40% - Accent6 2 2 2 3 4 3 3" xfId="22984"/>
    <cellStyle name="40% - Accent6 2 2 2 3 4 4" xfId="22985"/>
    <cellStyle name="40% - Accent6 2 2 2 3 4 4 2" xfId="22986"/>
    <cellStyle name="40% - Accent6 2 2 2 3 4 5" xfId="22987"/>
    <cellStyle name="40% - Accent6 2 2 2 3 5" xfId="22988"/>
    <cellStyle name="40% - Accent6 2 2 2 3 5 2" xfId="22989"/>
    <cellStyle name="40% - Accent6 2 2 2 3 5 2 2" xfId="22990"/>
    <cellStyle name="40% - Accent6 2 2 2 3 5 2 2 2" xfId="22991"/>
    <cellStyle name="40% - Accent6 2 2 2 3 5 2 3" xfId="22992"/>
    <cellStyle name="40% - Accent6 2 2 2 3 5 3" xfId="22993"/>
    <cellStyle name="40% - Accent6 2 2 2 3 5 3 2" xfId="22994"/>
    <cellStyle name="40% - Accent6 2 2 2 3 5 4" xfId="22995"/>
    <cellStyle name="40% - Accent6 2 2 2 3 6" xfId="22996"/>
    <cellStyle name="40% - Accent6 2 2 2 3 6 2" xfId="22997"/>
    <cellStyle name="40% - Accent6 2 2 2 3 6 2 2" xfId="22998"/>
    <cellStyle name="40% - Accent6 2 2 2 3 6 3" xfId="22999"/>
    <cellStyle name="40% - Accent6 2 2 2 3 7" xfId="23000"/>
    <cellStyle name="40% - Accent6 2 2 2 3 7 2" xfId="23001"/>
    <cellStyle name="40% - Accent6 2 2 2 3 8" xfId="23002"/>
    <cellStyle name="40% - Accent6 2 2 2 4" xfId="23003"/>
    <cellStyle name="40% - Accent6 2 2 2 4 2" xfId="23004"/>
    <cellStyle name="40% - Accent6 2 2 2 4 2 2" xfId="23005"/>
    <cellStyle name="40% - Accent6 2 2 2 4 2 2 2" xfId="23006"/>
    <cellStyle name="40% - Accent6 2 2 2 4 2 2 2 2" xfId="23007"/>
    <cellStyle name="40% - Accent6 2 2 2 4 2 2 2 2 2" xfId="23008"/>
    <cellStyle name="40% - Accent6 2 2 2 4 2 2 2 2 2 2" xfId="23009"/>
    <cellStyle name="40% - Accent6 2 2 2 4 2 2 2 2 3" xfId="23010"/>
    <cellStyle name="40% - Accent6 2 2 2 4 2 2 2 3" xfId="23011"/>
    <cellStyle name="40% - Accent6 2 2 2 4 2 2 2 3 2" xfId="23012"/>
    <cellStyle name="40% - Accent6 2 2 2 4 2 2 2 4" xfId="23013"/>
    <cellStyle name="40% - Accent6 2 2 2 4 2 2 3" xfId="23014"/>
    <cellStyle name="40% - Accent6 2 2 2 4 2 2 3 2" xfId="23015"/>
    <cellStyle name="40% - Accent6 2 2 2 4 2 2 3 2 2" xfId="23016"/>
    <cellStyle name="40% - Accent6 2 2 2 4 2 2 3 3" xfId="23017"/>
    <cellStyle name="40% - Accent6 2 2 2 4 2 2 4" xfId="23018"/>
    <cellStyle name="40% - Accent6 2 2 2 4 2 2 4 2" xfId="23019"/>
    <cellStyle name="40% - Accent6 2 2 2 4 2 2 5" xfId="23020"/>
    <cellStyle name="40% - Accent6 2 2 2 4 2 3" xfId="23021"/>
    <cellStyle name="40% - Accent6 2 2 2 4 2 3 2" xfId="23022"/>
    <cellStyle name="40% - Accent6 2 2 2 4 2 3 2 2" xfId="23023"/>
    <cellStyle name="40% - Accent6 2 2 2 4 2 3 2 2 2" xfId="23024"/>
    <cellStyle name="40% - Accent6 2 2 2 4 2 3 2 3" xfId="23025"/>
    <cellStyle name="40% - Accent6 2 2 2 4 2 3 3" xfId="23026"/>
    <cellStyle name="40% - Accent6 2 2 2 4 2 3 3 2" xfId="23027"/>
    <cellStyle name="40% - Accent6 2 2 2 4 2 3 4" xfId="23028"/>
    <cellStyle name="40% - Accent6 2 2 2 4 2 4" xfId="23029"/>
    <cellStyle name="40% - Accent6 2 2 2 4 2 4 2" xfId="23030"/>
    <cellStyle name="40% - Accent6 2 2 2 4 2 4 2 2" xfId="23031"/>
    <cellStyle name="40% - Accent6 2 2 2 4 2 4 3" xfId="23032"/>
    <cellStyle name="40% - Accent6 2 2 2 4 2 5" xfId="23033"/>
    <cellStyle name="40% - Accent6 2 2 2 4 2 5 2" xfId="23034"/>
    <cellStyle name="40% - Accent6 2 2 2 4 2 6" xfId="23035"/>
    <cellStyle name="40% - Accent6 2 2 2 4 3" xfId="23036"/>
    <cellStyle name="40% - Accent6 2 2 2 4 3 2" xfId="23037"/>
    <cellStyle name="40% - Accent6 2 2 2 4 3 2 2" xfId="23038"/>
    <cellStyle name="40% - Accent6 2 2 2 4 3 2 2 2" xfId="23039"/>
    <cellStyle name="40% - Accent6 2 2 2 4 3 2 2 2 2" xfId="23040"/>
    <cellStyle name="40% - Accent6 2 2 2 4 3 2 2 3" xfId="23041"/>
    <cellStyle name="40% - Accent6 2 2 2 4 3 2 3" xfId="23042"/>
    <cellStyle name="40% - Accent6 2 2 2 4 3 2 3 2" xfId="23043"/>
    <cellStyle name="40% - Accent6 2 2 2 4 3 2 4" xfId="23044"/>
    <cellStyle name="40% - Accent6 2 2 2 4 3 3" xfId="23045"/>
    <cellStyle name="40% - Accent6 2 2 2 4 3 3 2" xfId="23046"/>
    <cellStyle name="40% - Accent6 2 2 2 4 3 3 2 2" xfId="23047"/>
    <cellStyle name="40% - Accent6 2 2 2 4 3 3 3" xfId="23048"/>
    <cellStyle name="40% - Accent6 2 2 2 4 3 4" xfId="23049"/>
    <cellStyle name="40% - Accent6 2 2 2 4 3 4 2" xfId="23050"/>
    <cellStyle name="40% - Accent6 2 2 2 4 3 5" xfId="23051"/>
    <cellStyle name="40% - Accent6 2 2 2 4 4" xfId="23052"/>
    <cellStyle name="40% - Accent6 2 2 2 4 4 2" xfId="23053"/>
    <cellStyle name="40% - Accent6 2 2 2 4 4 2 2" xfId="23054"/>
    <cellStyle name="40% - Accent6 2 2 2 4 4 2 2 2" xfId="23055"/>
    <cellStyle name="40% - Accent6 2 2 2 4 4 2 3" xfId="23056"/>
    <cellStyle name="40% - Accent6 2 2 2 4 4 3" xfId="23057"/>
    <cellStyle name="40% - Accent6 2 2 2 4 4 3 2" xfId="23058"/>
    <cellStyle name="40% - Accent6 2 2 2 4 4 4" xfId="23059"/>
    <cellStyle name="40% - Accent6 2 2 2 4 5" xfId="23060"/>
    <cellStyle name="40% - Accent6 2 2 2 4 5 2" xfId="23061"/>
    <cellStyle name="40% - Accent6 2 2 2 4 5 2 2" xfId="23062"/>
    <cellStyle name="40% - Accent6 2 2 2 4 5 3" xfId="23063"/>
    <cellStyle name="40% - Accent6 2 2 2 4 6" xfId="23064"/>
    <cellStyle name="40% - Accent6 2 2 2 4 6 2" xfId="23065"/>
    <cellStyle name="40% - Accent6 2 2 2 4 7" xfId="23066"/>
    <cellStyle name="40% - Accent6 2 2 2 5" xfId="23067"/>
    <cellStyle name="40% - Accent6 2 2 2 5 2" xfId="23068"/>
    <cellStyle name="40% - Accent6 2 2 2 5 2 2" xfId="23069"/>
    <cellStyle name="40% - Accent6 2 2 2 5 2 2 2" xfId="23070"/>
    <cellStyle name="40% - Accent6 2 2 2 5 2 2 2 2" xfId="23071"/>
    <cellStyle name="40% - Accent6 2 2 2 5 2 2 2 2 2" xfId="23072"/>
    <cellStyle name="40% - Accent6 2 2 2 5 2 2 2 3" xfId="23073"/>
    <cellStyle name="40% - Accent6 2 2 2 5 2 2 3" xfId="23074"/>
    <cellStyle name="40% - Accent6 2 2 2 5 2 2 3 2" xfId="23075"/>
    <cellStyle name="40% - Accent6 2 2 2 5 2 2 4" xfId="23076"/>
    <cellStyle name="40% - Accent6 2 2 2 5 2 3" xfId="23077"/>
    <cellStyle name="40% - Accent6 2 2 2 5 2 3 2" xfId="23078"/>
    <cellStyle name="40% - Accent6 2 2 2 5 2 3 2 2" xfId="23079"/>
    <cellStyle name="40% - Accent6 2 2 2 5 2 3 3" xfId="23080"/>
    <cellStyle name="40% - Accent6 2 2 2 5 2 4" xfId="23081"/>
    <cellStyle name="40% - Accent6 2 2 2 5 2 4 2" xfId="23082"/>
    <cellStyle name="40% - Accent6 2 2 2 5 2 5" xfId="23083"/>
    <cellStyle name="40% - Accent6 2 2 2 5 3" xfId="23084"/>
    <cellStyle name="40% - Accent6 2 2 2 5 3 2" xfId="23085"/>
    <cellStyle name="40% - Accent6 2 2 2 5 3 2 2" xfId="23086"/>
    <cellStyle name="40% - Accent6 2 2 2 5 3 2 2 2" xfId="23087"/>
    <cellStyle name="40% - Accent6 2 2 2 5 3 2 3" xfId="23088"/>
    <cellStyle name="40% - Accent6 2 2 2 5 3 3" xfId="23089"/>
    <cellStyle name="40% - Accent6 2 2 2 5 3 3 2" xfId="23090"/>
    <cellStyle name="40% - Accent6 2 2 2 5 3 4" xfId="23091"/>
    <cellStyle name="40% - Accent6 2 2 2 5 4" xfId="23092"/>
    <cellStyle name="40% - Accent6 2 2 2 5 4 2" xfId="23093"/>
    <cellStyle name="40% - Accent6 2 2 2 5 4 2 2" xfId="23094"/>
    <cellStyle name="40% - Accent6 2 2 2 5 4 3" xfId="23095"/>
    <cellStyle name="40% - Accent6 2 2 2 5 5" xfId="23096"/>
    <cellStyle name="40% - Accent6 2 2 2 5 5 2" xfId="23097"/>
    <cellStyle name="40% - Accent6 2 2 2 5 6" xfId="23098"/>
    <cellStyle name="40% - Accent6 2 2 2 6" xfId="23099"/>
    <cellStyle name="40% - Accent6 2 2 2 6 2" xfId="23100"/>
    <cellStyle name="40% - Accent6 2 2 2 6 2 2" xfId="23101"/>
    <cellStyle name="40% - Accent6 2 2 2 6 2 2 2" xfId="23102"/>
    <cellStyle name="40% - Accent6 2 2 2 6 2 2 2 2" xfId="23103"/>
    <cellStyle name="40% - Accent6 2 2 2 6 2 2 3" xfId="23104"/>
    <cellStyle name="40% - Accent6 2 2 2 6 2 3" xfId="23105"/>
    <cellStyle name="40% - Accent6 2 2 2 6 2 3 2" xfId="23106"/>
    <cellStyle name="40% - Accent6 2 2 2 6 2 4" xfId="23107"/>
    <cellStyle name="40% - Accent6 2 2 2 6 3" xfId="23108"/>
    <cellStyle name="40% - Accent6 2 2 2 6 3 2" xfId="23109"/>
    <cellStyle name="40% - Accent6 2 2 2 6 3 2 2" xfId="23110"/>
    <cellStyle name="40% - Accent6 2 2 2 6 3 3" xfId="23111"/>
    <cellStyle name="40% - Accent6 2 2 2 6 4" xfId="23112"/>
    <cellStyle name="40% - Accent6 2 2 2 6 4 2" xfId="23113"/>
    <cellStyle name="40% - Accent6 2 2 2 6 5" xfId="23114"/>
    <cellStyle name="40% - Accent6 2 2 2 7" xfId="23115"/>
    <cellStyle name="40% - Accent6 2 2 2 7 2" xfId="23116"/>
    <cellStyle name="40% - Accent6 2 2 2 7 2 2" xfId="23117"/>
    <cellStyle name="40% - Accent6 2 2 2 7 2 2 2" xfId="23118"/>
    <cellStyle name="40% - Accent6 2 2 2 7 2 3" xfId="23119"/>
    <cellStyle name="40% - Accent6 2 2 2 7 3" xfId="23120"/>
    <cellStyle name="40% - Accent6 2 2 2 7 3 2" xfId="23121"/>
    <cellStyle name="40% - Accent6 2 2 2 7 4" xfId="23122"/>
    <cellStyle name="40% - Accent6 2 2 2 8" xfId="23123"/>
    <cellStyle name="40% - Accent6 2 2 2 8 2" xfId="23124"/>
    <cellStyle name="40% - Accent6 2 2 2 8 2 2" xfId="23125"/>
    <cellStyle name="40% - Accent6 2 2 2 8 3" xfId="23126"/>
    <cellStyle name="40% - Accent6 2 2 2 9" xfId="23127"/>
    <cellStyle name="40% - Accent6 2 2 2 9 2" xfId="23128"/>
    <cellStyle name="40% - Accent6 2 2 3" xfId="23129"/>
    <cellStyle name="40% - Accent6 2 2 3 2" xfId="23130"/>
    <cellStyle name="40% - Accent6 2 2 3 2 2" xfId="23131"/>
    <cellStyle name="40% - Accent6 2 2 3 2 2 2" xfId="23132"/>
    <cellStyle name="40% - Accent6 2 2 3 2 2 2 2" xfId="23133"/>
    <cellStyle name="40% - Accent6 2 2 3 2 2 2 2 2" xfId="23134"/>
    <cellStyle name="40% - Accent6 2 2 3 2 2 2 2 2 2" xfId="23135"/>
    <cellStyle name="40% - Accent6 2 2 3 2 2 2 2 2 2 2" xfId="23136"/>
    <cellStyle name="40% - Accent6 2 2 3 2 2 2 2 2 2 2 2" xfId="23137"/>
    <cellStyle name="40% - Accent6 2 2 3 2 2 2 2 2 2 3" xfId="23138"/>
    <cellStyle name="40% - Accent6 2 2 3 2 2 2 2 2 3" xfId="23139"/>
    <cellStyle name="40% - Accent6 2 2 3 2 2 2 2 2 3 2" xfId="23140"/>
    <cellStyle name="40% - Accent6 2 2 3 2 2 2 2 2 4" xfId="23141"/>
    <cellStyle name="40% - Accent6 2 2 3 2 2 2 2 3" xfId="23142"/>
    <cellStyle name="40% - Accent6 2 2 3 2 2 2 2 3 2" xfId="23143"/>
    <cellStyle name="40% - Accent6 2 2 3 2 2 2 2 3 2 2" xfId="23144"/>
    <cellStyle name="40% - Accent6 2 2 3 2 2 2 2 3 3" xfId="23145"/>
    <cellStyle name="40% - Accent6 2 2 3 2 2 2 2 4" xfId="23146"/>
    <cellStyle name="40% - Accent6 2 2 3 2 2 2 2 4 2" xfId="23147"/>
    <cellStyle name="40% - Accent6 2 2 3 2 2 2 2 5" xfId="23148"/>
    <cellStyle name="40% - Accent6 2 2 3 2 2 2 3" xfId="23149"/>
    <cellStyle name="40% - Accent6 2 2 3 2 2 2 3 2" xfId="23150"/>
    <cellStyle name="40% - Accent6 2 2 3 2 2 2 3 2 2" xfId="23151"/>
    <cellStyle name="40% - Accent6 2 2 3 2 2 2 3 2 2 2" xfId="23152"/>
    <cellStyle name="40% - Accent6 2 2 3 2 2 2 3 2 3" xfId="23153"/>
    <cellStyle name="40% - Accent6 2 2 3 2 2 2 3 3" xfId="23154"/>
    <cellStyle name="40% - Accent6 2 2 3 2 2 2 3 3 2" xfId="23155"/>
    <cellStyle name="40% - Accent6 2 2 3 2 2 2 3 4" xfId="23156"/>
    <cellStyle name="40% - Accent6 2 2 3 2 2 2 4" xfId="23157"/>
    <cellStyle name="40% - Accent6 2 2 3 2 2 2 4 2" xfId="23158"/>
    <cellStyle name="40% - Accent6 2 2 3 2 2 2 4 2 2" xfId="23159"/>
    <cellStyle name="40% - Accent6 2 2 3 2 2 2 4 3" xfId="23160"/>
    <cellStyle name="40% - Accent6 2 2 3 2 2 2 5" xfId="23161"/>
    <cellStyle name="40% - Accent6 2 2 3 2 2 2 5 2" xfId="23162"/>
    <cellStyle name="40% - Accent6 2 2 3 2 2 2 6" xfId="23163"/>
    <cellStyle name="40% - Accent6 2 2 3 2 2 3" xfId="23164"/>
    <cellStyle name="40% - Accent6 2 2 3 2 2 3 2" xfId="23165"/>
    <cellStyle name="40% - Accent6 2 2 3 2 2 3 2 2" xfId="23166"/>
    <cellStyle name="40% - Accent6 2 2 3 2 2 3 2 2 2" xfId="23167"/>
    <cellStyle name="40% - Accent6 2 2 3 2 2 3 2 2 2 2" xfId="23168"/>
    <cellStyle name="40% - Accent6 2 2 3 2 2 3 2 2 3" xfId="23169"/>
    <cellStyle name="40% - Accent6 2 2 3 2 2 3 2 3" xfId="23170"/>
    <cellStyle name="40% - Accent6 2 2 3 2 2 3 2 3 2" xfId="23171"/>
    <cellStyle name="40% - Accent6 2 2 3 2 2 3 2 4" xfId="23172"/>
    <cellStyle name="40% - Accent6 2 2 3 2 2 3 3" xfId="23173"/>
    <cellStyle name="40% - Accent6 2 2 3 2 2 3 3 2" xfId="23174"/>
    <cellStyle name="40% - Accent6 2 2 3 2 2 3 3 2 2" xfId="23175"/>
    <cellStyle name="40% - Accent6 2 2 3 2 2 3 3 3" xfId="23176"/>
    <cellStyle name="40% - Accent6 2 2 3 2 2 3 4" xfId="23177"/>
    <cellStyle name="40% - Accent6 2 2 3 2 2 3 4 2" xfId="23178"/>
    <cellStyle name="40% - Accent6 2 2 3 2 2 3 5" xfId="23179"/>
    <cellStyle name="40% - Accent6 2 2 3 2 2 4" xfId="23180"/>
    <cellStyle name="40% - Accent6 2 2 3 2 2 4 2" xfId="23181"/>
    <cellStyle name="40% - Accent6 2 2 3 2 2 4 2 2" xfId="23182"/>
    <cellStyle name="40% - Accent6 2 2 3 2 2 4 2 2 2" xfId="23183"/>
    <cellStyle name="40% - Accent6 2 2 3 2 2 4 2 3" xfId="23184"/>
    <cellStyle name="40% - Accent6 2 2 3 2 2 4 3" xfId="23185"/>
    <cellStyle name="40% - Accent6 2 2 3 2 2 4 3 2" xfId="23186"/>
    <cellStyle name="40% - Accent6 2 2 3 2 2 4 4" xfId="23187"/>
    <cellStyle name="40% - Accent6 2 2 3 2 2 5" xfId="23188"/>
    <cellStyle name="40% - Accent6 2 2 3 2 2 5 2" xfId="23189"/>
    <cellStyle name="40% - Accent6 2 2 3 2 2 5 2 2" xfId="23190"/>
    <cellStyle name="40% - Accent6 2 2 3 2 2 5 3" xfId="23191"/>
    <cellStyle name="40% - Accent6 2 2 3 2 2 6" xfId="23192"/>
    <cellStyle name="40% - Accent6 2 2 3 2 2 6 2" xfId="23193"/>
    <cellStyle name="40% - Accent6 2 2 3 2 2 7" xfId="23194"/>
    <cellStyle name="40% - Accent6 2 2 3 2 3" xfId="23195"/>
    <cellStyle name="40% - Accent6 2 2 3 2 3 2" xfId="23196"/>
    <cellStyle name="40% - Accent6 2 2 3 2 3 2 2" xfId="23197"/>
    <cellStyle name="40% - Accent6 2 2 3 2 3 2 2 2" xfId="23198"/>
    <cellStyle name="40% - Accent6 2 2 3 2 3 2 2 2 2" xfId="23199"/>
    <cellStyle name="40% - Accent6 2 2 3 2 3 2 2 2 2 2" xfId="23200"/>
    <cellStyle name="40% - Accent6 2 2 3 2 3 2 2 2 3" xfId="23201"/>
    <cellStyle name="40% - Accent6 2 2 3 2 3 2 2 3" xfId="23202"/>
    <cellStyle name="40% - Accent6 2 2 3 2 3 2 2 3 2" xfId="23203"/>
    <cellStyle name="40% - Accent6 2 2 3 2 3 2 2 4" xfId="23204"/>
    <cellStyle name="40% - Accent6 2 2 3 2 3 2 3" xfId="23205"/>
    <cellStyle name="40% - Accent6 2 2 3 2 3 2 3 2" xfId="23206"/>
    <cellStyle name="40% - Accent6 2 2 3 2 3 2 3 2 2" xfId="23207"/>
    <cellStyle name="40% - Accent6 2 2 3 2 3 2 3 3" xfId="23208"/>
    <cellStyle name="40% - Accent6 2 2 3 2 3 2 4" xfId="23209"/>
    <cellStyle name="40% - Accent6 2 2 3 2 3 2 4 2" xfId="23210"/>
    <cellStyle name="40% - Accent6 2 2 3 2 3 2 5" xfId="23211"/>
    <cellStyle name="40% - Accent6 2 2 3 2 3 3" xfId="23212"/>
    <cellStyle name="40% - Accent6 2 2 3 2 3 3 2" xfId="23213"/>
    <cellStyle name="40% - Accent6 2 2 3 2 3 3 2 2" xfId="23214"/>
    <cellStyle name="40% - Accent6 2 2 3 2 3 3 2 2 2" xfId="23215"/>
    <cellStyle name="40% - Accent6 2 2 3 2 3 3 2 3" xfId="23216"/>
    <cellStyle name="40% - Accent6 2 2 3 2 3 3 3" xfId="23217"/>
    <cellStyle name="40% - Accent6 2 2 3 2 3 3 3 2" xfId="23218"/>
    <cellStyle name="40% - Accent6 2 2 3 2 3 3 4" xfId="23219"/>
    <cellStyle name="40% - Accent6 2 2 3 2 3 4" xfId="23220"/>
    <cellStyle name="40% - Accent6 2 2 3 2 3 4 2" xfId="23221"/>
    <cellStyle name="40% - Accent6 2 2 3 2 3 4 2 2" xfId="23222"/>
    <cellStyle name="40% - Accent6 2 2 3 2 3 4 3" xfId="23223"/>
    <cellStyle name="40% - Accent6 2 2 3 2 3 5" xfId="23224"/>
    <cellStyle name="40% - Accent6 2 2 3 2 3 5 2" xfId="23225"/>
    <cellStyle name="40% - Accent6 2 2 3 2 3 6" xfId="23226"/>
    <cellStyle name="40% - Accent6 2 2 3 2 4" xfId="23227"/>
    <cellStyle name="40% - Accent6 2 2 3 2 4 2" xfId="23228"/>
    <cellStyle name="40% - Accent6 2 2 3 2 4 2 2" xfId="23229"/>
    <cellStyle name="40% - Accent6 2 2 3 2 4 2 2 2" xfId="23230"/>
    <cellStyle name="40% - Accent6 2 2 3 2 4 2 2 2 2" xfId="23231"/>
    <cellStyle name="40% - Accent6 2 2 3 2 4 2 2 3" xfId="23232"/>
    <cellStyle name="40% - Accent6 2 2 3 2 4 2 3" xfId="23233"/>
    <cellStyle name="40% - Accent6 2 2 3 2 4 2 3 2" xfId="23234"/>
    <cellStyle name="40% - Accent6 2 2 3 2 4 2 4" xfId="23235"/>
    <cellStyle name="40% - Accent6 2 2 3 2 4 3" xfId="23236"/>
    <cellStyle name="40% - Accent6 2 2 3 2 4 3 2" xfId="23237"/>
    <cellStyle name="40% - Accent6 2 2 3 2 4 3 2 2" xfId="23238"/>
    <cellStyle name="40% - Accent6 2 2 3 2 4 3 3" xfId="23239"/>
    <cellStyle name="40% - Accent6 2 2 3 2 4 4" xfId="23240"/>
    <cellStyle name="40% - Accent6 2 2 3 2 4 4 2" xfId="23241"/>
    <cellStyle name="40% - Accent6 2 2 3 2 4 5" xfId="23242"/>
    <cellStyle name="40% - Accent6 2 2 3 2 5" xfId="23243"/>
    <cellStyle name="40% - Accent6 2 2 3 2 5 2" xfId="23244"/>
    <cellStyle name="40% - Accent6 2 2 3 2 5 2 2" xfId="23245"/>
    <cellStyle name="40% - Accent6 2 2 3 2 5 2 2 2" xfId="23246"/>
    <cellStyle name="40% - Accent6 2 2 3 2 5 2 3" xfId="23247"/>
    <cellStyle name="40% - Accent6 2 2 3 2 5 3" xfId="23248"/>
    <cellStyle name="40% - Accent6 2 2 3 2 5 3 2" xfId="23249"/>
    <cellStyle name="40% - Accent6 2 2 3 2 5 4" xfId="23250"/>
    <cellStyle name="40% - Accent6 2 2 3 2 6" xfId="23251"/>
    <cellStyle name="40% - Accent6 2 2 3 2 6 2" xfId="23252"/>
    <cellStyle name="40% - Accent6 2 2 3 2 6 2 2" xfId="23253"/>
    <cellStyle name="40% - Accent6 2 2 3 2 6 3" xfId="23254"/>
    <cellStyle name="40% - Accent6 2 2 3 2 7" xfId="23255"/>
    <cellStyle name="40% - Accent6 2 2 3 2 7 2" xfId="23256"/>
    <cellStyle name="40% - Accent6 2 2 3 2 8" xfId="23257"/>
    <cellStyle name="40% - Accent6 2 2 3 3" xfId="23258"/>
    <cellStyle name="40% - Accent6 2 2 3 3 2" xfId="23259"/>
    <cellStyle name="40% - Accent6 2 2 3 3 2 2" xfId="23260"/>
    <cellStyle name="40% - Accent6 2 2 3 3 2 2 2" xfId="23261"/>
    <cellStyle name="40% - Accent6 2 2 3 3 2 2 2 2" xfId="23262"/>
    <cellStyle name="40% - Accent6 2 2 3 3 2 2 2 2 2" xfId="23263"/>
    <cellStyle name="40% - Accent6 2 2 3 3 2 2 2 2 2 2" xfId="23264"/>
    <cellStyle name="40% - Accent6 2 2 3 3 2 2 2 2 3" xfId="23265"/>
    <cellStyle name="40% - Accent6 2 2 3 3 2 2 2 3" xfId="23266"/>
    <cellStyle name="40% - Accent6 2 2 3 3 2 2 2 3 2" xfId="23267"/>
    <cellStyle name="40% - Accent6 2 2 3 3 2 2 2 4" xfId="23268"/>
    <cellStyle name="40% - Accent6 2 2 3 3 2 2 3" xfId="23269"/>
    <cellStyle name="40% - Accent6 2 2 3 3 2 2 3 2" xfId="23270"/>
    <cellStyle name="40% - Accent6 2 2 3 3 2 2 3 2 2" xfId="23271"/>
    <cellStyle name="40% - Accent6 2 2 3 3 2 2 3 3" xfId="23272"/>
    <cellStyle name="40% - Accent6 2 2 3 3 2 2 4" xfId="23273"/>
    <cellStyle name="40% - Accent6 2 2 3 3 2 2 4 2" xfId="23274"/>
    <cellStyle name="40% - Accent6 2 2 3 3 2 2 5" xfId="23275"/>
    <cellStyle name="40% - Accent6 2 2 3 3 2 3" xfId="23276"/>
    <cellStyle name="40% - Accent6 2 2 3 3 2 3 2" xfId="23277"/>
    <cellStyle name="40% - Accent6 2 2 3 3 2 3 2 2" xfId="23278"/>
    <cellStyle name="40% - Accent6 2 2 3 3 2 3 2 2 2" xfId="23279"/>
    <cellStyle name="40% - Accent6 2 2 3 3 2 3 2 3" xfId="23280"/>
    <cellStyle name="40% - Accent6 2 2 3 3 2 3 3" xfId="23281"/>
    <cellStyle name="40% - Accent6 2 2 3 3 2 3 3 2" xfId="23282"/>
    <cellStyle name="40% - Accent6 2 2 3 3 2 3 4" xfId="23283"/>
    <cellStyle name="40% - Accent6 2 2 3 3 2 4" xfId="23284"/>
    <cellStyle name="40% - Accent6 2 2 3 3 2 4 2" xfId="23285"/>
    <cellStyle name="40% - Accent6 2 2 3 3 2 4 2 2" xfId="23286"/>
    <cellStyle name="40% - Accent6 2 2 3 3 2 4 3" xfId="23287"/>
    <cellStyle name="40% - Accent6 2 2 3 3 2 5" xfId="23288"/>
    <cellStyle name="40% - Accent6 2 2 3 3 2 5 2" xfId="23289"/>
    <cellStyle name="40% - Accent6 2 2 3 3 2 6" xfId="23290"/>
    <cellStyle name="40% - Accent6 2 2 3 3 3" xfId="23291"/>
    <cellStyle name="40% - Accent6 2 2 3 3 3 2" xfId="23292"/>
    <cellStyle name="40% - Accent6 2 2 3 3 3 2 2" xfId="23293"/>
    <cellStyle name="40% - Accent6 2 2 3 3 3 2 2 2" xfId="23294"/>
    <cellStyle name="40% - Accent6 2 2 3 3 3 2 2 2 2" xfId="23295"/>
    <cellStyle name="40% - Accent6 2 2 3 3 3 2 2 3" xfId="23296"/>
    <cellStyle name="40% - Accent6 2 2 3 3 3 2 3" xfId="23297"/>
    <cellStyle name="40% - Accent6 2 2 3 3 3 2 3 2" xfId="23298"/>
    <cellStyle name="40% - Accent6 2 2 3 3 3 2 4" xfId="23299"/>
    <cellStyle name="40% - Accent6 2 2 3 3 3 3" xfId="23300"/>
    <cellStyle name="40% - Accent6 2 2 3 3 3 3 2" xfId="23301"/>
    <cellStyle name="40% - Accent6 2 2 3 3 3 3 2 2" xfId="23302"/>
    <cellStyle name="40% - Accent6 2 2 3 3 3 3 3" xfId="23303"/>
    <cellStyle name="40% - Accent6 2 2 3 3 3 4" xfId="23304"/>
    <cellStyle name="40% - Accent6 2 2 3 3 3 4 2" xfId="23305"/>
    <cellStyle name="40% - Accent6 2 2 3 3 3 5" xfId="23306"/>
    <cellStyle name="40% - Accent6 2 2 3 3 4" xfId="23307"/>
    <cellStyle name="40% - Accent6 2 2 3 3 4 2" xfId="23308"/>
    <cellStyle name="40% - Accent6 2 2 3 3 4 2 2" xfId="23309"/>
    <cellStyle name="40% - Accent6 2 2 3 3 4 2 2 2" xfId="23310"/>
    <cellStyle name="40% - Accent6 2 2 3 3 4 2 3" xfId="23311"/>
    <cellStyle name="40% - Accent6 2 2 3 3 4 3" xfId="23312"/>
    <cellStyle name="40% - Accent6 2 2 3 3 4 3 2" xfId="23313"/>
    <cellStyle name="40% - Accent6 2 2 3 3 4 4" xfId="23314"/>
    <cellStyle name="40% - Accent6 2 2 3 3 5" xfId="23315"/>
    <cellStyle name="40% - Accent6 2 2 3 3 5 2" xfId="23316"/>
    <cellStyle name="40% - Accent6 2 2 3 3 5 2 2" xfId="23317"/>
    <cellStyle name="40% - Accent6 2 2 3 3 5 3" xfId="23318"/>
    <cellStyle name="40% - Accent6 2 2 3 3 6" xfId="23319"/>
    <cellStyle name="40% - Accent6 2 2 3 3 6 2" xfId="23320"/>
    <cellStyle name="40% - Accent6 2 2 3 3 7" xfId="23321"/>
    <cellStyle name="40% - Accent6 2 2 3 4" xfId="23322"/>
    <cellStyle name="40% - Accent6 2 2 3 4 2" xfId="23323"/>
    <cellStyle name="40% - Accent6 2 2 3 4 2 2" xfId="23324"/>
    <cellStyle name="40% - Accent6 2 2 3 4 2 2 2" xfId="23325"/>
    <cellStyle name="40% - Accent6 2 2 3 4 2 2 2 2" xfId="23326"/>
    <cellStyle name="40% - Accent6 2 2 3 4 2 2 2 2 2" xfId="23327"/>
    <cellStyle name="40% - Accent6 2 2 3 4 2 2 2 3" xfId="23328"/>
    <cellStyle name="40% - Accent6 2 2 3 4 2 2 3" xfId="23329"/>
    <cellStyle name="40% - Accent6 2 2 3 4 2 2 3 2" xfId="23330"/>
    <cellStyle name="40% - Accent6 2 2 3 4 2 2 4" xfId="23331"/>
    <cellStyle name="40% - Accent6 2 2 3 4 2 3" xfId="23332"/>
    <cellStyle name="40% - Accent6 2 2 3 4 2 3 2" xfId="23333"/>
    <cellStyle name="40% - Accent6 2 2 3 4 2 3 2 2" xfId="23334"/>
    <cellStyle name="40% - Accent6 2 2 3 4 2 3 3" xfId="23335"/>
    <cellStyle name="40% - Accent6 2 2 3 4 2 4" xfId="23336"/>
    <cellStyle name="40% - Accent6 2 2 3 4 2 4 2" xfId="23337"/>
    <cellStyle name="40% - Accent6 2 2 3 4 2 5" xfId="23338"/>
    <cellStyle name="40% - Accent6 2 2 3 4 3" xfId="23339"/>
    <cellStyle name="40% - Accent6 2 2 3 4 3 2" xfId="23340"/>
    <cellStyle name="40% - Accent6 2 2 3 4 3 2 2" xfId="23341"/>
    <cellStyle name="40% - Accent6 2 2 3 4 3 2 2 2" xfId="23342"/>
    <cellStyle name="40% - Accent6 2 2 3 4 3 2 3" xfId="23343"/>
    <cellStyle name="40% - Accent6 2 2 3 4 3 3" xfId="23344"/>
    <cellStyle name="40% - Accent6 2 2 3 4 3 3 2" xfId="23345"/>
    <cellStyle name="40% - Accent6 2 2 3 4 3 4" xfId="23346"/>
    <cellStyle name="40% - Accent6 2 2 3 4 4" xfId="23347"/>
    <cellStyle name="40% - Accent6 2 2 3 4 4 2" xfId="23348"/>
    <cellStyle name="40% - Accent6 2 2 3 4 4 2 2" xfId="23349"/>
    <cellStyle name="40% - Accent6 2 2 3 4 4 3" xfId="23350"/>
    <cellStyle name="40% - Accent6 2 2 3 4 5" xfId="23351"/>
    <cellStyle name="40% - Accent6 2 2 3 4 5 2" xfId="23352"/>
    <cellStyle name="40% - Accent6 2 2 3 4 6" xfId="23353"/>
    <cellStyle name="40% - Accent6 2 2 3 5" xfId="23354"/>
    <cellStyle name="40% - Accent6 2 2 3 5 2" xfId="23355"/>
    <cellStyle name="40% - Accent6 2 2 3 5 2 2" xfId="23356"/>
    <cellStyle name="40% - Accent6 2 2 3 5 2 2 2" xfId="23357"/>
    <cellStyle name="40% - Accent6 2 2 3 5 2 2 2 2" xfId="23358"/>
    <cellStyle name="40% - Accent6 2 2 3 5 2 2 3" xfId="23359"/>
    <cellStyle name="40% - Accent6 2 2 3 5 2 3" xfId="23360"/>
    <cellStyle name="40% - Accent6 2 2 3 5 2 3 2" xfId="23361"/>
    <cellStyle name="40% - Accent6 2 2 3 5 2 4" xfId="23362"/>
    <cellStyle name="40% - Accent6 2 2 3 5 3" xfId="23363"/>
    <cellStyle name="40% - Accent6 2 2 3 5 3 2" xfId="23364"/>
    <cellStyle name="40% - Accent6 2 2 3 5 3 2 2" xfId="23365"/>
    <cellStyle name="40% - Accent6 2 2 3 5 3 3" xfId="23366"/>
    <cellStyle name="40% - Accent6 2 2 3 5 4" xfId="23367"/>
    <cellStyle name="40% - Accent6 2 2 3 5 4 2" xfId="23368"/>
    <cellStyle name="40% - Accent6 2 2 3 5 5" xfId="23369"/>
    <cellStyle name="40% - Accent6 2 2 3 6" xfId="23370"/>
    <cellStyle name="40% - Accent6 2 2 3 6 2" xfId="23371"/>
    <cellStyle name="40% - Accent6 2 2 3 6 2 2" xfId="23372"/>
    <cellStyle name="40% - Accent6 2 2 3 6 2 2 2" xfId="23373"/>
    <cellStyle name="40% - Accent6 2 2 3 6 2 3" xfId="23374"/>
    <cellStyle name="40% - Accent6 2 2 3 6 3" xfId="23375"/>
    <cellStyle name="40% - Accent6 2 2 3 6 3 2" xfId="23376"/>
    <cellStyle name="40% - Accent6 2 2 3 6 4" xfId="23377"/>
    <cellStyle name="40% - Accent6 2 2 3 7" xfId="23378"/>
    <cellStyle name="40% - Accent6 2 2 3 7 2" xfId="23379"/>
    <cellStyle name="40% - Accent6 2 2 3 7 2 2" xfId="23380"/>
    <cellStyle name="40% - Accent6 2 2 3 7 3" xfId="23381"/>
    <cellStyle name="40% - Accent6 2 2 3 8" xfId="23382"/>
    <cellStyle name="40% - Accent6 2 2 3 8 2" xfId="23383"/>
    <cellStyle name="40% - Accent6 2 2 3 9" xfId="23384"/>
    <cellStyle name="40% - Accent6 2 2 4" xfId="23385"/>
    <cellStyle name="40% - Accent6 2 2 4 2" xfId="23386"/>
    <cellStyle name="40% - Accent6 2 2 4 2 2" xfId="23387"/>
    <cellStyle name="40% - Accent6 2 2 4 2 2 2" xfId="23388"/>
    <cellStyle name="40% - Accent6 2 2 4 2 2 2 2" xfId="23389"/>
    <cellStyle name="40% - Accent6 2 2 4 2 2 2 2 2" xfId="23390"/>
    <cellStyle name="40% - Accent6 2 2 4 2 2 2 2 2 2" xfId="23391"/>
    <cellStyle name="40% - Accent6 2 2 4 2 2 2 2 2 2 2" xfId="23392"/>
    <cellStyle name="40% - Accent6 2 2 4 2 2 2 2 2 3" xfId="23393"/>
    <cellStyle name="40% - Accent6 2 2 4 2 2 2 2 3" xfId="23394"/>
    <cellStyle name="40% - Accent6 2 2 4 2 2 2 2 3 2" xfId="23395"/>
    <cellStyle name="40% - Accent6 2 2 4 2 2 2 2 4" xfId="23396"/>
    <cellStyle name="40% - Accent6 2 2 4 2 2 2 3" xfId="23397"/>
    <cellStyle name="40% - Accent6 2 2 4 2 2 2 3 2" xfId="23398"/>
    <cellStyle name="40% - Accent6 2 2 4 2 2 2 3 2 2" xfId="23399"/>
    <cellStyle name="40% - Accent6 2 2 4 2 2 2 3 3" xfId="23400"/>
    <cellStyle name="40% - Accent6 2 2 4 2 2 2 4" xfId="23401"/>
    <cellStyle name="40% - Accent6 2 2 4 2 2 2 4 2" xfId="23402"/>
    <cellStyle name="40% - Accent6 2 2 4 2 2 2 5" xfId="23403"/>
    <cellStyle name="40% - Accent6 2 2 4 2 2 3" xfId="23404"/>
    <cellStyle name="40% - Accent6 2 2 4 2 2 3 2" xfId="23405"/>
    <cellStyle name="40% - Accent6 2 2 4 2 2 3 2 2" xfId="23406"/>
    <cellStyle name="40% - Accent6 2 2 4 2 2 3 2 2 2" xfId="23407"/>
    <cellStyle name="40% - Accent6 2 2 4 2 2 3 2 3" xfId="23408"/>
    <cellStyle name="40% - Accent6 2 2 4 2 2 3 3" xfId="23409"/>
    <cellStyle name="40% - Accent6 2 2 4 2 2 3 3 2" xfId="23410"/>
    <cellStyle name="40% - Accent6 2 2 4 2 2 3 4" xfId="23411"/>
    <cellStyle name="40% - Accent6 2 2 4 2 2 4" xfId="23412"/>
    <cellStyle name="40% - Accent6 2 2 4 2 2 4 2" xfId="23413"/>
    <cellStyle name="40% - Accent6 2 2 4 2 2 4 2 2" xfId="23414"/>
    <cellStyle name="40% - Accent6 2 2 4 2 2 4 3" xfId="23415"/>
    <cellStyle name="40% - Accent6 2 2 4 2 2 5" xfId="23416"/>
    <cellStyle name="40% - Accent6 2 2 4 2 2 5 2" xfId="23417"/>
    <cellStyle name="40% - Accent6 2 2 4 2 2 6" xfId="23418"/>
    <cellStyle name="40% - Accent6 2 2 4 2 3" xfId="23419"/>
    <cellStyle name="40% - Accent6 2 2 4 2 3 2" xfId="23420"/>
    <cellStyle name="40% - Accent6 2 2 4 2 3 2 2" xfId="23421"/>
    <cellStyle name="40% - Accent6 2 2 4 2 3 2 2 2" xfId="23422"/>
    <cellStyle name="40% - Accent6 2 2 4 2 3 2 2 2 2" xfId="23423"/>
    <cellStyle name="40% - Accent6 2 2 4 2 3 2 2 3" xfId="23424"/>
    <cellStyle name="40% - Accent6 2 2 4 2 3 2 3" xfId="23425"/>
    <cellStyle name="40% - Accent6 2 2 4 2 3 2 3 2" xfId="23426"/>
    <cellStyle name="40% - Accent6 2 2 4 2 3 2 4" xfId="23427"/>
    <cellStyle name="40% - Accent6 2 2 4 2 3 3" xfId="23428"/>
    <cellStyle name="40% - Accent6 2 2 4 2 3 3 2" xfId="23429"/>
    <cellStyle name="40% - Accent6 2 2 4 2 3 3 2 2" xfId="23430"/>
    <cellStyle name="40% - Accent6 2 2 4 2 3 3 3" xfId="23431"/>
    <cellStyle name="40% - Accent6 2 2 4 2 3 4" xfId="23432"/>
    <cellStyle name="40% - Accent6 2 2 4 2 3 4 2" xfId="23433"/>
    <cellStyle name="40% - Accent6 2 2 4 2 3 5" xfId="23434"/>
    <cellStyle name="40% - Accent6 2 2 4 2 4" xfId="23435"/>
    <cellStyle name="40% - Accent6 2 2 4 2 4 2" xfId="23436"/>
    <cellStyle name="40% - Accent6 2 2 4 2 4 2 2" xfId="23437"/>
    <cellStyle name="40% - Accent6 2 2 4 2 4 2 2 2" xfId="23438"/>
    <cellStyle name="40% - Accent6 2 2 4 2 4 2 3" xfId="23439"/>
    <cellStyle name="40% - Accent6 2 2 4 2 4 3" xfId="23440"/>
    <cellStyle name="40% - Accent6 2 2 4 2 4 3 2" xfId="23441"/>
    <cellStyle name="40% - Accent6 2 2 4 2 4 4" xfId="23442"/>
    <cellStyle name="40% - Accent6 2 2 4 2 5" xfId="23443"/>
    <cellStyle name="40% - Accent6 2 2 4 2 5 2" xfId="23444"/>
    <cellStyle name="40% - Accent6 2 2 4 2 5 2 2" xfId="23445"/>
    <cellStyle name="40% - Accent6 2 2 4 2 5 3" xfId="23446"/>
    <cellStyle name="40% - Accent6 2 2 4 2 6" xfId="23447"/>
    <cellStyle name="40% - Accent6 2 2 4 2 6 2" xfId="23448"/>
    <cellStyle name="40% - Accent6 2 2 4 2 7" xfId="23449"/>
    <cellStyle name="40% - Accent6 2 2 4 3" xfId="23450"/>
    <cellStyle name="40% - Accent6 2 2 4 3 2" xfId="23451"/>
    <cellStyle name="40% - Accent6 2 2 4 3 2 2" xfId="23452"/>
    <cellStyle name="40% - Accent6 2 2 4 3 2 2 2" xfId="23453"/>
    <cellStyle name="40% - Accent6 2 2 4 3 2 2 2 2" xfId="23454"/>
    <cellStyle name="40% - Accent6 2 2 4 3 2 2 2 2 2" xfId="23455"/>
    <cellStyle name="40% - Accent6 2 2 4 3 2 2 2 3" xfId="23456"/>
    <cellStyle name="40% - Accent6 2 2 4 3 2 2 3" xfId="23457"/>
    <cellStyle name="40% - Accent6 2 2 4 3 2 2 3 2" xfId="23458"/>
    <cellStyle name="40% - Accent6 2 2 4 3 2 2 4" xfId="23459"/>
    <cellStyle name="40% - Accent6 2 2 4 3 2 3" xfId="23460"/>
    <cellStyle name="40% - Accent6 2 2 4 3 2 3 2" xfId="23461"/>
    <cellStyle name="40% - Accent6 2 2 4 3 2 3 2 2" xfId="23462"/>
    <cellStyle name="40% - Accent6 2 2 4 3 2 3 3" xfId="23463"/>
    <cellStyle name="40% - Accent6 2 2 4 3 2 4" xfId="23464"/>
    <cellStyle name="40% - Accent6 2 2 4 3 2 4 2" xfId="23465"/>
    <cellStyle name="40% - Accent6 2 2 4 3 2 5" xfId="23466"/>
    <cellStyle name="40% - Accent6 2 2 4 3 3" xfId="23467"/>
    <cellStyle name="40% - Accent6 2 2 4 3 3 2" xfId="23468"/>
    <cellStyle name="40% - Accent6 2 2 4 3 3 2 2" xfId="23469"/>
    <cellStyle name="40% - Accent6 2 2 4 3 3 2 2 2" xfId="23470"/>
    <cellStyle name="40% - Accent6 2 2 4 3 3 2 3" xfId="23471"/>
    <cellStyle name="40% - Accent6 2 2 4 3 3 3" xfId="23472"/>
    <cellStyle name="40% - Accent6 2 2 4 3 3 3 2" xfId="23473"/>
    <cellStyle name="40% - Accent6 2 2 4 3 3 4" xfId="23474"/>
    <cellStyle name="40% - Accent6 2 2 4 3 4" xfId="23475"/>
    <cellStyle name="40% - Accent6 2 2 4 3 4 2" xfId="23476"/>
    <cellStyle name="40% - Accent6 2 2 4 3 4 2 2" xfId="23477"/>
    <cellStyle name="40% - Accent6 2 2 4 3 4 3" xfId="23478"/>
    <cellStyle name="40% - Accent6 2 2 4 3 5" xfId="23479"/>
    <cellStyle name="40% - Accent6 2 2 4 3 5 2" xfId="23480"/>
    <cellStyle name="40% - Accent6 2 2 4 3 6" xfId="23481"/>
    <cellStyle name="40% - Accent6 2 2 4 4" xfId="23482"/>
    <cellStyle name="40% - Accent6 2 2 4 4 2" xfId="23483"/>
    <cellStyle name="40% - Accent6 2 2 4 4 2 2" xfId="23484"/>
    <cellStyle name="40% - Accent6 2 2 4 4 2 2 2" xfId="23485"/>
    <cellStyle name="40% - Accent6 2 2 4 4 2 2 2 2" xfId="23486"/>
    <cellStyle name="40% - Accent6 2 2 4 4 2 2 3" xfId="23487"/>
    <cellStyle name="40% - Accent6 2 2 4 4 2 3" xfId="23488"/>
    <cellStyle name="40% - Accent6 2 2 4 4 2 3 2" xfId="23489"/>
    <cellStyle name="40% - Accent6 2 2 4 4 2 4" xfId="23490"/>
    <cellStyle name="40% - Accent6 2 2 4 4 3" xfId="23491"/>
    <cellStyle name="40% - Accent6 2 2 4 4 3 2" xfId="23492"/>
    <cellStyle name="40% - Accent6 2 2 4 4 3 2 2" xfId="23493"/>
    <cellStyle name="40% - Accent6 2 2 4 4 3 3" xfId="23494"/>
    <cellStyle name="40% - Accent6 2 2 4 4 4" xfId="23495"/>
    <cellStyle name="40% - Accent6 2 2 4 4 4 2" xfId="23496"/>
    <cellStyle name="40% - Accent6 2 2 4 4 5" xfId="23497"/>
    <cellStyle name="40% - Accent6 2 2 4 5" xfId="23498"/>
    <cellStyle name="40% - Accent6 2 2 4 5 2" xfId="23499"/>
    <cellStyle name="40% - Accent6 2 2 4 5 2 2" xfId="23500"/>
    <cellStyle name="40% - Accent6 2 2 4 5 2 2 2" xfId="23501"/>
    <cellStyle name="40% - Accent6 2 2 4 5 2 3" xfId="23502"/>
    <cellStyle name="40% - Accent6 2 2 4 5 3" xfId="23503"/>
    <cellStyle name="40% - Accent6 2 2 4 5 3 2" xfId="23504"/>
    <cellStyle name="40% - Accent6 2 2 4 5 4" xfId="23505"/>
    <cellStyle name="40% - Accent6 2 2 4 6" xfId="23506"/>
    <cellStyle name="40% - Accent6 2 2 4 6 2" xfId="23507"/>
    <cellStyle name="40% - Accent6 2 2 4 6 2 2" xfId="23508"/>
    <cellStyle name="40% - Accent6 2 2 4 6 3" xfId="23509"/>
    <cellStyle name="40% - Accent6 2 2 4 7" xfId="23510"/>
    <cellStyle name="40% - Accent6 2 2 4 7 2" xfId="23511"/>
    <cellStyle name="40% - Accent6 2 2 4 8" xfId="23512"/>
    <cellStyle name="40% - Accent6 2 2 5" xfId="23513"/>
    <cellStyle name="40% - Accent6 2 2 5 2" xfId="23514"/>
    <cellStyle name="40% - Accent6 2 2 5 2 2" xfId="23515"/>
    <cellStyle name="40% - Accent6 2 2 5 2 2 2" xfId="23516"/>
    <cellStyle name="40% - Accent6 2 2 5 2 2 2 2" xfId="23517"/>
    <cellStyle name="40% - Accent6 2 2 5 2 2 2 2 2" xfId="23518"/>
    <cellStyle name="40% - Accent6 2 2 5 2 2 2 2 2 2" xfId="23519"/>
    <cellStyle name="40% - Accent6 2 2 5 2 2 2 2 3" xfId="23520"/>
    <cellStyle name="40% - Accent6 2 2 5 2 2 2 3" xfId="23521"/>
    <cellStyle name="40% - Accent6 2 2 5 2 2 2 3 2" xfId="23522"/>
    <cellStyle name="40% - Accent6 2 2 5 2 2 2 4" xfId="23523"/>
    <cellStyle name="40% - Accent6 2 2 5 2 2 3" xfId="23524"/>
    <cellStyle name="40% - Accent6 2 2 5 2 2 3 2" xfId="23525"/>
    <cellStyle name="40% - Accent6 2 2 5 2 2 3 2 2" xfId="23526"/>
    <cellStyle name="40% - Accent6 2 2 5 2 2 3 3" xfId="23527"/>
    <cellStyle name="40% - Accent6 2 2 5 2 2 4" xfId="23528"/>
    <cellStyle name="40% - Accent6 2 2 5 2 2 4 2" xfId="23529"/>
    <cellStyle name="40% - Accent6 2 2 5 2 2 5" xfId="23530"/>
    <cellStyle name="40% - Accent6 2 2 5 2 3" xfId="23531"/>
    <cellStyle name="40% - Accent6 2 2 5 2 3 2" xfId="23532"/>
    <cellStyle name="40% - Accent6 2 2 5 2 3 2 2" xfId="23533"/>
    <cellStyle name="40% - Accent6 2 2 5 2 3 2 2 2" xfId="23534"/>
    <cellStyle name="40% - Accent6 2 2 5 2 3 2 3" xfId="23535"/>
    <cellStyle name="40% - Accent6 2 2 5 2 3 3" xfId="23536"/>
    <cellStyle name="40% - Accent6 2 2 5 2 3 3 2" xfId="23537"/>
    <cellStyle name="40% - Accent6 2 2 5 2 3 4" xfId="23538"/>
    <cellStyle name="40% - Accent6 2 2 5 2 4" xfId="23539"/>
    <cellStyle name="40% - Accent6 2 2 5 2 4 2" xfId="23540"/>
    <cellStyle name="40% - Accent6 2 2 5 2 4 2 2" xfId="23541"/>
    <cellStyle name="40% - Accent6 2 2 5 2 4 3" xfId="23542"/>
    <cellStyle name="40% - Accent6 2 2 5 2 5" xfId="23543"/>
    <cellStyle name="40% - Accent6 2 2 5 2 5 2" xfId="23544"/>
    <cellStyle name="40% - Accent6 2 2 5 2 6" xfId="23545"/>
    <cellStyle name="40% - Accent6 2 2 5 3" xfId="23546"/>
    <cellStyle name="40% - Accent6 2 2 5 3 2" xfId="23547"/>
    <cellStyle name="40% - Accent6 2 2 5 3 2 2" xfId="23548"/>
    <cellStyle name="40% - Accent6 2 2 5 3 2 2 2" xfId="23549"/>
    <cellStyle name="40% - Accent6 2 2 5 3 2 2 2 2" xfId="23550"/>
    <cellStyle name="40% - Accent6 2 2 5 3 2 2 3" xfId="23551"/>
    <cellStyle name="40% - Accent6 2 2 5 3 2 3" xfId="23552"/>
    <cellStyle name="40% - Accent6 2 2 5 3 2 3 2" xfId="23553"/>
    <cellStyle name="40% - Accent6 2 2 5 3 2 4" xfId="23554"/>
    <cellStyle name="40% - Accent6 2 2 5 3 3" xfId="23555"/>
    <cellStyle name="40% - Accent6 2 2 5 3 3 2" xfId="23556"/>
    <cellStyle name="40% - Accent6 2 2 5 3 3 2 2" xfId="23557"/>
    <cellStyle name="40% - Accent6 2 2 5 3 3 3" xfId="23558"/>
    <cellStyle name="40% - Accent6 2 2 5 3 4" xfId="23559"/>
    <cellStyle name="40% - Accent6 2 2 5 3 4 2" xfId="23560"/>
    <cellStyle name="40% - Accent6 2 2 5 3 5" xfId="23561"/>
    <cellStyle name="40% - Accent6 2 2 5 4" xfId="23562"/>
    <cellStyle name="40% - Accent6 2 2 5 4 2" xfId="23563"/>
    <cellStyle name="40% - Accent6 2 2 5 4 2 2" xfId="23564"/>
    <cellStyle name="40% - Accent6 2 2 5 4 2 2 2" xfId="23565"/>
    <cellStyle name="40% - Accent6 2 2 5 4 2 3" xfId="23566"/>
    <cellStyle name="40% - Accent6 2 2 5 4 3" xfId="23567"/>
    <cellStyle name="40% - Accent6 2 2 5 4 3 2" xfId="23568"/>
    <cellStyle name="40% - Accent6 2 2 5 4 4" xfId="23569"/>
    <cellStyle name="40% - Accent6 2 2 5 5" xfId="23570"/>
    <cellStyle name="40% - Accent6 2 2 5 5 2" xfId="23571"/>
    <cellStyle name="40% - Accent6 2 2 5 5 2 2" xfId="23572"/>
    <cellStyle name="40% - Accent6 2 2 5 5 3" xfId="23573"/>
    <cellStyle name="40% - Accent6 2 2 5 6" xfId="23574"/>
    <cellStyle name="40% - Accent6 2 2 5 6 2" xfId="23575"/>
    <cellStyle name="40% - Accent6 2 2 5 7" xfId="23576"/>
    <cellStyle name="40% - Accent6 2 2 6" xfId="23577"/>
    <cellStyle name="40% - Accent6 2 2 6 2" xfId="23578"/>
    <cellStyle name="40% - Accent6 2 2 6 2 2" xfId="23579"/>
    <cellStyle name="40% - Accent6 2 2 6 2 2 2" xfId="23580"/>
    <cellStyle name="40% - Accent6 2 2 6 2 2 2 2" xfId="23581"/>
    <cellStyle name="40% - Accent6 2 2 6 2 2 2 2 2" xfId="23582"/>
    <cellStyle name="40% - Accent6 2 2 6 2 2 2 3" xfId="23583"/>
    <cellStyle name="40% - Accent6 2 2 6 2 2 3" xfId="23584"/>
    <cellStyle name="40% - Accent6 2 2 6 2 2 3 2" xfId="23585"/>
    <cellStyle name="40% - Accent6 2 2 6 2 2 4" xfId="23586"/>
    <cellStyle name="40% - Accent6 2 2 6 2 3" xfId="23587"/>
    <cellStyle name="40% - Accent6 2 2 6 2 3 2" xfId="23588"/>
    <cellStyle name="40% - Accent6 2 2 6 2 3 2 2" xfId="23589"/>
    <cellStyle name="40% - Accent6 2 2 6 2 3 3" xfId="23590"/>
    <cellStyle name="40% - Accent6 2 2 6 2 4" xfId="23591"/>
    <cellStyle name="40% - Accent6 2 2 6 2 4 2" xfId="23592"/>
    <cellStyle name="40% - Accent6 2 2 6 2 5" xfId="23593"/>
    <cellStyle name="40% - Accent6 2 2 6 3" xfId="23594"/>
    <cellStyle name="40% - Accent6 2 2 6 3 2" xfId="23595"/>
    <cellStyle name="40% - Accent6 2 2 6 3 2 2" xfId="23596"/>
    <cellStyle name="40% - Accent6 2 2 6 3 2 2 2" xfId="23597"/>
    <cellStyle name="40% - Accent6 2 2 6 3 2 3" xfId="23598"/>
    <cellStyle name="40% - Accent6 2 2 6 3 3" xfId="23599"/>
    <cellStyle name="40% - Accent6 2 2 6 3 3 2" xfId="23600"/>
    <cellStyle name="40% - Accent6 2 2 6 3 4" xfId="23601"/>
    <cellStyle name="40% - Accent6 2 2 6 4" xfId="23602"/>
    <cellStyle name="40% - Accent6 2 2 6 4 2" xfId="23603"/>
    <cellStyle name="40% - Accent6 2 2 6 4 2 2" xfId="23604"/>
    <cellStyle name="40% - Accent6 2 2 6 4 3" xfId="23605"/>
    <cellStyle name="40% - Accent6 2 2 6 5" xfId="23606"/>
    <cellStyle name="40% - Accent6 2 2 6 5 2" xfId="23607"/>
    <cellStyle name="40% - Accent6 2 2 6 6" xfId="23608"/>
    <cellStyle name="40% - Accent6 2 2 7" xfId="23609"/>
    <cellStyle name="40% - Accent6 2 2 7 2" xfId="23610"/>
    <cellStyle name="40% - Accent6 2 2 7 2 2" xfId="23611"/>
    <cellStyle name="40% - Accent6 2 2 7 2 2 2" xfId="23612"/>
    <cellStyle name="40% - Accent6 2 2 7 2 2 2 2" xfId="23613"/>
    <cellStyle name="40% - Accent6 2 2 7 2 2 3" xfId="23614"/>
    <cellStyle name="40% - Accent6 2 2 7 2 3" xfId="23615"/>
    <cellStyle name="40% - Accent6 2 2 7 2 3 2" xfId="23616"/>
    <cellStyle name="40% - Accent6 2 2 7 2 4" xfId="23617"/>
    <cellStyle name="40% - Accent6 2 2 7 3" xfId="23618"/>
    <cellStyle name="40% - Accent6 2 2 7 3 2" xfId="23619"/>
    <cellStyle name="40% - Accent6 2 2 7 3 2 2" xfId="23620"/>
    <cellStyle name="40% - Accent6 2 2 7 3 3" xfId="23621"/>
    <cellStyle name="40% - Accent6 2 2 7 4" xfId="23622"/>
    <cellStyle name="40% - Accent6 2 2 7 4 2" xfId="23623"/>
    <cellStyle name="40% - Accent6 2 2 7 5" xfId="23624"/>
    <cellStyle name="40% - Accent6 2 2 8" xfId="23625"/>
    <cellStyle name="40% - Accent6 2 2 8 2" xfId="23626"/>
    <cellStyle name="40% - Accent6 2 2 8 2 2" xfId="23627"/>
    <cellStyle name="40% - Accent6 2 2 8 2 2 2" xfId="23628"/>
    <cellStyle name="40% - Accent6 2 2 8 2 3" xfId="23629"/>
    <cellStyle name="40% - Accent6 2 2 8 3" xfId="23630"/>
    <cellStyle name="40% - Accent6 2 2 8 3 2" xfId="23631"/>
    <cellStyle name="40% - Accent6 2 2 8 4" xfId="23632"/>
    <cellStyle name="40% - Accent6 2 2 9" xfId="23633"/>
    <cellStyle name="40% - Accent6 2 2 9 2" xfId="23634"/>
    <cellStyle name="40% - Accent6 2 2 9 2 2" xfId="23635"/>
    <cellStyle name="40% - Accent6 2 2 9 3" xfId="23636"/>
    <cellStyle name="40% - Accent6 2 3" xfId="23637"/>
    <cellStyle name="40% - Accent6 2 3 10" xfId="23638"/>
    <cellStyle name="40% - Accent6 2 3 2" xfId="23639"/>
    <cellStyle name="40% - Accent6 2 3 2 2" xfId="23640"/>
    <cellStyle name="40% - Accent6 2 3 2 2 2" xfId="23641"/>
    <cellStyle name="40% - Accent6 2 3 2 2 2 2" xfId="23642"/>
    <cellStyle name="40% - Accent6 2 3 2 2 2 2 2" xfId="23643"/>
    <cellStyle name="40% - Accent6 2 3 2 2 2 2 2 2" xfId="23644"/>
    <cellStyle name="40% - Accent6 2 3 2 2 2 2 2 2 2" xfId="23645"/>
    <cellStyle name="40% - Accent6 2 3 2 2 2 2 2 2 2 2" xfId="23646"/>
    <cellStyle name="40% - Accent6 2 3 2 2 2 2 2 2 2 2 2" xfId="23647"/>
    <cellStyle name="40% - Accent6 2 3 2 2 2 2 2 2 2 3" xfId="23648"/>
    <cellStyle name="40% - Accent6 2 3 2 2 2 2 2 2 3" xfId="23649"/>
    <cellStyle name="40% - Accent6 2 3 2 2 2 2 2 2 3 2" xfId="23650"/>
    <cellStyle name="40% - Accent6 2 3 2 2 2 2 2 2 4" xfId="23651"/>
    <cellStyle name="40% - Accent6 2 3 2 2 2 2 2 3" xfId="23652"/>
    <cellStyle name="40% - Accent6 2 3 2 2 2 2 2 3 2" xfId="23653"/>
    <cellStyle name="40% - Accent6 2 3 2 2 2 2 2 3 2 2" xfId="23654"/>
    <cellStyle name="40% - Accent6 2 3 2 2 2 2 2 3 3" xfId="23655"/>
    <cellStyle name="40% - Accent6 2 3 2 2 2 2 2 4" xfId="23656"/>
    <cellStyle name="40% - Accent6 2 3 2 2 2 2 2 4 2" xfId="23657"/>
    <cellStyle name="40% - Accent6 2 3 2 2 2 2 2 5" xfId="23658"/>
    <cellStyle name="40% - Accent6 2 3 2 2 2 2 3" xfId="23659"/>
    <cellStyle name="40% - Accent6 2 3 2 2 2 2 3 2" xfId="23660"/>
    <cellStyle name="40% - Accent6 2 3 2 2 2 2 3 2 2" xfId="23661"/>
    <cellStyle name="40% - Accent6 2 3 2 2 2 2 3 2 2 2" xfId="23662"/>
    <cellStyle name="40% - Accent6 2 3 2 2 2 2 3 2 3" xfId="23663"/>
    <cellStyle name="40% - Accent6 2 3 2 2 2 2 3 3" xfId="23664"/>
    <cellStyle name="40% - Accent6 2 3 2 2 2 2 3 3 2" xfId="23665"/>
    <cellStyle name="40% - Accent6 2 3 2 2 2 2 3 4" xfId="23666"/>
    <cellStyle name="40% - Accent6 2 3 2 2 2 2 4" xfId="23667"/>
    <cellStyle name="40% - Accent6 2 3 2 2 2 2 4 2" xfId="23668"/>
    <cellStyle name="40% - Accent6 2 3 2 2 2 2 4 2 2" xfId="23669"/>
    <cellStyle name="40% - Accent6 2 3 2 2 2 2 4 3" xfId="23670"/>
    <cellStyle name="40% - Accent6 2 3 2 2 2 2 5" xfId="23671"/>
    <cellStyle name="40% - Accent6 2 3 2 2 2 2 5 2" xfId="23672"/>
    <cellStyle name="40% - Accent6 2 3 2 2 2 2 6" xfId="23673"/>
    <cellStyle name="40% - Accent6 2 3 2 2 2 3" xfId="23674"/>
    <cellStyle name="40% - Accent6 2 3 2 2 2 3 2" xfId="23675"/>
    <cellStyle name="40% - Accent6 2 3 2 2 2 3 2 2" xfId="23676"/>
    <cellStyle name="40% - Accent6 2 3 2 2 2 3 2 2 2" xfId="23677"/>
    <cellStyle name="40% - Accent6 2 3 2 2 2 3 2 2 2 2" xfId="23678"/>
    <cellStyle name="40% - Accent6 2 3 2 2 2 3 2 2 3" xfId="23679"/>
    <cellStyle name="40% - Accent6 2 3 2 2 2 3 2 3" xfId="23680"/>
    <cellStyle name="40% - Accent6 2 3 2 2 2 3 2 3 2" xfId="23681"/>
    <cellStyle name="40% - Accent6 2 3 2 2 2 3 2 4" xfId="23682"/>
    <cellStyle name="40% - Accent6 2 3 2 2 2 3 3" xfId="23683"/>
    <cellStyle name="40% - Accent6 2 3 2 2 2 3 3 2" xfId="23684"/>
    <cellStyle name="40% - Accent6 2 3 2 2 2 3 3 2 2" xfId="23685"/>
    <cellStyle name="40% - Accent6 2 3 2 2 2 3 3 3" xfId="23686"/>
    <cellStyle name="40% - Accent6 2 3 2 2 2 3 4" xfId="23687"/>
    <cellStyle name="40% - Accent6 2 3 2 2 2 3 4 2" xfId="23688"/>
    <cellStyle name="40% - Accent6 2 3 2 2 2 3 5" xfId="23689"/>
    <cellStyle name="40% - Accent6 2 3 2 2 2 4" xfId="23690"/>
    <cellStyle name="40% - Accent6 2 3 2 2 2 4 2" xfId="23691"/>
    <cellStyle name="40% - Accent6 2 3 2 2 2 4 2 2" xfId="23692"/>
    <cellStyle name="40% - Accent6 2 3 2 2 2 4 2 2 2" xfId="23693"/>
    <cellStyle name="40% - Accent6 2 3 2 2 2 4 2 3" xfId="23694"/>
    <cellStyle name="40% - Accent6 2 3 2 2 2 4 3" xfId="23695"/>
    <cellStyle name="40% - Accent6 2 3 2 2 2 4 3 2" xfId="23696"/>
    <cellStyle name="40% - Accent6 2 3 2 2 2 4 4" xfId="23697"/>
    <cellStyle name="40% - Accent6 2 3 2 2 2 5" xfId="23698"/>
    <cellStyle name="40% - Accent6 2 3 2 2 2 5 2" xfId="23699"/>
    <cellStyle name="40% - Accent6 2 3 2 2 2 5 2 2" xfId="23700"/>
    <cellStyle name="40% - Accent6 2 3 2 2 2 5 3" xfId="23701"/>
    <cellStyle name="40% - Accent6 2 3 2 2 2 6" xfId="23702"/>
    <cellStyle name="40% - Accent6 2 3 2 2 2 6 2" xfId="23703"/>
    <cellStyle name="40% - Accent6 2 3 2 2 2 7" xfId="23704"/>
    <cellStyle name="40% - Accent6 2 3 2 2 3" xfId="23705"/>
    <cellStyle name="40% - Accent6 2 3 2 2 3 2" xfId="23706"/>
    <cellStyle name="40% - Accent6 2 3 2 2 3 2 2" xfId="23707"/>
    <cellStyle name="40% - Accent6 2 3 2 2 3 2 2 2" xfId="23708"/>
    <cellStyle name="40% - Accent6 2 3 2 2 3 2 2 2 2" xfId="23709"/>
    <cellStyle name="40% - Accent6 2 3 2 2 3 2 2 2 2 2" xfId="23710"/>
    <cellStyle name="40% - Accent6 2 3 2 2 3 2 2 2 3" xfId="23711"/>
    <cellStyle name="40% - Accent6 2 3 2 2 3 2 2 3" xfId="23712"/>
    <cellStyle name="40% - Accent6 2 3 2 2 3 2 2 3 2" xfId="23713"/>
    <cellStyle name="40% - Accent6 2 3 2 2 3 2 2 4" xfId="23714"/>
    <cellStyle name="40% - Accent6 2 3 2 2 3 2 3" xfId="23715"/>
    <cellStyle name="40% - Accent6 2 3 2 2 3 2 3 2" xfId="23716"/>
    <cellStyle name="40% - Accent6 2 3 2 2 3 2 3 2 2" xfId="23717"/>
    <cellStyle name="40% - Accent6 2 3 2 2 3 2 3 3" xfId="23718"/>
    <cellStyle name="40% - Accent6 2 3 2 2 3 2 4" xfId="23719"/>
    <cellStyle name="40% - Accent6 2 3 2 2 3 2 4 2" xfId="23720"/>
    <cellStyle name="40% - Accent6 2 3 2 2 3 2 5" xfId="23721"/>
    <cellStyle name="40% - Accent6 2 3 2 2 3 3" xfId="23722"/>
    <cellStyle name="40% - Accent6 2 3 2 2 3 3 2" xfId="23723"/>
    <cellStyle name="40% - Accent6 2 3 2 2 3 3 2 2" xfId="23724"/>
    <cellStyle name="40% - Accent6 2 3 2 2 3 3 2 2 2" xfId="23725"/>
    <cellStyle name="40% - Accent6 2 3 2 2 3 3 2 3" xfId="23726"/>
    <cellStyle name="40% - Accent6 2 3 2 2 3 3 3" xfId="23727"/>
    <cellStyle name="40% - Accent6 2 3 2 2 3 3 3 2" xfId="23728"/>
    <cellStyle name="40% - Accent6 2 3 2 2 3 3 4" xfId="23729"/>
    <cellStyle name="40% - Accent6 2 3 2 2 3 4" xfId="23730"/>
    <cellStyle name="40% - Accent6 2 3 2 2 3 4 2" xfId="23731"/>
    <cellStyle name="40% - Accent6 2 3 2 2 3 4 2 2" xfId="23732"/>
    <cellStyle name="40% - Accent6 2 3 2 2 3 4 3" xfId="23733"/>
    <cellStyle name="40% - Accent6 2 3 2 2 3 5" xfId="23734"/>
    <cellStyle name="40% - Accent6 2 3 2 2 3 5 2" xfId="23735"/>
    <cellStyle name="40% - Accent6 2 3 2 2 3 6" xfId="23736"/>
    <cellStyle name="40% - Accent6 2 3 2 2 4" xfId="23737"/>
    <cellStyle name="40% - Accent6 2 3 2 2 4 2" xfId="23738"/>
    <cellStyle name="40% - Accent6 2 3 2 2 4 2 2" xfId="23739"/>
    <cellStyle name="40% - Accent6 2 3 2 2 4 2 2 2" xfId="23740"/>
    <cellStyle name="40% - Accent6 2 3 2 2 4 2 2 2 2" xfId="23741"/>
    <cellStyle name="40% - Accent6 2 3 2 2 4 2 2 3" xfId="23742"/>
    <cellStyle name="40% - Accent6 2 3 2 2 4 2 3" xfId="23743"/>
    <cellStyle name="40% - Accent6 2 3 2 2 4 2 3 2" xfId="23744"/>
    <cellStyle name="40% - Accent6 2 3 2 2 4 2 4" xfId="23745"/>
    <cellStyle name="40% - Accent6 2 3 2 2 4 3" xfId="23746"/>
    <cellStyle name="40% - Accent6 2 3 2 2 4 3 2" xfId="23747"/>
    <cellStyle name="40% - Accent6 2 3 2 2 4 3 2 2" xfId="23748"/>
    <cellStyle name="40% - Accent6 2 3 2 2 4 3 3" xfId="23749"/>
    <cellStyle name="40% - Accent6 2 3 2 2 4 4" xfId="23750"/>
    <cellStyle name="40% - Accent6 2 3 2 2 4 4 2" xfId="23751"/>
    <cellStyle name="40% - Accent6 2 3 2 2 4 5" xfId="23752"/>
    <cellStyle name="40% - Accent6 2 3 2 2 5" xfId="23753"/>
    <cellStyle name="40% - Accent6 2 3 2 2 5 2" xfId="23754"/>
    <cellStyle name="40% - Accent6 2 3 2 2 5 2 2" xfId="23755"/>
    <cellStyle name="40% - Accent6 2 3 2 2 5 2 2 2" xfId="23756"/>
    <cellStyle name="40% - Accent6 2 3 2 2 5 2 3" xfId="23757"/>
    <cellStyle name="40% - Accent6 2 3 2 2 5 3" xfId="23758"/>
    <cellStyle name="40% - Accent6 2 3 2 2 5 3 2" xfId="23759"/>
    <cellStyle name="40% - Accent6 2 3 2 2 5 4" xfId="23760"/>
    <cellStyle name="40% - Accent6 2 3 2 2 6" xfId="23761"/>
    <cellStyle name="40% - Accent6 2 3 2 2 6 2" xfId="23762"/>
    <cellStyle name="40% - Accent6 2 3 2 2 6 2 2" xfId="23763"/>
    <cellStyle name="40% - Accent6 2 3 2 2 6 3" xfId="23764"/>
    <cellStyle name="40% - Accent6 2 3 2 2 7" xfId="23765"/>
    <cellStyle name="40% - Accent6 2 3 2 2 7 2" xfId="23766"/>
    <cellStyle name="40% - Accent6 2 3 2 2 8" xfId="23767"/>
    <cellStyle name="40% - Accent6 2 3 2 3" xfId="23768"/>
    <cellStyle name="40% - Accent6 2 3 2 3 2" xfId="23769"/>
    <cellStyle name="40% - Accent6 2 3 2 3 2 2" xfId="23770"/>
    <cellStyle name="40% - Accent6 2 3 2 3 2 2 2" xfId="23771"/>
    <cellStyle name="40% - Accent6 2 3 2 3 2 2 2 2" xfId="23772"/>
    <cellStyle name="40% - Accent6 2 3 2 3 2 2 2 2 2" xfId="23773"/>
    <cellStyle name="40% - Accent6 2 3 2 3 2 2 2 2 2 2" xfId="23774"/>
    <cellStyle name="40% - Accent6 2 3 2 3 2 2 2 2 3" xfId="23775"/>
    <cellStyle name="40% - Accent6 2 3 2 3 2 2 2 3" xfId="23776"/>
    <cellStyle name="40% - Accent6 2 3 2 3 2 2 2 3 2" xfId="23777"/>
    <cellStyle name="40% - Accent6 2 3 2 3 2 2 2 4" xfId="23778"/>
    <cellStyle name="40% - Accent6 2 3 2 3 2 2 3" xfId="23779"/>
    <cellStyle name="40% - Accent6 2 3 2 3 2 2 3 2" xfId="23780"/>
    <cellStyle name="40% - Accent6 2 3 2 3 2 2 3 2 2" xfId="23781"/>
    <cellStyle name="40% - Accent6 2 3 2 3 2 2 3 3" xfId="23782"/>
    <cellStyle name="40% - Accent6 2 3 2 3 2 2 4" xfId="23783"/>
    <cellStyle name="40% - Accent6 2 3 2 3 2 2 4 2" xfId="23784"/>
    <cellStyle name="40% - Accent6 2 3 2 3 2 2 5" xfId="23785"/>
    <cellStyle name="40% - Accent6 2 3 2 3 2 3" xfId="23786"/>
    <cellStyle name="40% - Accent6 2 3 2 3 2 3 2" xfId="23787"/>
    <cellStyle name="40% - Accent6 2 3 2 3 2 3 2 2" xfId="23788"/>
    <cellStyle name="40% - Accent6 2 3 2 3 2 3 2 2 2" xfId="23789"/>
    <cellStyle name="40% - Accent6 2 3 2 3 2 3 2 3" xfId="23790"/>
    <cellStyle name="40% - Accent6 2 3 2 3 2 3 3" xfId="23791"/>
    <cellStyle name="40% - Accent6 2 3 2 3 2 3 3 2" xfId="23792"/>
    <cellStyle name="40% - Accent6 2 3 2 3 2 3 4" xfId="23793"/>
    <cellStyle name="40% - Accent6 2 3 2 3 2 4" xfId="23794"/>
    <cellStyle name="40% - Accent6 2 3 2 3 2 4 2" xfId="23795"/>
    <cellStyle name="40% - Accent6 2 3 2 3 2 4 2 2" xfId="23796"/>
    <cellStyle name="40% - Accent6 2 3 2 3 2 4 3" xfId="23797"/>
    <cellStyle name="40% - Accent6 2 3 2 3 2 5" xfId="23798"/>
    <cellStyle name="40% - Accent6 2 3 2 3 2 5 2" xfId="23799"/>
    <cellStyle name="40% - Accent6 2 3 2 3 2 6" xfId="23800"/>
    <cellStyle name="40% - Accent6 2 3 2 3 3" xfId="23801"/>
    <cellStyle name="40% - Accent6 2 3 2 3 3 2" xfId="23802"/>
    <cellStyle name="40% - Accent6 2 3 2 3 3 2 2" xfId="23803"/>
    <cellStyle name="40% - Accent6 2 3 2 3 3 2 2 2" xfId="23804"/>
    <cellStyle name="40% - Accent6 2 3 2 3 3 2 2 2 2" xfId="23805"/>
    <cellStyle name="40% - Accent6 2 3 2 3 3 2 2 3" xfId="23806"/>
    <cellStyle name="40% - Accent6 2 3 2 3 3 2 3" xfId="23807"/>
    <cellStyle name="40% - Accent6 2 3 2 3 3 2 3 2" xfId="23808"/>
    <cellStyle name="40% - Accent6 2 3 2 3 3 2 4" xfId="23809"/>
    <cellStyle name="40% - Accent6 2 3 2 3 3 3" xfId="23810"/>
    <cellStyle name="40% - Accent6 2 3 2 3 3 3 2" xfId="23811"/>
    <cellStyle name="40% - Accent6 2 3 2 3 3 3 2 2" xfId="23812"/>
    <cellStyle name="40% - Accent6 2 3 2 3 3 3 3" xfId="23813"/>
    <cellStyle name="40% - Accent6 2 3 2 3 3 4" xfId="23814"/>
    <cellStyle name="40% - Accent6 2 3 2 3 3 4 2" xfId="23815"/>
    <cellStyle name="40% - Accent6 2 3 2 3 3 5" xfId="23816"/>
    <cellStyle name="40% - Accent6 2 3 2 3 4" xfId="23817"/>
    <cellStyle name="40% - Accent6 2 3 2 3 4 2" xfId="23818"/>
    <cellStyle name="40% - Accent6 2 3 2 3 4 2 2" xfId="23819"/>
    <cellStyle name="40% - Accent6 2 3 2 3 4 2 2 2" xfId="23820"/>
    <cellStyle name="40% - Accent6 2 3 2 3 4 2 3" xfId="23821"/>
    <cellStyle name="40% - Accent6 2 3 2 3 4 3" xfId="23822"/>
    <cellStyle name="40% - Accent6 2 3 2 3 4 3 2" xfId="23823"/>
    <cellStyle name="40% - Accent6 2 3 2 3 4 4" xfId="23824"/>
    <cellStyle name="40% - Accent6 2 3 2 3 5" xfId="23825"/>
    <cellStyle name="40% - Accent6 2 3 2 3 5 2" xfId="23826"/>
    <cellStyle name="40% - Accent6 2 3 2 3 5 2 2" xfId="23827"/>
    <cellStyle name="40% - Accent6 2 3 2 3 5 3" xfId="23828"/>
    <cellStyle name="40% - Accent6 2 3 2 3 6" xfId="23829"/>
    <cellStyle name="40% - Accent6 2 3 2 3 6 2" xfId="23830"/>
    <cellStyle name="40% - Accent6 2 3 2 3 7" xfId="23831"/>
    <cellStyle name="40% - Accent6 2 3 2 4" xfId="23832"/>
    <cellStyle name="40% - Accent6 2 3 2 4 2" xfId="23833"/>
    <cellStyle name="40% - Accent6 2 3 2 4 2 2" xfId="23834"/>
    <cellStyle name="40% - Accent6 2 3 2 4 2 2 2" xfId="23835"/>
    <cellStyle name="40% - Accent6 2 3 2 4 2 2 2 2" xfId="23836"/>
    <cellStyle name="40% - Accent6 2 3 2 4 2 2 2 2 2" xfId="23837"/>
    <cellStyle name="40% - Accent6 2 3 2 4 2 2 2 3" xfId="23838"/>
    <cellStyle name="40% - Accent6 2 3 2 4 2 2 3" xfId="23839"/>
    <cellStyle name="40% - Accent6 2 3 2 4 2 2 3 2" xfId="23840"/>
    <cellStyle name="40% - Accent6 2 3 2 4 2 2 4" xfId="23841"/>
    <cellStyle name="40% - Accent6 2 3 2 4 2 3" xfId="23842"/>
    <cellStyle name="40% - Accent6 2 3 2 4 2 3 2" xfId="23843"/>
    <cellStyle name="40% - Accent6 2 3 2 4 2 3 2 2" xfId="23844"/>
    <cellStyle name="40% - Accent6 2 3 2 4 2 3 3" xfId="23845"/>
    <cellStyle name="40% - Accent6 2 3 2 4 2 4" xfId="23846"/>
    <cellStyle name="40% - Accent6 2 3 2 4 2 4 2" xfId="23847"/>
    <cellStyle name="40% - Accent6 2 3 2 4 2 5" xfId="23848"/>
    <cellStyle name="40% - Accent6 2 3 2 4 3" xfId="23849"/>
    <cellStyle name="40% - Accent6 2 3 2 4 3 2" xfId="23850"/>
    <cellStyle name="40% - Accent6 2 3 2 4 3 2 2" xfId="23851"/>
    <cellStyle name="40% - Accent6 2 3 2 4 3 2 2 2" xfId="23852"/>
    <cellStyle name="40% - Accent6 2 3 2 4 3 2 3" xfId="23853"/>
    <cellStyle name="40% - Accent6 2 3 2 4 3 3" xfId="23854"/>
    <cellStyle name="40% - Accent6 2 3 2 4 3 3 2" xfId="23855"/>
    <cellStyle name="40% - Accent6 2 3 2 4 3 4" xfId="23856"/>
    <cellStyle name="40% - Accent6 2 3 2 4 4" xfId="23857"/>
    <cellStyle name="40% - Accent6 2 3 2 4 4 2" xfId="23858"/>
    <cellStyle name="40% - Accent6 2 3 2 4 4 2 2" xfId="23859"/>
    <cellStyle name="40% - Accent6 2 3 2 4 4 3" xfId="23860"/>
    <cellStyle name="40% - Accent6 2 3 2 4 5" xfId="23861"/>
    <cellStyle name="40% - Accent6 2 3 2 4 5 2" xfId="23862"/>
    <cellStyle name="40% - Accent6 2 3 2 4 6" xfId="23863"/>
    <cellStyle name="40% - Accent6 2 3 2 5" xfId="23864"/>
    <cellStyle name="40% - Accent6 2 3 2 5 2" xfId="23865"/>
    <cellStyle name="40% - Accent6 2 3 2 5 2 2" xfId="23866"/>
    <cellStyle name="40% - Accent6 2 3 2 5 2 2 2" xfId="23867"/>
    <cellStyle name="40% - Accent6 2 3 2 5 2 2 2 2" xfId="23868"/>
    <cellStyle name="40% - Accent6 2 3 2 5 2 2 3" xfId="23869"/>
    <cellStyle name="40% - Accent6 2 3 2 5 2 3" xfId="23870"/>
    <cellStyle name="40% - Accent6 2 3 2 5 2 3 2" xfId="23871"/>
    <cellStyle name="40% - Accent6 2 3 2 5 2 4" xfId="23872"/>
    <cellStyle name="40% - Accent6 2 3 2 5 3" xfId="23873"/>
    <cellStyle name="40% - Accent6 2 3 2 5 3 2" xfId="23874"/>
    <cellStyle name="40% - Accent6 2 3 2 5 3 2 2" xfId="23875"/>
    <cellStyle name="40% - Accent6 2 3 2 5 3 3" xfId="23876"/>
    <cellStyle name="40% - Accent6 2 3 2 5 4" xfId="23877"/>
    <cellStyle name="40% - Accent6 2 3 2 5 4 2" xfId="23878"/>
    <cellStyle name="40% - Accent6 2 3 2 5 5" xfId="23879"/>
    <cellStyle name="40% - Accent6 2 3 2 6" xfId="23880"/>
    <cellStyle name="40% - Accent6 2 3 2 6 2" xfId="23881"/>
    <cellStyle name="40% - Accent6 2 3 2 6 2 2" xfId="23882"/>
    <cellStyle name="40% - Accent6 2 3 2 6 2 2 2" xfId="23883"/>
    <cellStyle name="40% - Accent6 2 3 2 6 2 3" xfId="23884"/>
    <cellStyle name="40% - Accent6 2 3 2 6 3" xfId="23885"/>
    <cellStyle name="40% - Accent6 2 3 2 6 3 2" xfId="23886"/>
    <cellStyle name="40% - Accent6 2 3 2 6 4" xfId="23887"/>
    <cellStyle name="40% - Accent6 2 3 2 7" xfId="23888"/>
    <cellStyle name="40% - Accent6 2 3 2 7 2" xfId="23889"/>
    <cellStyle name="40% - Accent6 2 3 2 7 2 2" xfId="23890"/>
    <cellStyle name="40% - Accent6 2 3 2 7 3" xfId="23891"/>
    <cellStyle name="40% - Accent6 2 3 2 8" xfId="23892"/>
    <cellStyle name="40% - Accent6 2 3 2 8 2" xfId="23893"/>
    <cellStyle name="40% - Accent6 2 3 2 9" xfId="23894"/>
    <cellStyle name="40% - Accent6 2 3 3" xfId="23895"/>
    <cellStyle name="40% - Accent6 2 3 3 2" xfId="23896"/>
    <cellStyle name="40% - Accent6 2 3 3 2 2" xfId="23897"/>
    <cellStyle name="40% - Accent6 2 3 3 2 2 2" xfId="23898"/>
    <cellStyle name="40% - Accent6 2 3 3 2 2 2 2" xfId="23899"/>
    <cellStyle name="40% - Accent6 2 3 3 2 2 2 2 2" xfId="23900"/>
    <cellStyle name="40% - Accent6 2 3 3 2 2 2 2 2 2" xfId="23901"/>
    <cellStyle name="40% - Accent6 2 3 3 2 2 2 2 2 2 2" xfId="23902"/>
    <cellStyle name="40% - Accent6 2 3 3 2 2 2 2 2 3" xfId="23903"/>
    <cellStyle name="40% - Accent6 2 3 3 2 2 2 2 3" xfId="23904"/>
    <cellStyle name="40% - Accent6 2 3 3 2 2 2 2 3 2" xfId="23905"/>
    <cellStyle name="40% - Accent6 2 3 3 2 2 2 2 4" xfId="23906"/>
    <cellStyle name="40% - Accent6 2 3 3 2 2 2 3" xfId="23907"/>
    <cellStyle name="40% - Accent6 2 3 3 2 2 2 3 2" xfId="23908"/>
    <cellStyle name="40% - Accent6 2 3 3 2 2 2 3 2 2" xfId="23909"/>
    <cellStyle name="40% - Accent6 2 3 3 2 2 2 3 3" xfId="23910"/>
    <cellStyle name="40% - Accent6 2 3 3 2 2 2 4" xfId="23911"/>
    <cellStyle name="40% - Accent6 2 3 3 2 2 2 4 2" xfId="23912"/>
    <cellStyle name="40% - Accent6 2 3 3 2 2 2 5" xfId="23913"/>
    <cellStyle name="40% - Accent6 2 3 3 2 2 3" xfId="23914"/>
    <cellStyle name="40% - Accent6 2 3 3 2 2 3 2" xfId="23915"/>
    <cellStyle name="40% - Accent6 2 3 3 2 2 3 2 2" xfId="23916"/>
    <cellStyle name="40% - Accent6 2 3 3 2 2 3 2 2 2" xfId="23917"/>
    <cellStyle name="40% - Accent6 2 3 3 2 2 3 2 3" xfId="23918"/>
    <cellStyle name="40% - Accent6 2 3 3 2 2 3 3" xfId="23919"/>
    <cellStyle name="40% - Accent6 2 3 3 2 2 3 3 2" xfId="23920"/>
    <cellStyle name="40% - Accent6 2 3 3 2 2 3 4" xfId="23921"/>
    <cellStyle name="40% - Accent6 2 3 3 2 2 4" xfId="23922"/>
    <cellStyle name="40% - Accent6 2 3 3 2 2 4 2" xfId="23923"/>
    <cellStyle name="40% - Accent6 2 3 3 2 2 4 2 2" xfId="23924"/>
    <cellStyle name="40% - Accent6 2 3 3 2 2 4 3" xfId="23925"/>
    <cellStyle name="40% - Accent6 2 3 3 2 2 5" xfId="23926"/>
    <cellStyle name="40% - Accent6 2 3 3 2 2 5 2" xfId="23927"/>
    <cellStyle name="40% - Accent6 2 3 3 2 2 6" xfId="23928"/>
    <cellStyle name="40% - Accent6 2 3 3 2 3" xfId="23929"/>
    <cellStyle name="40% - Accent6 2 3 3 2 3 2" xfId="23930"/>
    <cellStyle name="40% - Accent6 2 3 3 2 3 2 2" xfId="23931"/>
    <cellStyle name="40% - Accent6 2 3 3 2 3 2 2 2" xfId="23932"/>
    <cellStyle name="40% - Accent6 2 3 3 2 3 2 2 2 2" xfId="23933"/>
    <cellStyle name="40% - Accent6 2 3 3 2 3 2 2 3" xfId="23934"/>
    <cellStyle name="40% - Accent6 2 3 3 2 3 2 3" xfId="23935"/>
    <cellStyle name="40% - Accent6 2 3 3 2 3 2 3 2" xfId="23936"/>
    <cellStyle name="40% - Accent6 2 3 3 2 3 2 4" xfId="23937"/>
    <cellStyle name="40% - Accent6 2 3 3 2 3 3" xfId="23938"/>
    <cellStyle name="40% - Accent6 2 3 3 2 3 3 2" xfId="23939"/>
    <cellStyle name="40% - Accent6 2 3 3 2 3 3 2 2" xfId="23940"/>
    <cellStyle name="40% - Accent6 2 3 3 2 3 3 3" xfId="23941"/>
    <cellStyle name="40% - Accent6 2 3 3 2 3 4" xfId="23942"/>
    <cellStyle name="40% - Accent6 2 3 3 2 3 4 2" xfId="23943"/>
    <cellStyle name="40% - Accent6 2 3 3 2 3 5" xfId="23944"/>
    <cellStyle name="40% - Accent6 2 3 3 2 4" xfId="23945"/>
    <cellStyle name="40% - Accent6 2 3 3 2 4 2" xfId="23946"/>
    <cellStyle name="40% - Accent6 2 3 3 2 4 2 2" xfId="23947"/>
    <cellStyle name="40% - Accent6 2 3 3 2 4 2 2 2" xfId="23948"/>
    <cellStyle name="40% - Accent6 2 3 3 2 4 2 3" xfId="23949"/>
    <cellStyle name="40% - Accent6 2 3 3 2 4 3" xfId="23950"/>
    <cellStyle name="40% - Accent6 2 3 3 2 4 3 2" xfId="23951"/>
    <cellStyle name="40% - Accent6 2 3 3 2 4 4" xfId="23952"/>
    <cellStyle name="40% - Accent6 2 3 3 2 5" xfId="23953"/>
    <cellStyle name="40% - Accent6 2 3 3 2 5 2" xfId="23954"/>
    <cellStyle name="40% - Accent6 2 3 3 2 5 2 2" xfId="23955"/>
    <cellStyle name="40% - Accent6 2 3 3 2 5 3" xfId="23956"/>
    <cellStyle name="40% - Accent6 2 3 3 2 6" xfId="23957"/>
    <cellStyle name="40% - Accent6 2 3 3 2 6 2" xfId="23958"/>
    <cellStyle name="40% - Accent6 2 3 3 2 7" xfId="23959"/>
    <cellStyle name="40% - Accent6 2 3 3 3" xfId="23960"/>
    <cellStyle name="40% - Accent6 2 3 3 3 2" xfId="23961"/>
    <cellStyle name="40% - Accent6 2 3 3 3 2 2" xfId="23962"/>
    <cellStyle name="40% - Accent6 2 3 3 3 2 2 2" xfId="23963"/>
    <cellStyle name="40% - Accent6 2 3 3 3 2 2 2 2" xfId="23964"/>
    <cellStyle name="40% - Accent6 2 3 3 3 2 2 2 2 2" xfId="23965"/>
    <cellStyle name="40% - Accent6 2 3 3 3 2 2 2 3" xfId="23966"/>
    <cellStyle name="40% - Accent6 2 3 3 3 2 2 3" xfId="23967"/>
    <cellStyle name="40% - Accent6 2 3 3 3 2 2 3 2" xfId="23968"/>
    <cellStyle name="40% - Accent6 2 3 3 3 2 2 4" xfId="23969"/>
    <cellStyle name="40% - Accent6 2 3 3 3 2 3" xfId="23970"/>
    <cellStyle name="40% - Accent6 2 3 3 3 2 3 2" xfId="23971"/>
    <cellStyle name="40% - Accent6 2 3 3 3 2 3 2 2" xfId="23972"/>
    <cellStyle name="40% - Accent6 2 3 3 3 2 3 3" xfId="23973"/>
    <cellStyle name="40% - Accent6 2 3 3 3 2 4" xfId="23974"/>
    <cellStyle name="40% - Accent6 2 3 3 3 2 4 2" xfId="23975"/>
    <cellStyle name="40% - Accent6 2 3 3 3 2 5" xfId="23976"/>
    <cellStyle name="40% - Accent6 2 3 3 3 3" xfId="23977"/>
    <cellStyle name="40% - Accent6 2 3 3 3 3 2" xfId="23978"/>
    <cellStyle name="40% - Accent6 2 3 3 3 3 2 2" xfId="23979"/>
    <cellStyle name="40% - Accent6 2 3 3 3 3 2 2 2" xfId="23980"/>
    <cellStyle name="40% - Accent6 2 3 3 3 3 2 3" xfId="23981"/>
    <cellStyle name="40% - Accent6 2 3 3 3 3 3" xfId="23982"/>
    <cellStyle name="40% - Accent6 2 3 3 3 3 3 2" xfId="23983"/>
    <cellStyle name="40% - Accent6 2 3 3 3 3 4" xfId="23984"/>
    <cellStyle name="40% - Accent6 2 3 3 3 4" xfId="23985"/>
    <cellStyle name="40% - Accent6 2 3 3 3 4 2" xfId="23986"/>
    <cellStyle name="40% - Accent6 2 3 3 3 4 2 2" xfId="23987"/>
    <cellStyle name="40% - Accent6 2 3 3 3 4 3" xfId="23988"/>
    <cellStyle name="40% - Accent6 2 3 3 3 5" xfId="23989"/>
    <cellStyle name="40% - Accent6 2 3 3 3 5 2" xfId="23990"/>
    <cellStyle name="40% - Accent6 2 3 3 3 6" xfId="23991"/>
    <cellStyle name="40% - Accent6 2 3 3 4" xfId="23992"/>
    <cellStyle name="40% - Accent6 2 3 3 4 2" xfId="23993"/>
    <cellStyle name="40% - Accent6 2 3 3 4 2 2" xfId="23994"/>
    <cellStyle name="40% - Accent6 2 3 3 4 2 2 2" xfId="23995"/>
    <cellStyle name="40% - Accent6 2 3 3 4 2 2 2 2" xfId="23996"/>
    <cellStyle name="40% - Accent6 2 3 3 4 2 2 3" xfId="23997"/>
    <cellStyle name="40% - Accent6 2 3 3 4 2 3" xfId="23998"/>
    <cellStyle name="40% - Accent6 2 3 3 4 2 3 2" xfId="23999"/>
    <cellStyle name="40% - Accent6 2 3 3 4 2 4" xfId="24000"/>
    <cellStyle name="40% - Accent6 2 3 3 4 3" xfId="24001"/>
    <cellStyle name="40% - Accent6 2 3 3 4 3 2" xfId="24002"/>
    <cellStyle name="40% - Accent6 2 3 3 4 3 2 2" xfId="24003"/>
    <cellStyle name="40% - Accent6 2 3 3 4 3 3" xfId="24004"/>
    <cellStyle name="40% - Accent6 2 3 3 4 4" xfId="24005"/>
    <cellStyle name="40% - Accent6 2 3 3 4 4 2" xfId="24006"/>
    <cellStyle name="40% - Accent6 2 3 3 4 5" xfId="24007"/>
    <cellStyle name="40% - Accent6 2 3 3 5" xfId="24008"/>
    <cellStyle name="40% - Accent6 2 3 3 5 2" xfId="24009"/>
    <cellStyle name="40% - Accent6 2 3 3 5 2 2" xfId="24010"/>
    <cellStyle name="40% - Accent6 2 3 3 5 2 2 2" xfId="24011"/>
    <cellStyle name="40% - Accent6 2 3 3 5 2 3" xfId="24012"/>
    <cellStyle name="40% - Accent6 2 3 3 5 3" xfId="24013"/>
    <cellStyle name="40% - Accent6 2 3 3 5 3 2" xfId="24014"/>
    <cellStyle name="40% - Accent6 2 3 3 5 4" xfId="24015"/>
    <cellStyle name="40% - Accent6 2 3 3 6" xfId="24016"/>
    <cellStyle name="40% - Accent6 2 3 3 6 2" xfId="24017"/>
    <cellStyle name="40% - Accent6 2 3 3 6 2 2" xfId="24018"/>
    <cellStyle name="40% - Accent6 2 3 3 6 3" xfId="24019"/>
    <cellStyle name="40% - Accent6 2 3 3 7" xfId="24020"/>
    <cellStyle name="40% - Accent6 2 3 3 7 2" xfId="24021"/>
    <cellStyle name="40% - Accent6 2 3 3 8" xfId="24022"/>
    <cellStyle name="40% - Accent6 2 3 4" xfId="24023"/>
    <cellStyle name="40% - Accent6 2 3 4 2" xfId="24024"/>
    <cellStyle name="40% - Accent6 2 3 4 2 2" xfId="24025"/>
    <cellStyle name="40% - Accent6 2 3 4 2 2 2" xfId="24026"/>
    <cellStyle name="40% - Accent6 2 3 4 2 2 2 2" xfId="24027"/>
    <cellStyle name="40% - Accent6 2 3 4 2 2 2 2 2" xfId="24028"/>
    <cellStyle name="40% - Accent6 2 3 4 2 2 2 2 2 2" xfId="24029"/>
    <cellStyle name="40% - Accent6 2 3 4 2 2 2 2 3" xfId="24030"/>
    <cellStyle name="40% - Accent6 2 3 4 2 2 2 3" xfId="24031"/>
    <cellStyle name="40% - Accent6 2 3 4 2 2 2 3 2" xfId="24032"/>
    <cellStyle name="40% - Accent6 2 3 4 2 2 2 4" xfId="24033"/>
    <cellStyle name="40% - Accent6 2 3 4 2 2 3" xfId="24034"/>
    <cellStyle name="40% - Accent6 2 3 4 2 2 3 2" xfId="24035"/>
    <cellStyle name="40% - Accent6 2 3 4 2 2 3 2 2" xfId="24036"/>
    <cellStyle name="40% - Accent6 2 3 4 2 2 3 3" xfId="24037"/>
    <cellStyle name="40% - Accent6 2 3 4 2 2 4" xfId="24038"/>
    <cellStyle name="40% - Accent6 2 3 4 2 2 4 2" xfId="24039"/>
    <cellStyle name="40% - Accent6 2 3 4 2 2 5" xfId="24040"/>
    <cellStyle name="40% - Accent6 2 3 4 2 3" xfId="24041"/>
    <cellStyle name="40% - Accent6 2 3 4 2 3 2" xfId="24042"/>
    <cellStyle name="40% - Accent6 2 3 4 2 3 2 2" xfId="24043"/>
    <cellStyle name="40% - Accent6 2 3 4 2 3 2 2 2" xfId="24044"/>
    <cellStyle name="40% - Accent6 2 3 4 2 3 2 3" xfId="24045"/>
    <cellStyle name="40% - Accent6 2 3 4 2 3 3" xfId="24046"/>
    <cellStyle name="40% - Accent6 2 3 4 2 3 3 2" xfId="24047"/>
    <cellStyle name="40% - Accent6 2 3 4 2 3 4" xfId="24048"/>
    <cellStyle name="40% - Accent6 2 3 4 2 4" xfId="24049"/>
    <cellStyle name="40% - Accent6 2 3 4 2 4 2" xfId="24050"/>
    <cellStyle name="40% - Accent6 2 3 4 2 4 2 2" xfId="24051"/>
    <cellStyle name="40% - Accent6 2 3 4 2 4 3" xfId="24052"/>
    <cellStyle name="40% - Accent6 2 3 4 2 5" xfId="24053"/>
    <cellStyle name="40% - Accent6 2 3 4 2 5 2" xfId="24054"/>
    <cellStyle name="40% - Accent6 2 3 4 2 6" xfId="24055"/>
    <cellStyle name="40% - Accent6 2 3 4 3" xfId="24056"/>
    <cellStyle name="40% - Accent6 2 3 4 3 2" xfId="24057"/>
    <cellStyle name="40% - Accent6 2 3 4 3 2 2" xfId="24058"/>
    <cellStyle name="40% - Accent6 2 3 4 3 2 2 2" xfId="24059"/>
    <cellStyle name="40% - Accent6 2 3 4 3 2 2 2 2" xfId="24060"/>
    <cellStyle name="40% - Accent6 2 3 4 3 2 2 3" xfId="24061"/>
    <cellStyle name="40% - Accent6 2 3 4 3 2 3" xfId="24062"/>
    <cellStyle name="40% - Accent6 2 3 4 3 2 3 2" xfId="24063"/>
    <cellStyle name="40% - Accent6 2 3 4 3 2 4" xfId="24064"/>
    <cellStyle name="40% - Accent6 2 3 4 3 3" xfId="24065"/>
    <cellStyle name="40% - Accent6 2 3 4 3 3 2" xfId="24066"/>
    <cellStyle name="40% - Accent6 2 3 4 3 3 2 2" xfId="24067"/>
    <cellStyle name="40% - Accent6 2 3 4 3 3 3" xfId="24068"/>
    <cellStyle name="40% - Accent6 2 3 4 3 4" xfId="24069"/>
    <cellStyle name="40% - Accent6 2 3 4 3 4 2" xfId="24070"/>
    <cellStyle name="40% - Accent6 2 3 4 3 5" xfId="24071"/>
    <cellStyle name="40% - Accent6 2 3 4 4" xfId="24072"/>
    <cellStyle name="40% - Accent6 2 3 4 4 2" xfId="24073"/>
    <cellStyle name="40% - Accent6 2 3 4 4 2 2" xfId="24074"/>
    <cellStyle name="40% - Accent6 2 3 4 4 2 2 2" xfId="24075"/>
    <cellStyle name="40% - Accent6 2 3 4 4 2 3" xfId="24076"/>
    <cellStyle name="40% - Accent6 2 3 4 4 3" xfId="24077"/>
    <cellStyle name="40% - Accent6 2 3 4 4 3 2" xfId="24078"/>
    <cellStyle name="40% - Accent6 2 3 4 4 4" xfId="24079"/>
    <cellStyle name="40% - Accent6 2 3 4 5" xfId="24080"/>
    <cellStyle name="40% - Accent6 2 3 4 5 2" xfId="24081"/>
    <cellStyle name="40% - Accent6 2 3 4 5 2 2" xfId="24082"/>
    <cellStyle name="40% - Accent6 2 3 4 5 3" xfId="24083"/>
    <cellStyle name="40% - Accent6 2 3 4 6" xfId="24084"/>
    <cellStyle name="40% - Accent6 2 3 4 6 2" xfId="24085"/>
    <cellStyle name="40% - Accent6 2 3 4 7" xfId="24086"/>
    <cellStyle name="40% - Accent6 2 3 5" xfId="24087"/>
    <cellStyle name="40% - Accent6 2 3 5 2" xfId="24088"/>
    <cellStyle name="40% - Accent6 2 3 5 2 2" xfId="24089"/>
    <cellStyle name="40% - Accent6 2 3 5 2 2 2" xfId="24090"/>
    <cellStyle name="40% - Accent6 2 3 5 2 2 2 2" xfId="24091"/>
    <cellStyle name="40% - Accent6 2 3 5 2 2 2 2 2" xfId="24092"/>
    <cellStyle name="40% - Accent6 2 3 5 2 2 2 3" xfId="24093"/>
    <cellStyle name="40% - Accent6 2 3 5 2 2 3" xfId="24094"/>
    <cellStyle name="40% - Accent6 2 3 5 2 2 3 2" xfId="24095"/>
    <cellStyle name="40% - Accent6 2 3 5 2 2 4" xfId="24096"/>
    <cellStyle name="40% - Accent6 2 3 5 2 3" xfId="24097"/>
    <cellStyle name="40% - Accent6 2 3 5 2 3 2" xfId="24098"/>
    <cellStyle name="40% - Accent6 2 3 5 2 3 2 2" xfId="24099"/>
    <cellStyle name="40% - Accent6 2 3 5 2 3 3" xfId="24100"/>
    <cellStyle name="40% - Accent6 2 3 5 2 4" xfId="24101"/>
    <cellStyle name="40% - Accent6 2 3 5 2 4 2" xfId="24102"/>
    <cellStyle name="40% - Accent6 2 3 5 2 5" xfId="24103"/>
    <cellStyle name="40% - Accent6 2 3 5 3" xfId="24104"/>
    <cellStyle name="40% - Accent6 2 3 5 3 2" xfId="24105"/>
    <cellStyle name="40% - Accent6 2 3 5 3 2 2" xfId="24106"/>
    <cellStyle name="40% - Accent6 2 3 5 3 2 2 2" xfId="24107"/>
    <cellStyle name="40% - Accent6 2 3 5 3 2 3" xfId="24108"/>
    <cellStyle name="40% - Accent6 2 3 5 3 3" xfId="24109"/>
    <cellStyle name="40% - Accent6 2 3 5 3 3 2" xfId="24110"/>
    <cellStyle name="40% - Accent6 2 3 5 3 4" xfId="24111"/>
    <cellStyle name="40% - Accent6 2 3 5 4" xfId="24112"/>
    <cellStyle name="40% - Accent6 2 3 5 4 2" xfId="24113"/>
    <cellStyle name="40% - Accent6 2 3 5 4 2 2" xfId="24114"/>
    <cellStyle name="40% - Accent6 2 3 5 4 3" xfId="24115"/>
    <cellStyle name="40% - Accent6 2 3 5 5" xfId="24116"/>
    <cellStyle name="40% - Accent6 2 3 5 5 2" xfId="24117"/>
    <cellStyle name="40% - Accent6 2 3 5 6" xfId="24118"/>
    <cellStyle name="40% - Accent6 2 3 6" xfId="24119"/>
    <cellStyle name="40% - Accent6 2 3 6 2" xfId="24120"/>
    <cellStyle name="40% - Accent6 2 3 6 2 2" xfId="24121"/>
    <cellStyle name="40% - Accent6 2 3 6 2 2 2" xfId="24122"/>
    <cellStyle name="40% - Accent6 2 3 6 2 2 2 2" xfId="24123"/>
    <cellStyle name="40% - Accent6 2 3 6 2 2 3" xfId="24124"/>
    <cellStyle name="40% - Accent6 2 3 6 2 3" xfId="24125"/>
    <cellStyle name="40% - Accent6 2 3 6 2 3 2" xfId="24126"/>
    <cellStyle name="40% - Accent6 2 3 6 2 4" xfId="24127"/>
    <cellStyle name="40% - Accent6 2 3 6 3" xfId="24128"/>
    <cellStyle name="40% - Accent6 2 3 6 3 2" xfId="24129"/>
    <cellStyle name="40% - Accent6 2 3 6 3 2 2" xfId="24130"/>
    <cellStyle name="40% - Accent6 2 3 6 3 3" xfId="24131"/>
    <cellStyle name="40% - Accent6 2 3 6 4" xfId="24132"/>
    <cellStyle name="40% - Accent6 2 3 6 4 2" xfId="24133"/>
    <cellStyle name="40% - Accent6 2 3 6 5" xfId="24134"/>
    <cellStyle name="40% - Accent6 2 3 7" xfId="24135"/>
    <cellStyle name="40% - Accent6 2 3 7 2" xfId="24136"/>
    <cellStyle name="40% - Accent6 2 3 7 2 2" xfId="24137"/>
    <cellStyle name="40% - Accent6 2 3 7 2 2 2" xfId="24138"/>
    <cellStyle name="40% - Accent6 2 3 7 2 3" xfId="24139"/>
    <cellStyle name="40% - Accent6 2 3 7 3" xfId="24140"/>
    <cellStyle name="40% - Accent6 2 3 7 3 2" xfId="24141"/>
    <cellStyle name="40% - Accent6 2 3 7 4" xfId="24142"/>
    <cellStyle name="40% - Accent6 2 3 8" xfId="24143"/>
    <cellStyle name="40% - Accent6 2 3 8 2" xfId="24144"/>
    <cellStyle name="40% - Accent6 2 3 8 2 2" xfId="24145"/>
    <cellStyle name="40% - Accent6 2 3 8 3" xfId="24146"/>
    <cellStyle name="40% - Accent6 2 3 9" xfId="24147"/>
    <cellStyle name="40% - Accent6 2 3 9 2" xfId="24148"/>
    <cellStyle name="40% - Accent6 2 4" xfId="24149"/>
    <cellStyle name="40% - Accent6 2 4 2" xfId="24150"/>
    <cellStyle name="40% - Accent6 2 4 2 2" xfId="24151"/>
    <cellStyle name="40% - Accent6 2 4 2 2 2" xfId="24152"/>
    <cellStyle name="40% - Accent6 2 4 2 2 2 2" xfId="24153"/>
    <cellStyle name="40% - Accent6 2 4 2 2 2 2 2" xfId="24154"/>
    <cellStyle name="40% - Accent6 2 4 2 2 2 2 2 2" xfId="24155"/>
    <cellStyle name="40% - Accent6 2 4 2 2 2 2 2 2 2" xfId="24156"/>
    <cellStyle name="40% - Accent6 2 4 2 2 2 2 2 2 2 2" xfId="24157"/>
    <cellStyle name="40% - Accent6 2 4 2 2 2 2 2 2 3" xfId="24158"/>
    <cellStyle name="40% - Accent6 2 4 2 2 2 2 2 3" xfId="24159"/>
    <cellStyle name="40% - Accent6 2 4 2 2 2 2 2 3 2" xfId="24160"/>
    <cellStyle name="40% - Accent6 2 4 2 2 2 2 2 4" xfId="24161"/>
    <cellStyle name="40% - Accent6 2 4 2 2 2 2 3" xfId="24162"/>
    <cellStyle name="40% - Accent6 2 4 2 2 2 2 3 2" xfId="24163"/>
    <cellStyle name="40% - Accent6 2 4 2 2 2 2 3 2 2" xfId="24164"/>
    <cellStyle name="40% - Accent6 2 4 2 2 2 2 3 3" xfId="24165"/>
    <cellStyle name="40% - Accent6 2 4 2 2 2 2 4" xfId="24166"/>
    <cellStyle name="40% - Accent6 2 4 2 2 2 2 4 2" xfId="24167"/>
    <cellStyle name="40% - Accent6 2 4 2 2 2 2 5" xfId="24168"/>
    <cellStyle name="40% - Accent6 2 4 2 2 2 3" xfId="24169"/>
    <cellStyle name="40% - Accent6 2 4 2 2 2 3 2" xfId="24170"/>
    <cellStyle name="40% - Accent6 2 4 2 2 2 3 2 2" xfId="24171"/>
    <cellStyle name="40% - Accent6 2 4 2 2 2 3 2 2 2" xfId="24172"/>
    <cellStyle name="40% - Accent6 2 4 2 2 2 3 2 3" xfId="24173"/>
    <cellStyle name="40% - Accent6 2 4 2 2 2 3 3" xfId="24174"/>
    <cellStyle name="40% - Accent6 2 4 2 2 2 3 3 2" xfId="24175"/>
    <cellStyle name="40% - Accent6 2 4 2 2 2 3 4" xfId="24176"/>
    <cellStyle name="40% - Accent6 2 4 2 2 2 4" xfId="24177"/>
    <cellStyle name="40% - Accent6 2 4 2 2 2 4 2" xfId="24178"/>
    <cellStyle name="40% - Accent6 2 4 2 2 2 4 2 2" xfId="24179"/>
    <cellStyle name="40% - Accent6 2 4 2 2 2 4 3" xfId="24180"/>
    <cellStyle name="40% - Accent6 2 4 2 2 2 5" xfId="24181"/>
    <cellStyle name="40% - Accent6 2 4 2 2 2 5 2" xfId="24182"/>
    <cellStyle name="40% - Accent6 2 4 2 2 2 6" xfId="24183"/>
    <cellStyle name="40% - Accent6 2 4 2 2 3" xfId="24184"/>
    <cellStyle name="40% - Accent6 2 4 2 2 3 2" xfId="24185"/>
    <cellStyle name="40% - Accent6 2 4 2 2 3 2 2" xfId="24186"/>
    <cellStyle name="40% - Accent6 2 4 2 2 3 2 2 2" xfId="24187"/>
    <cellStyle name="40% - Accent6 2 4 2 2 3 2 2 2 2" xfId="24188"/>
    <cellStyle name="40% - Accent6 2 4 2 2 3 2 2 3" xfId="24189"/>
    <cellStyle name="40% - Accent6 2 4 2 2 3 2 3" xfId="24190"/>
    <cellStyle name="40% - Accent6 2 4 2 2 3 2 3 2" xfId="24191"/>
    <cellStyle name="40% - Accent6 2 4 2 2 3 2 4" xfId="24192"/>
    <cellStyle name="40% - Accent6 2 4 2 2 3 3" xfId="24193"/>
    <cellStyle name="40% - Accent6 2 4 2 2 3 3 2" xfId="24194"/>
    <cellStyle name="40% - Accent6 2 4 2 2 3 3 2 2" xfId="24195"/>
    <cellStyle name="40% - Accent6 2 4 2 2 3 3 3" xfId="24196"/>
    <cellStyle name="40% - Accent6 2 4 2 2 3 4" xfId="24197"/>
    <cellStyle name="40% - Accent6 2 4 2 2 3 4 2" xfId="24198"/>
    <cellStyle name="40% - Accent6 2 4 2 2 3 5" xfId="24199"/>
    <cellStyle name="40% - Accent6 2 4 2 2 4" xfId="24200"/>
    <cellStyle name="40% - Accent6 2 4 2 2 4 2" xfId="24201"/>
    <cellStyle name="40% - Accent6 2 4 2 2 4 2 2" xfId="24202"/>
    <cellStyle name="40% - Accent6 2 4 2 2 4 2 2 2" xfId="24203"/>
    <cellStyle name="40% - Accent6 2 4 2 2 4 2 3" xfId="24204"/>
    <cellStyle name="40% - Accent6 2 4 2 2 4 3" xfId="24205"/>
    <cellStyle name="40% - Accent6 2 4 2 2 4 3 2" xfId="24206"/>
    <cellStyle name="40% - Accent6 2 4 2 2 4 4" xfId="24207"/>
    <cellStyle name="40% - Accent6 2 4 2 2 5" xfId="24208"/>
    <cellStyle name="40% - Accent6 2 4 2 2 5 2" xfId="24209"/>
    <cellStyle name="40% - Accent6 2 4 2 2 5 2 2" xfId="24210"/>
    <cellStyle name="40% - Accent6 2 4 2 2 5 3" xfId="24211"/>
    <cellStyle name="40% - Accent6 2 4 2 2 6" xfId="24212"/>
    <cellStyle name="40% - Accent6 2 4 2 2 6 2" xfId="24213"/>
    <cellStyle name="40% - Accent6 2 4 2 2 7" xfId="24214"/>
    <cellStyle name="40% - Accent6 2 4 2 3" xfId="24215"/>
    <cellStyle name="40% - Accent6 2 4 2 3 2" xfId="24216"/>
    <cellStyle name="40% - Accent6 2 4 2 3 2 2" xfId="24217"/>
    <cellStyle name="40% - Accent6 2 4 2 3 2 2 2" xfId="24218"/>
    <cellStyle name="40% - Accent6 2 4 2 3 2 2 2 2" xfId="24219"/>
    <cellStyle name="40% - Accent6 2 4 2 3 2 2 2 2 2" xfId="24220"/>
    <cellStyle name="40% - Accent6 2 4 2 3 2 2 2 3" xfId="24221"/>
    <cellStyle name="40% - Accent6 2 4 2 3 2 2 3" xfId="24222"/>
    <cellStyle name="40% - Accent6 2 4 2 3 2 2 3 2" xfId="24223"/>
    <cellStyle name="40% - Accent6 2 4 2 3 2 2 4" xfId="24224"/>
    <cellStyle name="40% - Accent6 2 4 2 3 2 3" xfId="24225"/>
    <cellStyle name="40% - Accent6 2 4 2 3 2 3 2" xfId="24226"/>
    <cellStyle name="40% - Accent6 2 4 2 3 2 3 2 2" xfId="24227"/>
    <cellStyle name="40% - Accent6 2 4 2 3 2 3 3" xfId="24228"/>
    <cellStyle name="40% - Accent6 2 4 2 3 2 4" xfId="24229"/>
    <cellStyle name="40% - Accent6 2 4 2 3 2 4 2" xfId="24230"/>
    <cellStyle name="40% - Accent6 2 4 2 3 2 5" xfId="24231"/>
    <cellStyle name="40% - Accent6 2 4 2 3 3" xfId="24232"/>
    <cellStyle name="40% - Accent6 2 4 2 3 3 2" xfId="24233"/>
    <cellStyle name="40% - Accent6 2 4 2 3 3 2 2" xfId="24234"/>
    <cellStyle name="40% - Accent6 2 4 2 3 3 2 2 2" xfId="24235"/>
    <cellStyle name="40% - Accent6 2 4 2 3 3 2 3" xfId="24236"/>
    <cellStyle name="40% - Accent6 2 4 2 3 3 3" xfId="24237"/>
    <cellStyle name="40% - Accent6 2 4 2 3 3 3 2" xfId="24238"/>
    <cellStyle name="40% - Accent6 2 4 2 3 3 4" xfId="24239"/>
    <cellStyle name="40% - Accent6 2 4 2 3 4" xfId="24240"/>
    <cellStyle name="40% - Accent6 2 4 2 3 4 2" xfId="24241"/>
    <cellStyle name="40% - Accent6 2 4 2 3 4 2 2" xfId="24242"/>
    <cellStyle name="40% - Accent6 2 4 2 3 4 3" xfId="24243"/>
    <cellStyle name="40% - Accent6 2 4 2 3 5" xfId="24244"/>
    <cellStyle name="40% - Accent6 2 4 2 3 5 2" xfId="24245"/>
    <cellStyle name="40% - Accent6 2 4 2 3 6" xfId="24246"/>
    <cellStyle name="40% - Accent6 2 4 2 4" xfId="24247"/>
    <cellStyle name="40% - Accent6 2 4 2 4 2" xfId="24248"/>
    <cellStyle name="40% - Accent6 2 4 2 4 2 2" xfId="24249"/>
    <cellStyle name="40% - Accent6 2 4 2 4 2 2 2" xfId="24250"/>
    <cellStyle name="40% - Accent6 2 4 2 4 2 2 2 2" xfId="24251"/>
    <cellStyle name="40% - Accent6 2 4 2 4 2 2 3" xfId="24252"/>
    <cellStyle name="40% - Accent6 2 4 2 4 2 3" xfId="24253"/>
    <cellStyle name="40% - Accent6 2 4 2 4 2 3 2" xfId="24254"/>
    <cellStyle name="40% - Accent6 2 4 2 4 2 4" xfId="24255"/>
    <cellStyle name="40% - Accent6 2 4 2 4 3" xfId="24256"/>
    <cellStyle name="40% - Accent6 2 4 2 4 3 2" xfId="24257"/>
    <cellStyle name="40% - Accent6 2 4 2 4 3 2 2" xfId="24258"/>
    <cellStyle name="40% - Accent6 2 4 2 4 3 3" xfId="24259"/>
    <cellStyle name="40% - Accent6 2 4 2 4 4" xfId="24260"/>
    <cellStyle name="40% - Accent6 2 4 2 4 4 2" xfId="24261"/>
    <cellStyle name="40% - Accent6 2 4 2 4 5" xfId="24262"/>
    <cellStyle name="40% - Accent6 2 4 2 5" xfId="24263"/>
    <cellStyle name="40% - Accent6 2 4 2 5 2" xfId="24264"/>
    <cellStyle name="40% - Accent6 2 4 2 5 2 2" xfId="24265"/>
    <cellStyle name="40% - Accent6 2 4 2 5 2 2 2" xfId="24266"/>
    <cellStyle name="40% - Accent6 2 4 2 5 2 3" xfId="24267"/>
    <cellStyle name="40% - Accent6 2 4 2 5 3" xfId="24268"/>
    <cellStyle name="40% - Accent6 2 4 2 5 3 2" xfId="24269"/>
    <cellStyle name="40% - Accent6 2 4 2 5 4" xfId="24270"/>
    <cellStyle name="40% - Accent6 2 4 2 6" xfId="24271"/>
    <cellStyle name="40% - Accent6 2 4 2 6 2" xfId="24272"/>
    <cellStyle name="40% - Accent6 2 4 2 6 2 2" xfId="24273"/>
    <cellStyle name="40% - Accent6 2 4 2 6 3" xfId="24274"/>
    <cellStyle name="40% - Accent6 2 4 2 7" xfId="24275"/>
    <cellStyle name="40% - Accent6 2 4 2 7 2" xfId="24276"/>
    <cellStyle name="40% - Accent6 2 4 2 8" xfId="24277"/>
    <cellStyle name="40% - Accent6 2 4 3" xfId="24278"/>
    <cellStyle name="40% - Accent6 2 4 3 2" xfId="24279"/>
    <cellStyle name="40% - Accent6 2 4 3 2 2" xfId="24280"/>
    <cellStyle name="40% - Accent6 2 4 3 2 2 2" xfId="24281"/>
    <cellStyle name="40% - Accent6 2 4 3 2 2 2 2" xfId="24282"/>
    <cellStyle name="40% - Accent6 2 4 3 2 2 2 2 2" xfId="24283"/>
    <cellStyle name="40% - Accent6 2 4 3 2 2 2 2 2 2" xfId="24284"/>
    <cellStyle name="40% - Accent6 2 4 3 2 2 2 2 3" xfId="24285"/>
    <cellStyle name="40% - Accent6 2 4 3 2 2 2 3" xfId="24286"/>
    <cellStyle name="40% - Accent6 2 4 3 2 2 2 3 2" xfId="24287"/>
    <cellStyle name="40% - Accent6 2 4 3 2 2 2 4" xfId="24288"/>
    <cellStyle name="40% - Accent6 2 4 3 2 2 3" xfId="24289"/>
    <cellStyle name="40% - Accent6 2 4 3 2 2 3 2" xfId="24290"/>
    <cellStyle name="40% - Accent6 2 4 3 2 2 3 2 2" xfId="24291"/>
    <cellStyle name="40% - Accent6 2 4 3 2 2 3 3" xfId="24292"/>
    <cellStyle name="40% - Accent6 2 4 3 2 2 4" xfId="24293"/>
    <cellStyle name="40% - Accent6 2 4 3 2 2 4 2" xfId="24294"/>
    <cellStyle name="40% - Accent6 2 4 3 2 2 5" xfId="24295"/>
    <cellStyle name="40% - Accent6 2 4 3 2 3" xfId="24296"/>
    <cellStyle name="40% - Accent6 2 4 3 2 3 2" xfId="24297"/>
    <cellStyle name="40% - Accent6 2 4 3 2 3 2 2" xfId="24298"/>
    <cellStyle name="40% - Accent6 2 4 3 2 3 2 2 2" xfId="24299"/>
    <cellStyle name="40% - Accent6 2 4 3 2 3 2 3" xfId="24300"/>
    <cellStyle name="40% - Accent6 2 4 3 2 3 3" xfId="24301"/>
    <cellStyle name="40% - Accent6 2 4 3 2 3 3 2" xfId="24302"/>
    <cellStyle name="40% - Accent6 2 4 3 2 3 4" xfId="24303"/>
    <cellStyle name="40% - Accent6 2 4 3 2 4" xfId="24304"/>
    <cellStyle name="40% - Accent6 2 4 3 2 4 2" xfId="24305"/>
    <cellStyle name="40% - Accent6 2 4 3 2 4 2 2" xfId="24306"/>
    <cellStyle name="40% - Accent6 2 4 3 2 4 3" xfId="24307"/>
    <cellStyle name="40% - Accent6 2 4 3 2 5" xfId="24308"/>
    <cellStyle name="40% - Accent6 2 4 3 2 5 2" xfId="24309"/>
    <cellStyle name="40% - Accent6 2 4 3 2 6" xfId="24310"/>
    <cellStyle name="40% - Accent6 2 4 3 3" xfId="24311"/>
    <cellStyle name="40% - Accent6 2 4 3 3 2" xfId="24312"/>
    <cellStyle name="40% - Accent6 2 4 3 3 2 2" xfId="24313"/>
    <cellStyle name="40% - Accent6 2 4 3 3 2 2 2" xfId="24314"/>
    <cellStyle name="40% - Accent6 2 4 3 3 2 2 2 2" xfId="24315"/>
    <cellStyle name="40% - Accent6 2 4 3 3 2 2 3" xfId="24316"/>
    <cellStyle name="40% - Accent6 2 4 3 3 2 3" xfId="24317"/>
    <cellStyle name="40% - Accent6 2 4 3 3 2 3 2" xfId="24318"/>
    <cellStyle name="40% - Accent6 2 4 3 3 2 4" xfId="24319"/>
    <cellStyle name="40% - Accent6 2 4 3 3 3" xfId="24320"/>
    <cellStyle name="40% - Accent6 2 4 3 3 3 2" xfId="24321"/>
    <cellStyle name="40% - Accent6 2 4 3 3 3 2 2" xfId="24322"/>
    <cellStyle name="40% - Accent6 2 4 3 3 3 3" xfId="24323"/>
    <cellStyle name="40% - Accent6 2 4 3 3 4" xfId="24324"/>
    <cellStyle name="40% - Accent6 2 4 3 3 4 2" xfId="24325"/>
    <cellStyle name="40% - Accent6 2 4 3 3 5" xfId="24326"/>
    <cellStyle name="40% - Accent6 2 4 3 4" xfId="24327"/>
    <cellStyle name="40% - Accent6 2 4 3 4 2" xfId="24328"/>
    <cellStyle name="40% - Accent6 2 4 3 4 2 2" xfId="24329"/>
    <cellStyle name="40% - Accent6 2 4 3 4 2 2 2" xfId="24330"/>
    <cellStyle name="40% - Accent6 2 4 3 4 2 3" xfId="24331"/>
    <cellStyle name="40% - Accent6 2 4 3 4 3" xfId="24332"/>
    <cellStyle name="40% - Accent6 2 4 3 4 3 2" xfId="24333"/>
    <cellStyle name="40% - Accent6 2 4 3 4 4" xfId="24334"/>
    <cellStyle name="40% - Accent6 2 4 3 5" xfId="24335"/>
    <cellStyle name="40% - Accent6 2 4 3 5 2" xfId="24336"/>
    <cellStyle name="40% - Accent6 2 4 3 5 2 2" xfId="24337"/>
    <cellStyle name="40% - Accent6 2 4 3 5 3" xfId="24338"/>
    <cellStyle name="40% - Accent6 2 4 3 6" xfId="24339"/>
    <cellStyle name="40% - Accent6 2 4 3 6 2" xfId="24340"/>
    <cellStyle name="40% - Accent6 2 4 3 7" xfId="24341"/>
    <cellStyle name="40% - Accent6 2 4 4" xfId="24342"/>
    <cellStyle name="40% - Accent6 2 4 4 2" xfId="24343"/>
    <cellStyle name="40% - Accent6 2 4 4 2 2" xfId="24344"/>
    <cellStyle name="40% - Accent6 2 4 4 2 2 2" xfId="24345"/>
    <cellStyle name="40% - Accent6 2 4 4 2 2 2 2" xfId="24346"/>
    <cellStyle name="40% - Accent6 2 4 4 2 2 2 2 2" xfId="24347"/>
    <cellStyle name="40% - Accent6 2 4 4 2 2 2 3" xfId="24348"/>
    <cellStyle name="40% - Accent6 2 4 4 2 2 3" xfId="24349"/>
    <cellStyle name="40% - Accent6 2 4 4 2 2 3 2" xfId="24350"/>
    <cellStyle name="40% - Accent6 2 4 4 2 2 4" xfId="24351"/>
    <cellStyle name="40% - Accent6 2 4 4 2 3" xfId="24352"/>
    <cellStyle name="40% - Accent6 2 4 4 2 3 2" xfId="24353"/>
    <cellStyle name="40% - Accent6 2 4 4 2 3 2 2" xfId="24354"/>
    <cellStyle name="40% - Accent6 2 4 4 2 3 3" xfId="24355"/>
    <cellStyle name="40% - Accent6 2 4 4 2 4" xfId="24356"/>
    <cellStyle name="40% - Accent6 2 4 4 2 4 2" xfId="24357"/>
    <cellStyle name="40% - Accent6 2 4 4 2 5" xfId="24358"/>
    <cellStyle name="40% - Accent6 2 4 4 3" xfId="24359"/>
    <cellStyle name="40% - Accent6 2 4 4 3 2" xfId="24360"/>
    <cellStyle name="40% - Accent6 2 4 4 3 2 2" xfId="24361"/>
    <cellStyle name="40% - Accent6 2 4 4 3 2 2 2" xfId="24362"/>
    <cellStyle name="40% - Accent6 2 4 4 3 2 3" xfId="24363"/>
    <cellStyle name="40% - Accent6 2 4 4 3 3" xfId="24364"/>
    <cellStyle name="40% - Accent6 2 4 4 3 3 2" xfId="24365"/>
    <cellStyle name="40% - Accent6 2 4 4 3 4" xfId="24366"/>
    <cellStyle name="40% - Accent6 2 4 4 4" xfId="24367"/>
    <cellStyle name="40% - Accent6 2 4 4 4 2" xfId="24368"/>
    <cellStyle name="40% - Accent6 2 4 4 4 2 2" xfId="24369"/>
    <cellStyle name="40% - Accent6 2 4 4 4 3" xfId="24370"/>
    <cellStyle name="40% - Accent6 2 4 4 5" xfId="24371"/>
    <cellStyle name="40% - Accent6 2 4 4 5 2" xfId="24372"/>
    <cellStyle name="40% - Accent6 2 4 4 6" xfId="24373"/>
    <cellStyle name="40% - Accent6 2 4 5" xfId="24374"/>
    <cellStyle name="40% - Accent6 2 4 5 2" xfId="24375"/>
    <cellStyle name="40% - Accent6 2 4 5 2 2" xfId="24376"/>
    <cellStyle name="40% - Accent6 2 4 5 2 2 2" xfId="24377"/>
    <cellStyle name="40% - Accent6 2 4 5 2 2 2 2" xfId="24378"/>
    <cellStyle name="40% - Accent6 2 4 5 2 2 3" xfId="24379"/>
    <cellStyle name="40% - Accent6 2 4 5 2 3" xfId="24380"/>
    <cellStyle name="40% - Accent6 2 4 5 2 3 2" xfId="24381"/>
    <cellStyle name="40% - Accent6 2 4 5 2 4" xfId="24382"/>
    <cellStyle name="40% - Accent6 2 4 5 3" xfId="24383"/>
    <cellStyle name="40% - Accent6 2 4 5 3 2" xfId="24384"/>
    <cellStyle name="40% - Accent6 2 4 5 3 2 2" xfId="24385"/>
    <cellStyle name="40% - Accent6 2 4 5 3 3" xfId="24386"/>
    <cellStyle name="40% - Accent6 2 4 5 4" xfId="24387"/>
    <cellStyle name="40% - Accent6 2 4 5 4 2" xfId="24388"/>
    <cellStyle name="40% - Accent6 2 4 5 5" xfId="24389"/>
    <cellStyle name="40% - Accent6 2 4 6" xfId="24390"/>
    <cellStyle name="40% - Accent6 2 4 6 2" xfId="24391"/>
    <cellStyle name="40% - Accent6 2 4 6 2 2" xfId="24392"/>
    <cellStyle name="40% - Accent6 2 4 6 2 2 2" xfId="24393"/>
    <cellStyle name="40% - Accent6 2 4 6 2 3" xfId="24394"/>
    <cellStyle name="40% - Accent6 2 4 6 3" xfId="24395"/>
    <cellStyle name="40% - Accent6 2 4 6 3 2" xfId="24396"/>
    <cellStyle name="40% - Accent6 2 4 6 4" xfId="24397"/>
    <cellStyle name="40% - Accent6 2 4 7" xfId="24398"/>
    <cellStyle name="40% - Accent6 2 4 7 2" xfId="24399"/>
    <cellStyle name="40% - Accent6 2 4 7 2 2" xfId="24400"/>
    <cellStyle name="40% - Accent6 2 4 7 3" xfId="24401"/>
    <cellStyle name="40% - Accent6 2 4 8" xfId="24402"/>
    <cellStyle name="40% - Accent6 2 4 8 2" xfId="24403"/>
    <cellStyle name="40% - Accent6 2 4 9" xfId="24404"/>
    <cellStyle name="40% - Accent6 2 5" xfId="24405"/>
    <cellStyle name="40% - Accent6 2 5 2" xfId="24406"/>
    <cellStyle name="40% - Accent6 2 5 2 2" xfId="24407"/>
    <cellStyle name="40% - Accent6 2 5 2 2 2" xfId="24408"/>
    <cellStyle name="40% - Accent6 2 5 2 2 2 2" xfId="24409"/>
    <cellStyle name="40% - Accent6 2 5 2 2 2 2 2" xfId="24410"/>
    <cellStyle name="40% - Accent6 2 5 2 2 2 2 2 2" xfId="24411"/>
    <cellStyle name="40% - Accent6 2 5 2 2 2 2 2 2 2" xfId="24412"/>
    <cellStyle name="40% - Accent6 2 5 2 2 2 2 2 3" xfId="24413"/>
    <cellStyle name="40% - Accent6 2 5 2 2 2 2 3" xfId="24414"/>
    <cellStyle name="40% - Accent6 2 5 2 2 2 2 3 2" xfId="24415"/>
    <cellStyle name="40% - Accent6 2 5 2 2 2 2 4" xfId="24416"/>
    <cellStyle name="40% - Accent6 2 5 2 2 2 3" xfId="24417"/>
    <cellStyle name="40% - Accent6 2 5 2 2 2 3 2" xfId="24418"/>
    <cellStyle name="40% - Accent6 2 5 2 2 2 3 2 2" xfId="24419"/>
    <cellStyle name="40% - Accent6 2 5 2 2 2 3 3" xfId="24420"/>
    <cellStyle name="40% - Accent6 2 5 2 2 2 4" xfId="24421"/>
    <cellStyle name="40% - Accent6 2 5 2 2 2 4 2" xfId="24422"/>
    <cellStyle name="40% - Accent6 2 5 2 2 2 5" xfId="24423"/>
    <cellStyle name="40% - Accent6 2 5 2 2 3" xfId="24424"/>
    <cellStyle name="40% - Accent6 2 5 2 2 3 2" xfId="24425"/>
    <cellStyle name="40% - Accent6 2 5 2 2 3 2 2" xfId="24426"/>
    <cellStyle name="40% - Accent6 2 5 2 2 3 2 2 2" xfId="24427"/>
    <cellStyle name="40% - Accent6 2 5 2 2 3 2 3" xfId="24428"/>
    <cellStyle name="40% - Accent6 2 5 2 2 3 3" xfId="24429"/>
    <cellStyle name="40% - Accent6 2 5 2 2 3 3 2" xfId="24430"/>
    <cellStyle name="40% - Accent6 2 5 2 2 3 4" xfId="24431"/>
    <cellStyle name="40% - Accent6 2 5 2 2 4" xfId="24432"/>
    <cellStyle name="40% - Accent6 2 5 2 2 4 2" xfId="24433"/>
    <cellStyle name="40% - Accent6 2 5 2 2 4 2 2" xfId="24434"/>
    <cellStyle name="40% - Accent6 2 5 2 2 4 3" xfId="24435"/>
    <cellStyle name="40% - Accent6 2 5 2 2 5" xfId="24436"/>
    <cellStyle name="40% - Accent6 2 5 2 2 5 2" xfId="24437"/>
    <cellStyle name="40% - Accent6 2 5 2 2 6" xfId="24438"/>
    <cellStyle name="40% - Accent6 2 5 2 3" xfId="24439"/>
    <cellStyle name="40% - Accent6 2 5 2 3 2" xfId="24440"/>
    <cellStyle name="40% - Accent6 2 5 2 3 2 2" xfId="24441"/>
    <cellStyle name="40% - Accent6 2 5 2 3 2 2 2" xfId="24442"/>
    <cellStyle name="40% - Accent6 2 5 2 3 2 2 2 2" xfId="24443"/>
    <cellStyle name="40% - Accent6 2 5 2 3 2 2 3" xfId="24444"/>
    <cellStyle name="40% - Accent6 2 5 2 3 2 3" xfId="24445"/>
    <cellStyle name="40% - Accent6 2 5 2 3 2 3 2" xfId="24446"/>
    <cellStyle name="40% - Accent6 2 5 2 3 2 4" xfId="24447"/>
    <cellStyle name="40% - Accent6 2 5 2 3 3" xfId="24448"/>
    <cellStyle name="40% - Accent6 2 5 2 3 3 2" xfId="24449"/>
    <cellStyle name="40% - Accent6 2 5 2 3 3 2 2" xfId="24450"/>
    <cellStyle name="40% - Accent6 2 5 2 3 3 3" xfId="24451"/>
    <cellStyle name="40% - Accent6 2 5 2 3 4" xfId="24452"/>
    <cellStyle name="40% - Accent6 2 5 2 3 4 2" xfId="24453"/>
    <cellStyle name="40% - Accent6 2 5 2 3 5" xfId="24454"/>
    <cellStyle name="40% - Accent6 2 5 2 4" xfId="24455"/>
    <cellStyle name="40% - Accent6 2 5 2 4 2" xfId="24456"/>
    <cellStyle name="40% - Accent6 2 5 2 4 2 2" xfId="24457"/>
    <cellStyle name="40% - Accent6 2 5 2 4 2 2 2" xfId="24458"/>
    <cellStyle name="40% - Accent6 2 5 2 4 2 3" xfId="24459"/>
    <cellStyle name="40% - Accent6 2 5 2 4 3" xfId="24460"/>
    <cellStyle name="40% - Accent6 2 5 2 4 3 2" xfId="24461"/>
    <cellStyle name="40% - Accent6 2 5 2 4 4" xfId="24462"/>
    <cellStyle name="40% - Accent6 2 5 2 5" xfId="24463"/>
    <cellStyle name="40% - Accent6 2 5 2 5 2" xfId="24464"/>
    <cellStyle name="40% - Accent6 2 5 2 5 2 2" xfId="24465"/>
    <cellStyle name="40% - Accent6 2 5 2 5 3" xfId="24466"/>
    <cellStyle name="40% - Accent6 2 5 2 6" xfId="24467"/>
    <cellStyle name="40% - Accent6 2 5 2 6 2" xfId="24468"/>
    <cellStyle name="40% - Accent6 2 5 2 7" xfId="24469"/>
    <cellStyle name="40% - Accent6 2 5 3" xfId="24470"/>
    <cellStyle name="40% - Accent6 2 5 3 2" xfId="24471"/>
    <cellStyle name="40% - Accent6 2 5 3 2 2" xfId="24472"/>
    <cellStyle name="40% - Accent6 2 5 3 2 2 2" xfId="24473"/>
    <cellStyle name="40% - Accent6 2 5 3 2 2 2 2" xfId="24474"/>
    <cellStyle name="40% - Accent6 2 5 3 2 2 2 2 2" xfId="24475"/>
    <cellStyle name="40% - Accent6 2 5 3 2 2 2 3" xfId="24476"/>
    <cellStyle name="40% - Accent6 2 5 3 2 2 3" xfId="24477"/>
    <cellStyle name="40% - Accent6 2 5 3 2 2 3 2" xfId="24478"/>
    <cellStyle name="40% - Accent6 2 5 3 2 2 4" xfId="24479"/>
    <cellStyle name="40% - Accent6 2 5 3 2 3" xfId="24480"/>
    <cellStyle name="40% - Accent6 2 5 3 2 3 2" xfId="24481"/>
    <cellStyle name="40% - Accent6 2 5 3 2 3 2 2" xfId="24482"/>
    <cellStyle name="40% - Accent6 2 5 3 2 3 3" xfId="24483"/>
    <cellStyle name="40% - Accent6 2 5 3 2 4" xfId="24484"/>
    <cellStyle name="40% - Accent6 2 5 3 2 4 2" xfId="24485"/>
    <cellStyle name="40% - Accent6 2 5 3 2 5" xfId="24486"/>
    <cellStyle name="40% - Accent6 2 5 3 3" xfId="24487"/>
    <cellStyle name="40% - Accent6 2 5 3 3 2" xfId="24488"/>
    <cellStyle name="40% - Accent6 2 5 3 3 2 2" xfId="24489"/>
    <cellStyle name="40% - Accent6 2 5 3 3 2 2 2" xfId="24490"/>
    <cellStyle name="40% - Accent6 2 5 3 3 2 3" xfId="24491"/>
    <cellStyle name="40% - Accent6 2 5 3 3 3" xfId="24492"/>
    <cellStyle name="40% - Accent6 2 5 3 3 3 2" xfId="24493"/>
    <cellStyle name="40% - Accent6 2 5 3 3 4" xfId="24494"/>
    <cellStyle name="40% - Accent6 2 5 3 4" xfId="24495"/>
    <cellStyle name="40% - Accent6 2 5 3 4 2" xfId="24496"/>
    <cellStyle name="40% - Accent6 2 5 3 4 2 2" xfId="24497"/>
    <cellStyle name="40% - Accent6 2 5 3 4 3" xfId="24498"/>
    <cellStyle name="40% - Accent6 2 5 3 5" xfId="24499"/>
    <cellStyle name="40% - Accent6 2 5 3 5 2" xfId="24500"/>
    <cellStyle name="40% - Accent6 2 5 3 6" xfId="24501"/>
    <cellStyle name="40% - Accent6 2 5 4" xfId="24502"/>
    <cellStyle name="40% - Accent6 2 5 4 2" xfId="24503"/>
    <cellStyle name="40% - Accent6 2 5 4 2 2" xfId="24504"/>
    <cellStyle name="40% - Accent6 2 5 4 2 2 2" xfId="24505"/>
    <cellStyle name="40% - Accent6 2 5 4 2 2 2 2" xfId="24506"/>
    <cellStyle name="40% - Accent6 2 5 4 2 2 3" xfId="24507"/>
    <cellStyle name="40% - Accent6 2 5 4 2 3" xfId="24508"/>
    <cellStyle name="40% - Accent6 2 5 4 2 3 2" xfId="24509"/>
    <cellStyle name="40% - Accent6 2 5 4 2 4" xfId="24510"/>
    <cellStyle name="40% - Accent6 2 5 4 3" xfId="24511"/>
    <cellStyle name="40% - Accent6 2 5 4 3 2" xfId="24512"/>
    <cellStyle name="40% - Accent6 2 5 4 3 2 2" xfId="24513"/>
    <cellStyle name="40% - Accent6 2 5 4 3 3" xfId="24514"/>
    <cellStyle name="40% - Accent6 2 5 4 4" xfId="24515"/>
    <cellStyle name="40% - Accent6 2 5 4 4 2" xfId="24516"/>
    <cellStyle name="40% - Accent6 2 5 4 5" xfId="24517"/>
    <cellStyle name="40% - Accent6 2 5 5" xfId="24518"/>
    <cellStyle name="40% - Accent6 2 5 5 2" xfId="24519"/>
    <cellStyle name="40% - Accent6 2 5 5 2 2" xfId="24520"/>
    <cellStyle name="40% - Accent6 2 5 5 2 2 2" xfId="24521"/>
    <cellStyle name="40% - Accent6 2 5 5 2 3" xfId="24522"/>
    <cellStyle name="40% - Accent6 2 5 5 3" xfId="24523"/>
    <cellStyle name="40% - Accent6 2 5 5 3 2" xfId="24524"/>
    <cellStyle name="40% - Accent6 2 5 5 4" xfId="24525"/>
    <cellStyle name="40% - Accent6 2 5 6" xfId="24526"/>
    <cellStyle name="40% - Accent6 2 5 6 2" xfId="24527"/>
    <cellStyle name="40% - Accent6 2 5 6 2 2" xfId="24528"/>
    <cellStyle name="40% - Accent6 2 5 6 3" xfId="24529"/>
    <cellStyle name="40% - Accent6 2 5 7" xfId="24530"/>
    <cellStyle name="40% - Accent6 2 5 7 2" xfId="24531"/>
    <cellStyle name="40% - Accent6 2 5 8" xfId="24532"/>
    <cellStyle name="40% - Accent6 2 6" xfId="24533"/>
    <cellStyle name="40% - Accent6 2 6 2" xfId="24534"/>
    <cellStyle name="40% - Accent6 2 6 2 2" xfId="24535"/>
    <cellStyle name="40% - Accent6 2 6 2 2 2" xfId="24536"/>
    <cellStyle name="40% - Accent6 2 6 2 2 2 2" xfId="24537"/>
    <cellStyle name="40% - Accent6 2 6 2 2 2 2 2" xfId="24538"/>
    <cellStyle name="40% - Accent6 2 6 2 2 2 2 2 2" xfId="24539"/>
    <cellStyle name="40% - Accent6 2 6 2 2 2 2 3" xfId="24540"/>
    <cellStyle name="40% - Accent6 2 6 2 2 2 3" xfId="24541"/>
    <cellStyle name="40% - Accent6 2 6 2 2 2 3 2" xfId="24542"/>
    <cellStyle name="40% - Accent6 2 6 2 2 2 4" xfId="24543"/>
    <cellStyle name="40% - Accent6 2 6 2 2 3" xfId="24544"/>
    <cellStyle name="40% - Accent6 2 6 2 2 3 2" xfId="24545"/>
    <cellStyle name="40% - Accent6 2 6 2 2 3 2 2" xfId="24546"/>
    <cellStyle name="40% - Accent6 2 6 2 2 3 3" xfId="24547"/>
    <cellStyle name="40% - Accent6 2 6 2 2 4" xfId="24548"/>
    <cellStyle name="40% - Accent6 2 6 2 2 4 2" xfId="24549"/>
    <cellStyle name="40% - Accent6 2 6 2 2 5" xfId="24550"/>
    <cellStyle name="40% - Accent6 2 6 2 3" xfId="24551"/>
    <cellStyle name="40% - Accent6 2 6 2 3 2" xfId="24552"/>
    <cellStyle name="40% - Accent6 2 6 2 3 2 2" xfId="24553"/>
    <cellStyle name="40% - Accent6 2 6 2 3 2 2 2" xfId="24554"/>
    <cellStyle name="40% - Accent6 2 6 2 3 2 3" xfId="24555"/>
    <cellStyle name="40% - Accent6 2 6 2 3 3" xfId="24556"/>
    <cellStyle name="40% - Accent6 2 6 2 3 3 2" xfId="24557"/>
    <cellStyle name="40% - Accent6 2 6 2 3 4" xfId="24558"/>
    <cellStyle name="40% - Accent6 2 6 2 4" xfId="24559"/>
    <cellStyle name="40% - Accent6 2 6 2 4 2" xfId="24560"/>
    <cellStyle name="40% - Accent6 2 6 2 4 2 2" xfId="24561"/>
    <cellStyle name="40% - Accent6 2 6 2 4 3" xfId="24562"/>
    <cellStyle name="40% - Accent6 2 6 2 5" xfId="24563"/>
    <cellStyle name="40% - Accent6 2 6 2 5 2" xfId="24564"/>
    <cellStyle name="40% - Accent6 2 6 2 6" xfId="24565"/>
    <cellStyle name="40% - Accent6 2 6 3" xfId="24566"/>
    <cellStyle name="40% - Accent6 2 6 3 2" xfId="24567"/>
    <cellStyle name="40% - Accent6 2 6 3 2 2" xfId="24568"/>
    <cellStyle name="40% - Accent6 2 6 3 2 2 2" xfId="24569"/>
    <cellStyle name="40% - Accent6 2 6 3 2 2 2 2" xfId="24570"/>
    <cellStyle name="40% - Accent6 2 6 3 2 2 3" xfId="24571"/>
    <cellStyle name="40% - Accent6 2 6 3 2 3" xfId="24572"/>
    <cellStyle name="40% - Accent6 2 6 3 2 3 2" xfId="24573"/>
    <cellStyle name="40% - Accent6 2 6 3 2 4" xfId="24574"/>
    <cellStyle name="40% - Accent6 2 6 3 3" xfId="24575"/>
    <cellStyle name="40% - Accent6 2 6 3 3 2" xfId="24576"/>
    <cellStyle name="40% - Accent6 2 6 3 3 2 2" xfId="24577"/>
    <cellStyle name="40% - Accent6 2 6 3 3 3" xfId="24578"/>
    <cellStyle name="40% - Accent6 2 6 3 4" xfId="24579"/>
    <cellStyle name="40% - Accent6 2 6 3 4 2" xfId="24580"/>
    <cellStyle name="40% - Accent6 2 6 3 5" xfId="24581"/>
    <cellStyle name="40% - Accent6 2 6 4" xfId="24582"/>
    <cellStyle name="40% - Accent6 2 6 4 2" xfId="24583"/>
    <cellStyle name="40% - Accent6 2 6 4 2 2" xfId="24584"/>
    <cellStyle name="40% - Accent6 2 6 4 2 2 2" xfId="24585"/>
    <cellStyle name="40% - Accent6 2 6 4 2 3" xfId="24586"/>
    <cellStyle name="40% - Accent6 2 6 4 3" xfId="24587"/>
    <cellStyle name="40% - Accent6 2 6 4 3 2" xfId="24588"/>
    <cellStyle name="40% - Accent6 2 6 4 4" xfId="24589"/>
    <cellStyle name="40% - Accent6 2 6 5" xfId="24590"/>
    <cellStyle name="40% - Accent6 2 6 5 2" xfId="24591"/>
    <cellStyle name="40% - Accent6 2 6 5 2 2" xfId="24592"/>
    <cellStyle name="40% - Accent6 2 6 5 3" xfId="24593"/>
    <cellStyle name="40% - Accent6 2 6 6" xfId="24594"/>
    <cellStyle name="40% - Accent6 2 6 6 2" xfId="24595"/>
    <cellStyle name="40% - Accent6 2 6 7" xfId="24596"/>
    <cellStyle name="40% - Accent6 2 7" xfId="24597"/>
    <cellStyle name="40% - Accent6 2 7 2" xfId="24598"/>
    <cellStyle name="40% - Accent6 2 7 2 2" xfId="24599"/>
    <cellStyle name="40% - Accent6 2 7 2 2 2" xfId="24600"/>
    <cellStyle name="40% - Accent6 2 7 2 2 2 2" xfId="24601"/>
    <cellStyle name="40% - Accent6 2 7 2 2 2 2 2" xfId="24602"/>
    <cellStyle name="40% - Accent6 2 7 2 2 2 3" xfId="24603"/>
    <cellStyle name="40% - Accent6 2 7 2 2 3" xfId="24604"/>
    <cellStyle name="40% - Accent6 2 7 2 2 3 2" xfId="24605"/>
    <cellStyle name="40% - Accent6 2 7 2 2 4" xfId="24606"/>
    <cellStyle name="40% - Accent6 2 7 2 3" xfId="24607"/>
    <cellStyle name="40% - Accent6 2 7 2 3 2" xfId="24608"/>
    <cellStyle name="40% - Accent6 2 7 2 3 2 2" xfId="24609"/>
    <cellStyle name="40% - Accent6 2 7 2 3 3" xfId="24610"/>
    <cellStyle name="40% - Accent6 2 7 2 4" xfId="24611"/>
    <cellStyle name="40% - Accent6 2 7 2 4 2" xfId="24612"/>
    <cellStyle name="40% - Accent6 2 7 2 5" xfId="24613"/>
    <cellStyle name="40% - Accent6 2 7 3" xfId="24614"/>
    <cellStyle name="40% - Accent6 2 7 3 2" xfId="24615"/>
    <cellStyle name="40% - Accent6 2 7 3 2 2" xfId="24616"/>
    <cellStyle name="40% - Accent6 2 7 3 2 2 2" xfId="24617"/>
    <cellStyle name="40% - Accent6 2 7 3 2 3" xfId="24618"/>
    <cellStyle name="40% - Accent6 2 7 3 3" xfId="24619"/>
    <cellStyle name="40% - Accent6 2 7 3 3 2" xfId="24620"/>
    <cellStyle name="40% - Accent6 2 7 3 4" xfId="24621"/>
    <cellStyle name="40% - Accent6 2 7 4" xfId="24622"/>
    <cellStyle name="40% - Accent6 2 7 4 2" xfId="24623"/>
    <cellStyle name="40% - Accent6 2 7 4 2 2" xfId="24624"/>
    <cellStyle name="40% - Accent6 2 7 4 3" xfId="24625"/>
    <cellStyle name="40% - Accent6 2 7 5" xfId="24626"/>
    <cellStyle name="40% - Accent6 2 7 5 2" xfId="24627"/>
    <cellStyle name="40% - Accent6 2 7 6" xfId="24628"/>
    <cellStyle name="40% - Accent6 2 8" xfId="24629"/>
    <cellStyle name="40% - Accent6 2 8 2" xfId="24630"/>
    <cellStyle name="40% - Accent6 2 8 2 2" xfId="24631"/>
    <cellStyle name="40% - Accent6 2 8 2 2 2" xfId="24632"/>
    <cellStyle name="40% - Accent6 2 8 2 2 2 2" xfId="24633"/>
    <cellStyle name="40% - Accent6 2 8 2 2 3" xfId="24634"/>
    <cellStyle name="40% - Accent6 2 8 2 3" xfId="24635"/>
    <cellStyle name="40% - Accent6 2 8 2 3 2" xfId="24636"/>
    <cellStyle name="40% - Accent6 2 8 2 4" xfId="24637"/>
    <cellStyle name="40% - Accent6 2 8 3" xfId="24638"/>
    <cellStyle name="40% - Accent6 2 8 3 2" xfId="24639"/>
    <cellStyle name="40% - Accent6 2 8 3 2 2" xfId="24640"/>
    <cellStyle name="40% - Accent6 2 8 3 3" xfId="24641"/>
    <cellStyle name="40% - Accent6 2 8 4" xfId="24642"/>
    <cellStyle name="40% - Accent6 2 8 4 2" xfId="24643"/>
    <cellStyle name="40% - Accent6 2 8 5" xfId="24644"/>
    <cellStyle name="40% - Accent6 2 9" xfId="24645"/>
    <cellStyle name="40% - Accent6 2 9 2" xfId="24646"/>
    <cellStyle name="40% - Accent6 2 9 2 2" xfId="24647"/>
    <cellStyle name="40% - Accent6 2 9 2 2 2" xfId="24648"/>
    <cellStyle name="40% - Accent6 2 9 2 3" xfId="24649"/>
    <cellStyle name="40% - Accent6 2 9 3" xfId="24650"/>
    <cellStyle name="40% - Accent6 2 9 3 2" xfId="24651"/>
    <cellStyle name="40% - Accent6 2 9 4" xfId="24652"/>
    <cellStyle name="Body" xfId="1"/>
    <cellStyle name="Comma  - Style1" xfId="2"/>
    <cellStyle name="Comma [0] 2" xfId="24653"/>
    <cellStyle name="Comma 10" xfId="24654"/>
    <cellStyle name="Comma 11" xfId="24655"/>
    <cellStyle name="Comma 11 2" xfId="19"/>
    <cellStyle name="Comma 12" xfId="24656"/>
    <cellStyle name="Comma 12 2" xfId="24657"/>
    <cellStyle name="Comma 13" xfId="24658"/>
    <cellStyle name="Comma 13 2" xfId="24659"/>
    <cellStyle name="Comma 14" xfId="24660"/>
    <cellStyle name="Comma 15" xfId="24661"/>
    <cellStyle name="Comma 15 2" xfId="24662"/>
    <cellStyle name="Comma 16" xfId="24663"/>
    <cellStyle name="Comma 16 2" xfId="24664"/>
    <cellStyle name="Comma 17" xfId="24665"/>
    <cellStyle name="Comma 18" xfId="24666"/>
    <cellStyle name="Comma 19" xfId="24667"/>
    <cellStyle name="Comma 2" xfId="24"/>
    <cellStyle name="Comma 2 10" xfId="24668"/>
    <cellStyle name="Comma 2 10 2" xfId="24669"/>
    <cellStyle name="Comma 2 10 2 2" xfId="24670"/>
    <cellStyle name="Comma 2 10 3" xfId="24671"/>
    <cellStyle name="Comma 2 11" xfId="24672"/>
    <cellStyle name="Comma 2 11 2" xfId="24673"/>
    <cellStyle name="Comma 2 12" xfId="24674"/>
    <cellStyle name="Comma 2 2" xfId="25"/>
    <cellStyle name="Comma 2 2 10" xfId="24675"/>
    <cellStyle name="Comma 2 2 10 2" xfId="24676"/>
    <cellStyle name="Comma 2 2 11" xfId="24677"/>
    <cellStyle name="Comma 2 2 2" xfId="62"/>
    <cellStyle name="Comma 2 2 2 10" xfId="24678"/>
    <cellStyle name="Comma 2 2 2 2" xfId="24679"/>
    <cellStyle name="Comma 2 2 2 2 2" xfId="24680"/>
    <cellStyle name="Comma 2 2 2 2 2 2" xfId="24681"/>
    <cellStyle name="Comma 2 2 2 2 2 2 2" xfId="24682"/>
    <cellStyle name="Comma 2 2 2 2 2 2 2 2" xfId="24683"/>
    <cellStyle name="Comma 2 2 2 2 2 2 2 2 2" xfId="24684"/>
    <cellStyle name="Comma 2 2 2 2 2 2 2 2 2 2" xfId="24685"/>
    <cellStyle name="Comma 2 2 2 2 2 2 2 2 2 2 2" xfId="24686"/>
    <cellStyle name="Comma 2 2 2 2 2 2 2 2 2 2 2 2" xfId="24687"/>
    <cellStyle name="Comma 2 2 2 2 2 2 2 2 2 2 3" xfId="24688"/>
    <cellStyle name="Comma 2 2 2 2 2 2 2 2 2 3" xfId="24689"/>
    <cellStyle name="Comma 2 2 2 2 2 2 2 2 2 3 2" xfId="24690"/>
    <cellStyle name="Comma 2 2 2 2 2 2 2 2 2 4" xfId="24691"/>
    <cellStyle name="Comma 2 2 2 2 2 2 2 2 3" xfId="24692"/>
    <cellStyle name="Comma 2 2 2 2 2 2 2 2 3 2" xfId="24693"/>
    <cellStyle name="Comma 2 2 2 2 2 2 2 2 3 2 2" xfId="24694"/>
    <cellStyle name="Comma 2 2 2 2 2 2 2 2 3 3" xfId="24695"/>
    <cellStyle name="Comma 2 2 2 2 2 2 2 2 4" xfId="24696"/>
    <cellStyle name="Comma 2 2 2 2 2 2 2 2 4 2" xfId="24697"/>
    <cellStyle name="Comma 2 2 2 2 2 2 2 2 5" xfId="24698"/>
    <cellStyle name="Comma 2 2 2 2 2 2 2 3" xfId="24699"/>
    <cellStyle name="Comma 2 2 2 2 2 2 2 3 2" xfId="24700"/>
    <cellStyle name="Comma 2 2 2 2 2 2 2 3 2 2" xfId="24701"/>
    <cellStyle name="Comma 2 2 2 2 2 2 2 3 2 2 2" xfId="24702"/>
    <cellStyle name="Comma 2 2 2 2 2 2 2 3 2 3" xfId="24703"/>
    <cellStyle name="Comma 2 2 2 2 2 2 2 3 3" xfId="24704"/>
    <cellStyle name="Comma 2 2 2 2 2 2 2 3 3 2" xfId="24705"/>
    <cellStyle name="Comma 2 2 2 2 2 2 2 3 4" xfId="24706"/>
    <cellStyle name="Comma 2 2 2 2 2 2 2 4" xfId="24707"/>
    <cellStyle name="Comma 2 2 2 2 2 2 2 4 2" xfId="24708"/>
    <cellStyle name="Comma 2 2 2 2 2 2 2 4 2 2" xfId="24709"/>
    <cellStyle name="Comma 2 2 2 2 2 2 2 4 3" xfId="24710"/>
    <cellStyle name="Comma 2 2 2 2 2 2 2 5" xfId="24711"/>
    <cellStyle name="Comma 2 2 2 2 2 2 2 5 2" xfId="24712"/>
    <cellStyle name="Comma 2 2 2 2 2 2 2 6" xfId="24713"/>
    <cellStyle name="Comma 2 2 2 2 2 2 3" xfId="24714"/>
    <cellStyle name="Comma 2 2 2 2 2 2 3 2" xfId="24715"/>
    <cellStyle name="Comma 2 2 2 2 2 2 3 2 2" xfId="24716"/>
    <cellStyle name="Comma 2 2 2 2 2 2 3 2 2 2" xfId="24717"/>
    <cellStyle name="Comma 2 2 2 2 2 2 3 2 2 2 2" xfId="24718"/>
    <cellStyle name="Comma 2 2 2 2 2 2 3 2 2 3" xfId="24719"/>
    <cellStyle name="Comma 2 2 2 2 2 2 3 2 3" xfId="24720"/>
    <cellStyle name="Comma 2 2 2 2 2 2 3 2 3 2" xfId="24721"/>
    <cellStyle name="Comma 2 2 2 2 2 2 3 2 4" xfId="24722"/>
    <cellStyle name="Comma 2 2 2 2 2 2 3 3" xfId="24723"/>
    <cellStyle name="Comma 2 2 2 2 2 2 3 3 2" xfId="24724"/>
    <cellStyle name="Comma 2 2 2 2 2 2 3 3 2 2" xfId="24725"/>
    <cellStyle name="Comma 2 2 2 2 2 2 3 3 3" xfId="24726"/>
    <cellStyle name="Comma 2 2 2 2 2 2 3 4" xfId="24727"/>
    <cellStyle name="Comma 2 2 2 2 2 2 3 4 2" xfId="24728"/>
    <cellStyle name="Comma 2 2 2 2 2 2 3 5" xfId="24729"/>
    <cellStyle name="Comma 2 2 2 2 2 2 4" xfId="24730"/>
    <cellStyle name="Comma 2 2 2 2 2 2 4 2" xfId="24731"/>
    <cellStyle name="Comma 2 2 2 2 2 2 4 2 2" xfId="24732"/>
    <cellStyle name="Comma 2 2 2 2 2 2 4 2 2 2" xfId="24733"/>
    <cellStyle name="Comma 2 2 2 2 2 2 4 2 3" xfId="24734"/>
    <cellStyle name="Comma 2 2 2 2 2 2 4 3" xfId="24735"/>
    <cellStyle name="Comma 2 2 2 2 2 2 4 3 2" xfId="24736"/>
    <cellStyle name="Comma 2 2 2 2 2 2 4 4" xfId="24737"/>
    <cellStyle name="Comma 2 2 2 2 2 2 5" xfId="24738"/>
    <cellStyle name="Comma 2 2 2 2 2 2 5 2" xfId="24739"/>
    <cellStyle name="Comma 2 2 2 2 2 2 5 2 2" xfId="24740"/>
    <cellStyle name="Comma 2 2 2 2 2 2 5 3" xfId="24741"/>
    <cellStyle name="Comma 2 2 2 2 2 2 6" xfId="24742"/>
    <cellStyle name="Comma 2 2 2 2 2 2 6 2" xfId="24743"/>
    <cellStyle name="Comma 2 2 2 2 2 2 7" xfId="24744"/>
    <cellStyle name="Comma 2 2 2 2 2 3" xfId="24745"/>
    <cellStyle name="Comma 2 2 2 2 2 3 2" xfId="24746"/>
    <cellStyle name="Comma 2 2 2 2 2 3 2 2" xfId="24747"/>
    <cellStyle name="Comma 2 2 2 2 2 3 2 2 2" xfId="24748"/>
    <cellStyle name="Comma 2 2 2 2 2 3 2 2 2 2" xfId="24749"/>
    <cellStyle name="Comma 2 2 2 2 2 3 2 2 2 2 2" xfId="24750"/>
    <cellStyle name="Comma 2 2 2 2 2 3 2 2 2 3" xfId="24751"/>
    <cellStyle name="Comma 2 2 2 2 2 3 2 2 3" xfId="24752"/>
    <cellStyle name="Comma 2 2 2 2 2 3 2 2 3 2" xfId="24753"/>
    <cellStyle name="Comma 2 2 2 2 2 3 2 2 4" xfId="24754"/>
    <cellStyle name="Comma 2 2 2 2 2 3 2 3" xfId="24755"/>
    <cellStyle name="Comma 2 2 2 2 2 3 2 3 2" xfId="24756"/>
    <cellStyle name="Comma 2 2 2 2 2 3 2 3 2 2" xfId="24757"/>
    <cellStyle name="Comma 2 2 2 2 2 3 2 3 3" xfId="24758"/>
    <cellStyle name="Comma 2 2 2 2 2 3 2 4" xfId="24759"/>
    <cellStyle name="Comma 2 2 2 2 2 3 2 4 2" xfId="24760"/>
    <cellStyle name="Comma 2 2 2 2 2 3 2 5" xfId="24761"/>
    <cellStyle name="Comma 2 2 2 2 2 3 3" xfId="24762"/>
    <cellStyle name="Comma 2 2 2 2 2 3 3 2" xfId="24763"/>
    <cellStyle name="Comma 2 2 2 2 2 3 3 2 2" xfId="24764"/>
    <cellStyle name="Comma 2 2 2 2 2 3 3 2 2 2" xfId="24765"/>
    <cellStyle name="Comma 2 2 2 2 2 3 3 2 3" xfId="24766"/>
    <cellStyle name="Comma 2 2 2 2 2 3 3 3" xfId="24767"/>
    <cellStyle name="Comma 2 2 2 2 2 3 3 3 2" xfId="24768"/>
    <cellStyle name="Comma 2 2 2 2 2 3 3 4" xfId="24769"/>
    <cellStyle name="Comma 2 2 2 2 2 3 4" xfId="24770"/>
    <cellStyle name="Comma 2 2 2 2 2 3 4 2" xfId="24771"/>
    <cellStyle name="Comma 2 2 2 2 2 3 4 2 2" xfId="24772"/>
    <cellStyle name="Comma 2 2 2 2 2 3 4 3" xfId="24773"/>
    <cellStyle name="Comma 2 2 2 2 2 3 5" xfId="24774"/>
    <cellStyle name="Comma 2 2 2 2 2 3 5 2" xfId="24775"/>
    <cellStyle name="Comma 2 2 2 2 2 3 6" xfId="24776"/>
    <cellStyle name="Comma 2 2 2 2 2 4" xfId="24777"/>
    <cellStyle name="Comma 2 2 2 2 2 4 2" xfId="24778"/>
    <cellStyle name="Comma 2 2 2 2 2 4 2 2" xfId="24779"/>
    <cellStyle name="Comma 2 2 2 2 2 4 2 2 2" xfId="24780"/>
    <cellStyle name="Comma 2 2 2 2 2 4 2 2 2 2" xfId="24781"/>
    <cellStyle name="Comma 2 2 2 2 2 4 2 2 3" xfId="24782"/>
    <cellStyle name="Comma 2 2 2 2 2 4 2 3" xfId="24783"/>
    <cellStyle name="Comma 2 2 2 2 2 4 2 3 2" xfId="24784"/>
    <cellStyle name="Comma 2 2 2 2 2 4 2 4" xfId="24785"/>
    <cellStyle name="Comma 2 2 2 2 2 4 3" xfId="24786"/>
    <cellStyle name="Comma 2 2 2 2 2 4 3 2" xfId="24787"/>
    <cellStyle name="Comma 2 2 2 2 2 4 3 2 2" xfId="24788"/>
    <cellStyle name="Comma 2 2 2 2 2 4 3 3" xfId="24789"/>
    <cellStyle name="Comma 2 2 2 2 2 4 4" xfId="24790"/>
    <cellStyle name="Comma 2 2 2 2 2 4 4 2" xfId="24791"/>
    <cellStyle name="Comma 2 2 2 2 2 4 5" xfId="24792"/>
    <cellStyle name="Comma 2 2 2 2 2 5" xfId="24793"/>
    <cellStyle name="Comma 2 2 2 2 2 5 2" xfId="24794"/>
    <cellStyle name="Comma 2 2 2 2 2 5 2 2" xfId="24795"/>
    <cellStyle name="Comma 2 2 2 2 2 5 2 2 2" xfId="24796"/>
    <cellStyle name="Comma 2 2 2 2 2 5 2 3" xfId="24797"/>
    <cellStyle name="Comma 2 2 2 2 2 5 3" xfId="24798"/>
    <cellStyle name="Comma 2 2 2 2 2 5 3 2" xfId="24799"/>
    <cellStyle name="Comma 2 2 2 2 2 5 4" xfId="24800"/>
    <cellStyle name="Comma 2 2 2 2 2 6" xfId="24801"/>
    <cellStyle name="Comma 2 2 2 2 2 6 2" xfId="24802"/>
    <cellStyle name="Comma 2 2 2 2 2 6 2 2" xfId="24803"/>
    <cellStyle name="Comma 2 2 2 2 2 6 3" xfId="24804"/>
    <cellStyle name="Comma 2 2 2 2 2 7" xfId="24805"/>
    <cellStyle name="Comma 2 2 2 2 2 7 2" xfId="24806"/>
    <cellStyle name="Comma 2 2 2 2 2 8" xfId="24807"/>
    <cellStyle name="Comma 2 2 2 2 3" xfId="24808"/>
    <cellStyle name="Comma 2 2 2 2 3 2" xfId="24809"/>
    <cellStyle name="Comma 2 2 2 2 3 2 2" xfId="24810"/>
    <cellStyle name="Comma 2 2 2 2 3 2 2 2" xfId="24811"/>
    <cellStyle name="Comma 2 2 2 2 3 2 2 2 2" xfId="24812"/>
    <cellStyle name="Comma 2 2 2 2 3 2 2 2 2 2" xfId="24813"/>
    <cellStyle name="Comma 2 2 2 2 3 2 2 2 2 2 2" xfId="24814"/>
    <cellStyle name="Comma 2 2 2 2 3 2 2 2 2 3" xfId="24815"/>
    <cellStyle name="Comma 2 2 2 2 3 2 2 2 3" xfId="24816"/>
    <cellStyle name="Comma 2 2 2 2 3 2 2 2 3 2" xfId="24817"/>
    <cellStyle name="Comma 2 2 2 2 3 2 2 2 4" xfId="24818"/>
    <cellStyle name="Comma 2 2 2 2 3 2 2 3" xfId="24819"/>
    <cellStyle name="Comma 2 2 2 2 3 2 2 3 2" xfId="24820"/>
    <cellStyle name="Comma 2 2 2 2 3 2 2 3 2 2" xfId="24821"/>
    <cellStyle name="Comma 2 2 2 2 3 2 2 3 3" xfId="24822"/>
    <cellStyle name="Comma 2 2 2 2 3 2 2 4" xfId="24823"/>
    <cellStyle name="Comma 2 2 2 2 3 2 2 4 2" xfId="24824"/>
    <cellStyle name="Comma 2 2 2 2 3 2 2 5" xfId="24825"/>
    <cellStyle name="Comma 2 2 2 2 3 2 3" xfId="24826"/>
    <cellStyle name="Comma 2 2 2 2 3 2 3 2" xfId="24827"/>
    <cellStyle name="Comma 2 2 2 2 3 2 3 2 2" xfId="24828"/>
    <cellStyle name="Comma 2 2 2 2 3 2 3 2 2 2" xfId="24829"/>
    <cellStyle name="Comma 2 2 2 2 3 2 3 2 3" xfId="24830"/>
    <cellStyle name="Comma 2 2 2 2 3 2 3 3" xfId="24831"/>
    <cellStyle name="Comma 2 2 2 2 3 2 3 3 2" xfId="24832"/>
    <cellStyle name="Comma 2 2 2 2 3 2 3 4" xfId="24833"/>
    <cellStyle name="Comma 2 2 2 2 3 2 4" xfId="24834"/>
    <cellStyle name="Comma 2 2 2 2 3 2 4 2" xfId="24835"/>
    <cellStyle name="Comma 2 2 2 2 3 2 4 2 2" xfId="24836"/>
    <cellStyle name="Comma 2 2 2 2 3 2 4 3" xfId="24837"/>
    <cellStyle name="Comma 2 2 2 2 3 2 5" xfId="24838"/>
    <cellStyle name="Comma 2 2 2 2 3 2 5 2" xfId="24839"/>
    <cellStyle name="Comma 2 2 2 2 3 2 6" xfId="24840"/>
    <cellStyle name="Comma 2 2 2 2 3 3" xfId="24841"/>
    <cellStyle name="Comma 2 2 2 2 3 3 2" xfId="24842"/>
    <cellStyle name="Comma 2 2 2 2 3 3 2 2" xfId="24843"/>
    <cellStyle name="Comma 2 2 2 2 3 3 2 2 2" xfId="24844"/>
    <cellStyle name="Comma 2 2 2 2 3 3 2 2 2 2" xfId="24845"/>
    <cellStyle name="Comma 2 2 2 2 3 3 2 2 3" xfId="24846"/>
    <cellStyle name="Comma 2 2 2 2 3 3 2 3" xfId="24847"/>
    <cellStyle name="Comma 2 2 2 2 3 3 2 3 2" xfId="24848"/>
    <cellStyle name="Comma 2 2 2 2 3 3 2 4" xfId="24849"/>
    <cellStyle name="Comma 2 2 2 2 3 3 3" xfId="24850"/>
    <cellStyle name="Comma 2 2 2 2 3 3 3 2" xfId="24851"/>
    <cellStyle name="Comma 2 2 2 2 3 3 3 2 2" xfId="24852"/>
    <cellStyle name="Comma 2 2 2 2 3 3 3 3" xfId="24853"/>
    <cellStyle name="Comma 2 2 2 2 3 3 4" xfId="24854"/>
    <cellStyle name="Comma 2 2 2 2 3 3 4 2" xfId="24855"/>
    <cellStyle name="Comma 2 2 2 2 3 3 5" xfId="24856"/>
    <cellStyle name="Comma 2 2 2 2 3 4" xfId="24857"/>
    <cellStyle name="Comma 2 2 2 2 3 4 2" xfId="24858"/>
    <cellStyle name="Comma 2 2 2 2 3 4 2 2" xfId="24859"/>
    <cellStyle name="Comma 2 2 2 2 3 4 2 2 2" xfId="24860"/>
    <cellStyle name="Comma 2 2 2 2 3 4 2 3" xfId="24861"/>
    <cellStyle name="Comma 2 2 2 2 3 4 3" xfId="24862"/>
    <cellStyle name="Comma 2 2 2 2 3 4 3 2" xfId="24863"/>
    <cellStyle name="Comma 2 2 2 2 3 4 4" xfId="24864"/>
    <cellStyle name="Comma 2 2 2 2 3 5" xfId="24865"/>
    <cellStyle name="Comma 2 2 2 2 3 5 2" xfId="24866"/>
    <cellStyle name="Comma 2 2 2 2 3 5 2 2" xfId="24867"/>
    <cellStyle name="Comma 2 2 2 2 3 5 3" xfId="24868"/>
    <cellStyle name="Comma 2 2 2 2 3 6" xfId="24869"/>
    <cellStyle name="Comma 2 2 2 2 3 6 2" xfId="24870"/>
    <cellStyle name="Comma 2 2 2 2 3 7" xfId="24871"/>
    <cellStyle name="Comma 2 2 2 2 4" xfId="24872"/>
    <cellStyle name="Comma 2 2 2 2 4 2" xfId="24873"/>
    <cellStyle name="Comma 2 2 2 2 4 2 2" xfId="24874"/>
    <cellStyle name="Comma 2 2 2 2 4 2 2 2" xfId="24875"/>
    <cellStyle name="Comma 2 2 2 2 4 2 2 2 2" xfId="24876"/>
    <cellStyle name="Comma 2 2 2 2 4 2 2 2 2 2" xfId="24877"/>
    <cellStyle name="Comma 2 2 2 2 4 2 2 2 3" xfId="24878"/>
    <cellStyle name="Comma 2 2 2 2 4 2 2 3" xfId="24879"/>
    <cellStyle name="Comma 2 2 2 2 4 2 2 3 2" xfId="24880"/>
    <cellStyle name="Comma 2 2 2 2 4 2 2 4" xfId="24881"/>
    <cellStyle name="Comma 2 2 2 2 4 2 3" xfId="24882"/>
    <cellStyle name="Comma 2 2 2 2 4 2 3 2" xfId="24883"/>
    <cellStyle name="Comma 2 2 2 2 4 2 3 2 2" xfId="24884"/>
    <cellStyle name="Comma 2 2 2 2 4 2 3 3" xfId="24885"/>
    <cellStyle name="Comma 2 2 2 2 4 2 4" xfId="24886"/>
    <cellStyle name="Comma 2 2 2 2 4 2 4 2" xfId="24887"/>
    <cellStyle name="Comma 2 2 2 2 4 2 5" xfId="24888"/>
    <cellStyle name="Comma 2 2 2 2 4 3" xfId="24889"/>
    <cellStyle name="Comma 2 2 2 2 4 3 2" xfId="24890"/>
    <cellStyle name="Comma 2 2 2 2 4 3 2 2" xfId="24891"/>
    <cellStyle name="Comma 2 2 2 2 4 3 2 2 2" xfId="24892"/>
    <cellStyle name="Comma 2 2 2 2 4 3 2 3" xfId="24893"/>
    <cellStyle name="Comma 2 2 2 2 4 3 3" xfId="24894"/>
    <cellStyle name="Comma 2 2 2 2 4 3 3 2" xfId="24895"/>
    <cellStyle name="Comma 2 2 2 2 4 3 4" xfId="24896"/>
    <cellStyle name="Comma 2 2 2 2 4 4" xfId="24897"/>
    <cellStyle name="Comma 2 2 2 2 4 4 2" xfId="24898"/>
    <cellStyle name="Comma 2 2 2 2 4 4 2 2" xfId="24899"/>
    <cellStyle name="Comma 2 2 2 2 4 4 3" xfId="24900"/>
    <cellStyle name="Comma 2 2 2 2 4 5" xfId="24901"/>
    <cellStyle name="Comma 2 2 2 2 4 5 2" xfId="24902"/>
    <cellStyle name="Comma 2 2 2 2 4 6" xfId="24903"/>
    <cellStyle name="Comma 2 2 2 2 5" xfId="24904"/>
    <cellStyle name="Comma 2 2 2 2 5 2" xfId="24905"/>
    <cellStyle name="Comma 2 2 2 2 5 2 2" xfId="24906"/>
    <cellStyle name="Comma 2 2 2 2 5 2 2 2" xfId="24907"/>
    <cellStyle name="Comma 2 2 2 2 5 2 2 2 2" xfId="24908"/>
    <cellStyle name="Comma 2 2 2 2 5 2 2 3" xfId="24909"/>
    <cellStyle name="Comma 2 2 2 2 5 2 3" xfId="24910"/>
    <cellStyle name="Comma 2 2 2 2 5 2 3 2" xfId="24911"/>
    <cellStyle name="Comma 2 2 2 2 5 2 4" xfId="24912"/>
    <cellStyle name="Comma 2 2 2 2 5 3" xfId="24913"/>
    <cellStyle name="Comma 2 2 2 2 5 3 2" xfId="24914"/>
    <cellStyle name="Comma 2 2 2 2 5 3 2 2" xfId="24915"/>
    <cellStyle name="Comma 2 2 2 2 5 3 3" xfId="24916"/>
    <cellStyle name="Comma 2 2 2 2 5 4" xfId="24917"/>
    <cellStyle name="Comma 2 2 2 2 5 4 2" xfId="24918"/>
    <cellStyle name="Comma 2 2 2 2 5 5" xfId="24919"/>
    <cellStyle name="Comma 2 2 2 2 6" xfId="24920"/>
    <cellStyle name="Comma 2 2 2 2 6 2" xfId="24921"/>
    <cellStyle name="Comma 2 2 2 2 6 2 2" xfId="24922"/>
    <cellStyle name="Comma 2 2 2 2 6 2 2 2" xfId="24923"/>
    <cellStyle name="Comma 2 2 2 2 6 2 3" xfId="24924"/>
    <cellStyle name="Comma 2 2 2 2 6 3" xfId="24925"/>
    <cellStyle name="Comma 2 2 2 2 6 3 2" xfId="24926"/>
    <cellStyle name="Comma 2 2 2 2 6 4" xfId="24927"/>
    <cellStyle name="Comma 2 2 2 2 7" xfId="24928"/>
    <cellStyle name="Comma 2 2 2 2 7 2" xfId="24929"/>
    <cellStyle name="Comma 2 2 2 2 7 2 2" xfId="24930"/>
    <cellStyle name="Comma 2 2 2 2 7 3" xfId="24931"/>
    <cellStyle name="Comma 2 2 2 2 8" xfId="24932"/>
    <cellStyle name="Comma 2 2 2 2 8 2" xfId="24933"/>
    <cellStyle name="Comma 2 2 2 2 9" xfId="24934"/>
    <cellStyle name="Comma 2 2 2 3" xfId="24935"/>
    <cellStyle name="Comma 2 2 2 3 2" xfId="24936"/>
    <cellStyle name="Comma 2 2 2 3 2 2" xfId="24937"/>
    <cellStyle name="Comma 2 2 2 3 2 2 2" xfId="24938"/>
    <cellStyle name="Comma 2 2 2 3 2 2 2 2" xfId="24939"/>
    <cellStyle name="Comma 2 2 2 3 2 2 2 2 2" xfId="24940"/>
    <cellStyle name="Comma 2 2 2 3 2 2 2 2 2 2" xfId="24941"/>
    <cellStyle name="Comma 2 2 2 3 2 2 2 2 2 2 2" xfId="24942"/>
    <cellStyle name="Comma 2 2 2 3 2 2 2 2 2 3" xfId="24943"/>
    <cellStyle name="Comma 2 2 2 3 2 2 2 2 3" xfId="24944"/>
    <cellStyle name="Comma 2 2 2 3 2 2 2 2 3 2" xfId="24945"/>
    <cellStyle name="Comma 2 2 2 3 2 2 2 2 4" xfId="24946"/>
    <cellStyle name="Comma 2 2 2 3 2 2 2 3" xfId="24947"/>
    <cellStyle name="Comma 2 2 2 3 2 2 2 3 2" xfId="24948"/>
    <cellStyle name="Comma 2 2 2 3 2 2 2 3 2 2" xfId="24949"/>
    <cellStyle name="Comma 2 2 2 3 2 2 2 3 3" xfId="24950"/>
    <cellStyle name="Comma 2 2 2 3 2 2 2 4" xfId="24951"/>
    <cellStyle name="Comma 2 2 2 3 2 2 2 4 2" xfId="24952"/>
    <cellStyle name="Comma 2 2 2 3 2 2 2 5" xfId="24953"/>
    <cellStyle name="Comma 2 2 2 3 2 2 3" xfId="24954"/>
    <cellStyle name="Comma 2 2 2 3 2 2 3 2" xfId="24955"/>
    <cellStyle name="Comma 2 2 2 3 2 2 3 2 2" xfId="24956"/>
    <cellStyle name="Comma 2 2 2 3 2 2 3 2 2 2" xfId="24957"/>
    <cellStyle name="Comma 2 2 2 3 2 2 3 2 3" xfId="24958"/>
    <cellStyle name="Comma 2 2 2 3 2 2 3 3" xfId="24959"/>
    <cellStyle name="Comma 2 2 2 3 2 2 3 3 2" xfId="24960"/>
    <cellStyle name="Comma 2 2 2 3 2 2 3 4" xfId="24961"/>
    <cellStyle name="Comma 2 2 2 3 2 2 4" xfId="24962"/>
    <cellStyle name="Comma 2 2 2 3 2 2 4 2" xfId="24963"/>
    <cellStyle name="Comma 2 2 2 3 2 2 4 2 2" xfId="24964"/>
    <cellStyle name="Comma 2 2 2 3 2 2 4 3" xfId="24965"/>
    <cellStyle name="Comma 2 2 2 3 2 2 5" xfId="24966"/>
    <cellStyle name="Comma 2 2 2 3 2 2 5 2" xfId="24967"/>
    <cellStyle name="Comma 2 2 2 3 2 2 6" xfId="24968"/>
    <cellStyle name="Comma 2 2 2 3 2 3" xfId="24969"/>
    <cellStyle name="Comma 2 2 2 3 2 3 2" xfId="24970"/>
    <cellStyle name="Comma 2 2 2 3 2 3 2 2" xfId="24971"/>
    <cellStyle name="Comma 2 2 2 3 2 3 2 2 2" xfId="24972"/>
    <cellStyle name="Comma 2 2 2 3 2 3 2 2 2 2" xfId="24973"/>
    <cellStyle name="Comma 2 2 2 3 2 3 2 2 3" xfId="24974"/>
    <cellStyle name="Comma 2 2 2 3 2 3 2 3" xfId="24975"/>
    <cellStyle name="Comma 2 2 2 3 2 3 2 3 2" xfId="24976"/>
    <cellStyle name="Comma 2 2 2 3 2 3 2 4" xfId="24977"/>
    <cellStyle name="Comma 2 2 2 3 2 3 3" xfId="24978"/>
    <cellStyle name="Comma 2 2 2 3 2 3 3 2" xfId="24979"/>
    <cellStyle name="Comma 2 2 2 3 2 3 3 2 2" xfId="24980"/>
    <cellStyle name="Comma 2 2 2 3 2 3 3 3" xfId="24981"/>
    <cellStyle name="Comma 2 2 2 3 2 3 4" xfId="24982"/>
    <cellStyle name="Comma 2 2 2 3 2 3 4 2" xfId="24983"/>
    <cellStyle name="Comma 2 2 2 3 2 3 5" xfId="24984"/>
    <cellStyle name="Comma 2 2 2 3 2 4" xfId="24985"/>
    <cellStyle name="Comma 2 2 2 3 2 4 2" xfId="24986"/>
    <cellStyle name="Comma 2 2 2 3 2 4 2 2" xfId="24987"/>
    <cellStyle name="Comma 2 2 2 3 2 4 2 2 2" xfId="24988"/>
    <cellStyle name="Comma 2 2 2 3 2 4 2 3" xfId="24989"/>
    <cellStyle name="Comma 2 2 2 3 2 4 3" xfId="24990"/>
    <cellStyle name="Comma 2 2 2 3 2 4 3 2" xfId="24991"/>
    <cellStyle name="Comma 2 2 2 3 2 4 4" xfId="24992"/>
    <cellStyle name="Comma 2 2 2 3 2 5" xfId="24993"/>
    <cellStyle name="Comma 2 2 2 3 2 5 2" xfId="24994"/>
    <cellStyle name="Comma 2 2 2 3 2 5 2 2" xfId="24995"/>
    <cellStyle name="Comma 2 2 2 3 2 5 3" xfId="24996"/>
    <cellStyle name="Comma 2 2 2 3 2 6" xfId="24997"/>
    <cellStyle name="Comma 2 2 2 3 2 6 2" xfId="24998"/>
    <cellStyle name="Comma 2 2 2 3 2 7" xfId="24999"/>
    <cellStyle name="Comma 2 2 2 3 3" xfId="25000"/>
    <cellStyle name="Comma 2 2 2 3 3 2" xfId="25001"/>
    <cellStyle name="Comma 2 2 2 3 3 2 2" xfId="25002"/>
    <cellStyle name="Comma 2 2 2 3 3 2 2 2" xfId="25003"/>
    <cellStyle name="Comma 2 2 2 3 3 2 2 2 2" xfId="25004"/>
    <cellStyle name="Comma 2 2 2 3 3 2 2 2 2 2" xfId="25005"/>
    <cellStyle name="Comma 2 2 2 3 3 2 2 2 3" xfId="25006"/>
    <cellStyle name="Comma 2 2 2 3 3 2 2 3" xfId="25007"/>
    <cellStyle name="Comma 2 2 2 3 3 2 2 3 2" xfId="25008"/>
    <cellStyle name="Comma 2 2 2 3 3 2 2 4" xfId="25009"/>
    <cellStyle name="Comma 2 2 2 3 3 2 3" xfId="25010"/>
    <cellStyle name="Comma 2 2 2 3 3 2 3 2" xfId="25011"/>
    <cellStyle name="Comma 2 2 2 3 3 2 3 2 2" xfId="25012"/>
    <cellStyle name="Comma 2 2 2 3 3 2 3 3" xfId="25013"/>
    <cellStyle name="Comma 2 2 2 3 3 2 4" xfId="25014"/>
    <cellStyle name="Comma 2 2 2 3 3 2 4 2" xfId="25015"/>
    <cellStyle name="Comma 2 2 2 3 3 2 5" xfId="25016"/>
    <cellStyle name="Comma 2 2 2 3 3 3" xfId="25017"/>
    <cellStyle name="Comma 2 2 2 3 3 3 2" xfId="25018"/>
    <cellStyle name="Comma 2 2 2 3 3 3 2 2" xfId="25019"/>
    <cellStyle name="Comma 2 2 2 3 3 3 2 2 2" xfId="25020"/>
    <cellStyle name="Comma 2 2 2 3 3 3 2 3" xfId="25021"/>
    <cellStyle name="Comma 2 2 2 3 3 3 3" xfId="25022"/>
    <cellStyle name="Comma 2 2 2 3 3 3 3 2" xfId="25023"/>
    <cellStyle name="Comma 2 2 2 3 3 3 4" xfId="25024"/>
    <cellStyle name="Comma 2 2 2 3 3 4" xfId="25025"/>
    <cellStyle name="Comma 2 2 2 3 3 4 2" xfId="25026"/>
    <cellStyle name="Comma 2 2 2 3 3 4 2 2" xfId="25027"/>
    <cellStyle name="Comma 2 2 2 3 3 4 3" xfId="25028"/>
    <cellStyle name="Comma 2 2 2 3 3 5" xfId="25029"/>
    <cellStyle name="Comma 2 2 2 3 3 5 2" xfId="25030"/>
    <cellStyle name="Comma 2 2 2 3 3 6" xfId="25031"/>
    <cellStyle name="Comma 2 2 2 3 4" xfId="25032"/>
    <cellStyle name="Comma 2 2 2 3 4 2" xfId="25033"/>
    <cellStyle name="Comma 2 2 2 3 4 2 2" xfId="25034"/>
    <cellStyle name="Comma 2 2 2 3 4 2 2 2" xfId="25035"/>
    <cellStyle name="Comma 2 2 2 3 4 2 2 2 2" xfId="25036"/>
    <cellStyle name="Comma 2 2 2 3 4 2 2 3" xfId="25037"/>
    <cellStyle name="Comma 2 2 2 3 4 2 3" xfId="25038"/>
    <cellStyle name="Comma 2 2 2 3 4 2 3 2" xfId="25039"/>
    <cellStyle name="Comma 2 2 2 3 4 2 4" xfId="25040"/>
    <cellStyle name="Comma 2 2 2 3 4 3" xfId="25041"/>
    <cellStyle name="Comma 2 2 2 3 4 3 2" xfId="25042"/>
    <cellStyle name="Comma 2 2 2 3 4 3 2 2" xfId="25043"/>
    <cellStyle name="Comma 2 2 2 3 4 3 3" xfId="25044"/>
    <cellStyle name="Comma 2 2 2 3 4 4" xfId="25045"/>
    <cellStyle name="Comma 2 2 2 3 4 4 2" xfId="25046"/>
    <cellStyle name="Comma 2 2 2 3 4 5" xfId="25047"/>
    <cellStyle name="Comma 2 2 2 3 5" xfId="25048"/>
    <cellStyle name="Comma 2 2 2 3 5 2" xfId="25049"/>
    <cellStyle name="Comma 2 2 2 3 5 2 2" xfId="25050"/>
    <cellStyle name="Comma 2 2 2 3 5 2 2 2" xfId="25051"/>
    <cellStyle name="Comma 2 2 2 3 5 2 3" xfId="25052"/>
    <cellStyle name="Comma 2 2 2 3 5 3" xfId="25053"/>
    <cellStyle name="Comma 2 2 2 3 5 3 2" xfId="25054"/>
    <cellStyle name="Comma 2 2 2 3 5 4" xfId="25055"/>
    <cellStyle name="Comma 2 2 2 3 6" xfId="25056"/>
    <cellStyle name="Comma 2 2 2 3 6 2" xfId="25057"/>
    <cellStyle name="Comma 2 2 2 3 6 2 2" xfId="25058"/>
    <cellStyle name="Comma 2 2 2 3 6 3" xfId="25059"/>
    <cellStyle name="Comma 2 2 2 3 7" xfId="25060"/>
    <cellStyle name="Comma 2 2 2 3 7 2" xfId="25061"/>
    <cellStyle name="Comma 2 2 2 3 8" xfId="25062"/>
    <cellStyle name="Comma 2 2 2 4" xfId="25063"/>
    <cellStyle name="Comma 2 2 2 4 2" xfId="25064"/>
    <cellStyle name="Comma 2 2 2 4 2 2" xfId="25065"/>
    <cellStyle name="Comma 2 2 2 4 2 2 2" xfId="25066"/>
    <cellStyle name="Comma 2 2 2 4 2 2 2 2" xfId="25067"/>
    <cellStyle name="Comma 2 2 2 4 2 2 2 2 2" xfId="25068"/>
    <cellStyle name="Comma 2 2 2 4 2 2 2 2 2 2" xfId="25069"/>
    <cellStyle name="Comma 2 2 2 4 2 2 2 2 3" xfId="25070"/>
    <cellStyle name="Comma 2 2 2 4 2 2 2 3" xfId="25071"/>
    <cellStyle name="Comma 2 2 2 4 2 2 2 3 2" xfId="25072"/>
    <cellStyle name="Comma 2 2 2 4 2 2 2 4" xfId="25073"/>
    <cellStyle name="Comma 2 2 2 4 2 2 3" xfId="25074"/>
    <cellStyle name="Comma 2 2 2 4 2 2 3 2" xfId="25075"/>
    <cellStyle name="Comma 2 2 2 4 2 2 3 2 2" xfId="25076"/>
    <cellStyle name="Comma 2 2 2 4 2 2 3 3" xfId="25077"/>
    <cellStyle name="Comma 2 2 2 4 2 2 4" xfId="25078"/>
    <cellStyle name="Comma 2 2 2 4 2 2 4 2" xfId="25079"/>
    <cellStyle name="Comma 2 2 2 4 2 2 5" xfId="25080"/>
    <cellStyle name="Comma 2 2 2 4 2 3" xfId="25081"/>
    <cellStyle name="Comma 2 2 2 4 2 3 2" xfId="25082"/>
    <cellStyle name="Comma 2 2 2 4 2 3 2 2" xfId="25083"/>
    <cellStyle name="Comma 2 2 2 4 2 3 2 2 2" xfId="25084"/>
    <cellStyle name="Comma 2 2 2 4 2 3 2 3" xfId="25085"/>
    <cellStyle name="Comma 2 2 2 4 2 3 3" xfId="25086"/>
    <cellStyle name="Comma 2 2 2 4 2 3 3 2" xfId="25087"/>
    <cellStyle name="Comma 2 2 2 4 2 3 4" xfId="25088"/>
    <cellStyle name="Comma 2 2 2 4 2 4" xfId="25089"/>
    <cellStyle name="Comma 2 2 2 4 2 4 2" xfId="25090"/>
    <cellStyle name="Comma 2 2 2 4 2 4 2 2" xfId="25091"/>
    <cellStyle name="Comma 2 2 2 4 2 4 3" xfId="25092"/>
    <cellStyle name="Comma 2 2 2 4 2 5" xfId="25093"/>
    <cellStyle name="Comma 2 2 2 4 2 5 2" xfId="25094"/>
    <cellStyle name="Comma 2 2 2 4 2 6" xfId="25095"/>
    <cellStyle name="Comma 2 2 2 4 3" xfId="25096"/>
    <cellStyle name="Comma 2 2 2 4 3 2" xfId="25097"/>
    <cellStyle name="Comma 2 2 2 4 3 2 2" xfId="25098"/>
    <cellStyle name="Comma 2 2 2 4 3 2 2 2" xfId="25099"/>
    <cellStyle name="Comma 2 2 2 4 3 2 2 2 2" xfId="25100"/>
    <cellStyle name="Comma 2 2 2 4 3 2 2 3" xfId="25101"/>
    <cellStyle name="Comma 2 2 2 4 3 2 3" xfId="25102"/>
    <cellStyle name="Comma 2 2 2 4 3 2 3 2" xfId="25103"/>
    <cellStyle name="Comma 2 2 2 4 3 2 4" xfId="25104"/>
    <cellStyle name="Comma 2 2 2 4 3 3" xfId="25105"/>
    <cellStyle name="Comma 2 2 2 4 3 3 2" xfId="25106"/>
    <cellStyle name="Comma 2 2 2 4 3 3 2 2" xfId="25107"/>
    <cellStyle name="Comma 2 2 2 4 3 3 3" xfId="25108"/>
    <cellStyle name="Comma 2 2 2 4 3 4" xfId="25109"/>
    <cellStyle name="Comma 2 2 2 4 3 4 2" xfId="25110"/>
    <cellStyle name="Comma 2 2 2 4 3 5" xfId="25111"/>
    <cellStyle name="Comma 2 2 2 4 4" xfId="25112"/>
    <cellStyle name="Comma 2 2 2 4 4 2" xfId="25113"/>
    <cellStyle name="Comma 2 2 2 4 4 2 2" xfId="25114"/>
    <cellStyle name="Comma 2 2 2 4 4 2 2 2" xfId="25115"/>
    <cellStyle name="Comma 2 2 2 4 4 2 3" xfId="25116"/>
    <cellStyle name="Comma 2 2 2 4 4 3" xfId="25117"/>
    <cellStyle name="Comma 2 2 2 4 4 3 2" xfId="25118"/>
    <cellStyle name="Comma 2 2 2 4 4 4" xfId="25119"/>
    <cellStyle name="Comma 2 2 2 4 5" xfId="25120"/>
    <cellStyle name="Comma 2 2 2 4 5 2" xfId="25121"/>
    <cellStyle name="Comma 2 2 2 4 5 2 2" xfId="25122"/>
    <cellStyle name="Comma 2 2 2 4 5 3" xfId="25123"/>
    <cellStyle name="Comma 2 2 2 4 6" xfId="25124"/>
    <cellStyle name="Comma 2 2 2 4 6 2" xfId="25125"/>
    <cellStyle name="Comma 2 2 2 4 7" xfId="25126"/>
    <cellStyle name="Comma 2 2 2 5" xfId="25127"/>
    <cellStyle name="Comma 2 2 2 5 2" xfId="25128"/>
    <cellStyle name="Comma 2 2 2 5 2 2" xfId="25129"/>
    <cellStyle name="Comma 2 2 2 5 2 2 2" xfId="25130"/>
    <cellStyle name="Comma 2 2 2 5 2 2 2 2" xfId="25131"/>
    <cellStyle name="Comma 2 2 2 5 2 2 2 2 2" xfId="25132"/>
    <cellStyle name="Comma 2 2 2 5 2 2 2 3" xfId="25133"/>
    <cellStyle name="Comma 2 2 2 5 2 2 3" xfId="25134"/>
    <cellStyle name="Comma 2 2 2 5 2 2 3 2" xfId="25135"/>
    <cellStyle name="Comma 2 2 2 5 2 2 4" xfId="25136"/>
    <cellStyle name="Comma 2 2 2 5 2 3" xfId="25137"/>
    <cellStyle name="Comma 2 2 2 5 2 3 2" xfId="25138"/>
    <cellStyle name="Comma 2 2 2 5 2 3 2 2" xfId="25139"/>
    <cellStyle name="Comma 2 2 2 5 2 3 3" xfId="25140"/>
    <cellStyle name="Comma 2 2 2 5 2 4" xfId="25141"/>
    <cellStyle name="Comma 2 2 2 5 2 4 2" xfId="25142"/>
    <cellStyle name="Comma 2 2 2 5 2 5" xfId="25143"/>
    <cellStyle name="Comma 2 2 2 5 3" xfId="25144"/>
    <cellStyle name="Comma 2 2 2 5 3 2" xfId="25145"/>
    <cellStyle name="Comma 2 2 2 5 3 2 2" xfId="25146"/>
    <cellStyle name="Comma 2 2 2 5 3 2 2 2" xfId="25147"/>
    <cellStyle name="Comma 2 2 2 5 3 2 3" xfId="25148"/>
    <cellStyle name="Comma 2 2 2 5 3 3" xfId="25149"/>
    <cellStyle name="Comma 2 2 2 5 3 3 2" xfId="25150"/>
    <cellStyle name="Comma 2 2 2 5 3 4" xfId="25151"/>
    <cellStyle name="Comma 2 2 2 5 4" xfId="25152"/>
    <cellStyle name="Comma 2 2 2 5 4 2" xfId="25153"/>
    <cellStyle name="Comma 2 2 2 5 4 2 2" xfId="25154"/>
    <cellStyle name="Comma 2 2 2 5 4 3" xfId="25155"/>
    <cellStyle name="Comma 2 2 2 5 5" xfId="25156"/>
    <cellStyle name="Comma 2 2 2 5 5 2" xfId="25157"/>
    <cellStyle name="Comma 2 2 2 5 6" xfId="25158"/>
    <cellStyle name="Comma 2 2 2 6" xfId="25159"/>
    <cellStyle name="Comma 2 2 2 6 2" xfId="25160"/>
    <cellStyle name="Comma 2 2 2 6 2 2" xfId="25161"/>
    <cellStyle name="Comma 2 2 2 6 2 2 2" xfId="25162"/>
    <cellStyle name="Comma 2 2 2 6 2 2 2 2" xfId="25163"/>
    <cellStyle name="Comma 2 2 2 6 2 2 3" xfId="25164"/>
    <cellStyle name="Comma 2 2 2 6 2 3" xfId="25165"/>
    <cellStyle name="Comma 2 2 2 6 2 3 2" xfId="25166"/>
    <cellStyle name="Comma 2 2 2 6 2 4" xfId="25167"/>
    <cellStyle name="Comma 2 2 2 6 3" xfId="25168"/>
    <cellStyle name="Comma 2 2 2 6 3 2" xfId="25169"/>
    <cellStyle name="Comma 2 2 2 6 3 2 2" xfId="25170"/>
    <cellStyle name="Comma 2 2 2 6 3 3" xfId="25171"/>
    <cellStyle name="Comma 2 2 2 6 4" xfId="25172"/>
    <cellStyle name="Comma 2 2 2 6 4 2" xfId="25173"/>
    <cellStyle name="Comma 2 2 2 6 5" xfId="25174"/>
    <cellStyle name="Comma 2 2 2 7" xfId="25175"/>
    <cellStyle name="Comma 2 2 2 7 2" xfId="25176"/>
    <cellStyle name="Comma 2 2 2 7 2 2" xfId="25177"/>
    <cellStyle name="Comma 2 2 2 7 2 2 2" xfId="25178"/>
    <cellStyle name="Comma 2 2 2 7 2 3" xfId="25179"/>
    <cellStyle name="Comma 2 2 2 7 3" xfId="25180"/>
    <cellStyle name="Comma 2 2 2 7 3 2" xfId="25181"/>
    <cellStyle name="Comma 2 2 2 7 4" xfId="25182"/>
    <cellStyle name="Comma 2 2 2 8" xfId="25183"/>
    <cellStyle name="Comma 2 2 2 8 2" xfId="25184"/>
    <cellStyle name="Comma 2 2 2 8 2 2" xfId="25185"/>
    <cellStyle name="Comma 2 2 2 8 3" xfId="25186"/>
    <cellStyle name="Comma 2 2 2 9" xfId="25187"/>
    <cellStyle name="Comma 2 2 2 9 2" xfId="25188"/>
    <cellStyle name="Comma 2 2 3" xfId="25189"/>
    <cellStyle name="Comma 2 2 3 2" xfId="25190"/>
    <cellStyle name="Comma 2 2 3 2 2" xfId="25191"/>
    <cellStyle name="Comma 2 2 3 2 2 2" xfId="25192"/>
    <cellStyle name="Comma 2 2 3 2 2 2 2" xfId="25193"/>
    <cellStyle name="Comma 2 2 3 2 2 2 2 2" xfId="25194"/>
    <cellStyle name="Comma 2 2 3 2 2 2 2 2 2" xfId="25195"/>
    <cellStyle name="Comma 2 2 3 2 2 2 2 2 2 2" xfId="25196"/>
    <cellStyle name="Comma 2 2 3 2 2 2 2 2 2 2 2" xfId="25197"/>
    <cellStyle name="Comma 2 2 3 2 2 2 2 2 2 3" xfId="25198"/>
    <cellStyle name="Comma 2 2 3 2 2 2 2 2 3" xfId="25199"/>
    <cellStyle name="Comma 2 2 3 2 2 2 2 2 3 2" xfId="25200"/>
    <cellStyle name="Comma 2 2 3 2 2 2 2 2 4" xfId="25201"/>
    <cellStyle name="Comma 2 2 3 2 2 2 2 3" xfId="25202"/>
    <cellStyle name="Comma 2 2 3 2 2 2 2 3 2" xfId="25203"/>
    <cellStyle name="Comma 2 2 3 2 2 2 2 3 2 2" xfId="25204"/>
    <cellStyle name="Comma 2 2 3 2 2 2 2 3 3" xfId="25205"/>
    <cellStyle name="Comma 2 2 3 2 2 2 2 4" xfId="25206"/>
    <cellStyle name="Comma 2 2 3 2 2 2 2 4 2" xfId="25207"/>
    <cellStyle name="Comma 2 2 3 2 2 2 2 5" xfId="25208"/>
    <cellStyle name="Comma 2 2 3 2 2 2 3" xfId="25209"/>
    <cellStyle name="Comma 2 2 3 2 2 2 3 2" xfId="25210"/>
    <cellStyle name="Comma 2 2 3 2 2 2 3 2 2" xfId="25211"/>
    <cellStyle name="Comma 2 2 3 2 2 2 3 2 2 2" xfId="25212"/>
    <cellStyle name="Comma 2 2 3 2 2 2 3 2 3" xfId="25213"/>
    <cellStyle name="Comma 2 2 3 2 2 2 3 3" xfId="25214"/>
    <cellStyle name="Comma 2 2 3 2 2 2 3 3 2" xfId="25215"/>
    <cellStyle name="Comma 2 2 3 2 2 2 3 4" xfId="25216"/>
    <cellStyle name="Comma 2 2 3 2 2 2 4" xfId="25217"/>
    <cellStyle name="Comma 2 2 3 2 2 2 4 2" xfId="25218"/>
    <cellStyle name="Comma 2 2 3 2 2 2 4 2 2" xfId="25219"/>
    <cellStyle name="Comma 2 2 3 2 2 2 4 3" xfId="25220"/>
    <cellStyle name="Comma 2 2 3 2 2 2 5" xfId="25221"/>
    <cellStyle name="Comma 2 2 3 2 2 2 5 2" xfId="25222"/>
    <cellStyle name="Comma 2 2 3 2 2 2 6" xfId="25223"/>
    <cellStyle name="Comma 2 2 3 2 2 3" xfId="25224"/>
    <cellStyle name="Comma 2 2 3 2 2 3 2" xfId="25225"/>
    <cellStyle name="Comma 2 2 3 2 2 3 2 2" xfId="25226"/>
    <cellStyle name="Comma 2 2 3 2 2 3 2 2 2" xfId="25227"/>
    <cellStyle name="Comma 2 2 3 2 2 3 2 2 2 2" xfId="25228"/>
    <cellStyle name="Comma 2 2 3 2 2 3 2 2 3" xfId="25229"/>
    <cellStyle name="Comma 2 2 3 2 2 3 2 3" xfId="25230"/>
    <cellStyle name="Comma 2 2 3 2 2 3 2 3 2" xfId="25231"/>
    <cellStyle name="Comma 2 2 3 2 2 3 2 4" xfId="25232"/>
    <cellStyle name="Comma 2 2 3 2 2 3 3" xfId="25233"/>
    <cellStyle name="Comma 2 2 3 2 2 3 3 2" xfId="25234"/>
    <cellStyle name="Comma 2 2 3 2 2 3 3 2 2" xfId="25235"/>
    <cellStyle name="Comma 2 2 3 2 2 3 3 3" xfId="25236"/>
    <cellStyle name="Comma 2 2 3 2 2 3 4" xfId="25237"/>
    <cellStyle name="Comma 2 2 3 2 2 3 4 2" xfId="25238"/>
    <cellStyle name="Comma 2 2 3 2 2 3 5" xfId="25239"/>
    <cellStyle name="Comma 2 2 3 2 2 4" xfId="25240"/>
    <cellStyle name="Comma 2 2 3 2 2 4 2" xfId="25241"/>
    <cellStyle name="Comma 2 2 3 2 2 4 2 2" xfId="25242"/>
    <cellStyle name="Comma 2 2 3 2 2 4 2 2 2" xfId="25243"/>
    <cellStyle name="Comma 2 2 3 2 2 4 2 3" xfId="25244"/>
    <cellStyle name="Comma 2 2 3 2 2 4 3" xfId="25245"/>
    <cellStyle name="Comma 2 2 3 2 2 4 3 2" xfId="25246"/>
    <cellStyle name="Comma 2 2 3 2 2 4 4" xfId="25247"/>
    <cellStyle name="Comma 2 2 3 2 2 5" xfId="25248"/>
    <cellStyle name="Comma 2 2 3 2 2 5 2" xfId="25249"/>
    <cellStyle name="Comma 2 2 3 2 2 5 2 2" xfId="25250"/>
    <cellStyle name="Comma 2 2 3 2 2 5 3" xfId="25251"/>
    <cellStyle name="Comma 2 2 3 2 2 6" xfId="25252"/>
    <cellStyle name="Comma 2 2 3 2 2 6 2" xfId="25253"/>
    <cellStyle name="Comma 2 2 3 2 2 7" xfId="25254"/>
    <cellStyle name="Comma 2 2 3 2 3" xfId="25255"/>
    <cellStyle name="Comma 2 2 3 2 3 2" xfId="25256"/>
    <cellStyle name="Comma 2 2 3 2 3 2 2" xfId="25257"/>
    <cellStyle name="Comma 2 2 3 2 3 2 2 2" xfId="25258"/>
    <cellStyle name="Comma 2 2 3 2 3 2 2 2 2" xfId="25259"/>
    <cellStyle name="Comma 2 2 3 2 3 2 2 2 2 2" xfId="25260"/>
    <cellStyle name="Comma 2 2 3 2 3 2 2 2 3" xfId="25261"/>
    <cellStyle name="Comma 2 2 3 2 3 2 2 3" xfId="25262"/>
    <cellStyle name="Comma 2 2 3 2 3 2 2 3 2" xfId="25263"/>
    <cellStyle name="Comma 2 2 3 2 3 2 2 4" xfId="25264"/>
    <cellStyle name="Comma 2 2 3 2 3 2 3" xfId="25265"/>
    <cellStyle name="Comma 2 2 3 2 3 2 3 2" xfId="25266"/>
    <cellStyle name="Comma 2 2 3 2 3 2 3 2 2" xfId="25267"/>
    <cellStyle name="Comma 2 2 3 2 3 2 3 3" xfId="25268"/>
    <cellStyle name="Comma 2 2 3 2 3 2 4" xfId="25269"/>
    <cellStyle name="Comma 2 2 3 2 3 2 4 2" xfId="25270"/>
    <cellStyle name="Comma 2 2 3 2 3 2 5" xfId="25271"/>
    <cellStyle name="Comma 2 2 3 2 3 3" xfId="25272"/>
    <cellStyle name="Comma 2 2 3 2 3 3 2" xfId="25273"/>
    <cellStyle name="Comma 2 2 3 2 3 3 2 2" xfId="25274"/>
    <cellStyle name="Comma 2 2 3 2 3 3 2 2 2" xfId="25275"/>
    <cellStyle name="Comma 2 2 3 2 3 3 2 3" xfId="25276"/>
    <cellStyle name="Comma 2 2 3 2 3 3 3" xfId="25277"/>
    <cellStyle name="Comma 2 2 3 2 3 3 3 2" xfId="25278"/>
    <cellStyle name="Comma 2 2 3 2 3 3 4" xfId="25279"/>
    <cellStyle name="Comma 2 2 3 2 3 4" xfId="25280"/>
    <cellStyle name="Comma 2 2 3 2 3 4 2" xfId="25281"/>
    <cellStyle name="Comma 2 2 3 2 3 4 2 2" xfId="25282"/>
    <cellStyle name="Comma 2 2 3 2 3 4 3" xfId="25283"/>
    <cellStyle name="Comma 2 2 3 2 3 5" xfId="25284"/>
    <cellStyle name="Comma 2 2 3 2 3 5 2" xfId="25285"/>
    <cellStyle name="Comma 2 2 3 2 3 6" xfId="25286"/>
    <cellStyle name="Comma 2 2 3 2 4" xfId="25287"/>
    <cellStyle name="Comma 2 2 3 2 4 2" xfId="25288"/>
    <cellStyle name="Comma 2 2 3 2 4 2 2" xfId="25289"/>
    <cellStyle name="Comma 2 2 3 2 4 2 2 2" xfId="25290"/>
    <cellStyle name="Comma 2 2 3 2 4 2 2 2 2" xfId="25291"/>
    <cellStyle name="Comma 2 2 3 2 4 2 2 3" xfId="25292"/>
    <cellStyle name="Comma 2 2 3 2 4 2 3" xfId="25293"/>
    <cellStyle name="Comma 2 2 3 2 4 2 3 2" xfId="25294"/>
    <cellStyle name="Comma 2 2 3 2 4 2 4" xfId="25295"/>
    <cellStyle name="Comma 2 2 3 2 4 3" xfId="25296"/>
    <cellStyle name="Comma 2 2 3 2 4 3 2" xfId="25297"/>
    <cellStyle name="Comma 2 2 3 2 4 3 2 2" xfId="25298"/>
    <cellStyle name="Comma 2 2 3 2 4 3 3" xfId="25299"/>
    <cellStyle name="Comma 2 2 3 2 4 4" xfId="25300"/>
    <cellStyle name="Comma 2 2 3 2 4 4 2" xfId="25301"/>
    <cellStyle name="Comma 2 2 3 2 4 5" xfId="25302"/>
    <cellStyle name="Comma 2 2 3 2 5" xfId="25303"/>
    <cellStyle name="Comma 2 2 3 2 5 2" xfId="25304"/>
    <cellStyle name="Comma 2 2 3 2 5 2 2" xfId="25305"/>
    <cellStyle name="Comma 2 2 3 2 5 2 2 2" xfId="25306"/>
    <cellStyle name="Comma 2 2 3 2 5 2 3" xfId="25307"/>
    <cellStyle name="Comma 2 2 3 2 5 3" xfId="25308"/>
    <cellStyle name="Comma 2 2 3 2 5 3 2" xfId="25309"/>
    <cellStyle name="Comma 2 2 3 2 5 4" xfId="25310"/>
    <cellStyle name="Comma 2 2 3 2 6" xfId="25311"/>
    <cellStyle name="Comma 2 2 3 2 6 2" xfId="25312"/>
    <cellStyle name="Comma 2 2 3 2 6 2 2" xfId="25313"/>
    <cellStyle name="Comma 2 2 3 2 6 3" xfId="25314"/>
    <cellStyle name="Comma 2 2 3 2 7" xfId="25315"/>
    <cellStyle name="Comma 2 2 3 2 7 2" xfId="25316"/>
    <cellStyle name="Comma 2 2 3 2 8" xfId="25317"/>
    <cellStyle name="Comma 2 2 3 3" xfId="25318"/>
    <cellStyle name="Comma 2 2 3 3 2" xfId="25319"/>
    <cellStyle name="Comma 2 2 3 3 2 2" xfId="25320"/>
    <cellStyle name="Comma 2 2 3 3 2 2 2" xfId="25321"/>
    <cellStyle name="Comma 2 2 3 3 2 2 2 2" xfId="25322"/>
    <cellStyle name="Comma 2 2 3 3 2 2 2 2 2" xfId="25323"/>
    <cellStyle name="Comma 2 2 3 3 2 2 2 2 2 2" xfId="25324"/>
    <cellStyle name="Comma 2 2 3 3 2 2 2 2 3" xfId="25325"/>
    <cellStyle name="Comma 2 2 3 3 2 2 2 3" xfId="25326"/>
    <cellStyle name="Comma 2 2 3 3 2 2 2 3 2" xfId="25327"/>
    <cellStyle name="Comma 2 2 3 3 2 2 2 4" xfId="25328"/>
    <cellStyle name="Comma 2 2 3 3 2 2 3" xfId="25329"/>
    <cellStyle name="Comma 2 2 3 3 2 2 3 2" xfId="25330"/>
    <cellStyle name="Comma 2 2 3 3 2 2 3 2 2" xfId="25331"/>
    <cellStyle name="Comma 2 2 3 3 2 2 3 3" xfId="25332"/>
    <cellStyle name="Comma 2 2 3 3 2 2 4" xfId="25333"/>
    <cellStyle name="Comma 2 2 3 3 2 2 4 2" xfId="25334"/>
    <cellStyle name="Comma 2 2 3 3 2 2 5" xfId="25335"/>
    <cellStyle name="Comma 2 2 3 3 2 3" xfId="25336"/>
    <cellStyle name="Comma 2 2 3 3 2 3 2" xfId="25337"/>
    <cellStyle name="Comma 2 2 3 3 2 3 2 2" xfId="25338"/>
    <cellStyle name="Comma 2 2 3 3 2 3 2 2 2" xfId="25339"/>
    <cellStyle name="Comma 2 2 3 3 2 3 2 3" xfId="25340"/>
    <cellStyle name="Comma 2 2 3 3 2 3 3" xfId="25341"/>
    <cellStyle name="Comma 2 2 3 3 2 3 3 2" xfId="25342"/>
    <cellStyle name="Comma 2 2 3 3 2 3 4" xfId="25343"/>
    <cellStyle name="Comma 2 2 3 3 2 4" xfId="25344"/>
    <cellStyle name="Comma 2 2 3 3 2 4 2" xfId="25345"/>
    <cellStyle name="Comma 2 2 3 3 2 4 2 2" xfId="25346"/>
    <cellStyle name="Comma 2 2 3 3 2 4 3" xfId="25347"/>
    <cellStyle name="Comma 2 2 3 3 2 5" xfId="25348"/>
    <cellStyle name="Comma 2 2 3 3 2 5 2" xfId="25349"/>
    <cellStyle name="Comma 2 2 3 3 2 6" xfId="25350"/>
    <cellStyle name="Comma 2 2 3 3 3" xfId="25351"/>
    <cellStyle name="Comma 2 2 3 3 3 2" xfId="25352"/>
    <cellStyle name="Comma 2 2 3 3 3 2 2" xfId="25353"/>
    <cellStyle name="Comma 2 2 3 3 3 2 2 2" xfId="25354"/>
    <cellStyle name="Comma 2 2 3 3 3 2 2 2 2" xfId="25355"/>
    <cellStyle name="Comma 2 2 3 3 3 2 2 3" xfId="25356"/>
    <cellStyle name="Comma 2 2 3 3 3 2 3" xfId="25357"/>
    <cellStyle name="Comma 2 2 3 3 3 2 3 2" xfId="25358"/>
    <cellStyle name="Comma 2 2 3 3 3 2 4" xfId="25359"/>
    <cellStyle name="Comma 2 2 3 3 3 3" xfId="25360"/>
    <cellStyle name="Comma 2 2 3 3 3 3 2" xfId="25361"/>
    <cellStyle name="Comma 2 2 3 3 3 3 2 2" xfId="25362"/>
    <cellStyle name="Comma 2 2 3 3 3 3 3" xfId="25363"/>
    <cellStyle name="Comma 2 2 3 3 3 4" xfId="25364"/>
    <cellStyle name="Comma 2 2 3 3 3 4 2" xfId="25365"/>
    <cellStyle name="Comma 2 2 3 3 3 5" xfId="25366"/>
    <cellStyle name="Comma 2 2 3 3 4" xfId="25367"/>
    <cellStyle name="Comma 2 2 3 3 4 2" xfId="25368"/>
    <cellStyle name="Comma 2 2 3 3 4 2 2" xfId="25369"/>
    <cellStyle name="Comma 2 2 3 3 4 2 2 2" xfId="25370"/>
    <cellStyle name="Comma 2 2 3 3 4 2 3" xfId="25371"/>
    <cellStyle name="Comma 2 2 3 3 4 3" xfId="25372"/>
    <cellStyle name="Comma 2 2 3 3 4 3 2" xfId="25373"/>
    <cellStyle name="Comma 2 2 3 3 4 4" xfId="25374"/>
    <cellStyle name="Comma 2 2 3 3 5" xfId="25375"/>
    <cellStyle name="Comma 2 2 3 3 5 2" xfId="25376"/>
    <cellStyle name="Comma 2 2 3 3 5 2 2" xfId="25377"/>
    <cellStyle name="Comma 2 2 3 3 5 3" xfId="25378"/>
    <cellStyle name="Comma 2 2 3 3 6" xfId="25379"/>
    <cellStyle name="Comma 2 2 3 3 6 2" xfId="25380"/>
    <cellStyle name="Comma 2 2 3 3 7" xfId="25381"/>
    <cellStyle name="Comma 2 2 3 4" xfId="25382"/>
    <cellStyle name="Comma 2 2 3 4 2" xfId="25383"/>
    <cellStyle name="Comma 2 2 3 4 2 2" xfId="25384"/>
    <cellStyle name="Comma 2 2 3 4 2 2 2" xfId="25385"/>
    <cellStyle name="Comma 2 2 3 4 2 2 2 2" xfId="25386"/>
    <cellStyle name="Comma 2 2 3 4 2 2 2 2 2" xfId="25387"/>
    <cellStyle name="Comma 2 2 3 4 2 2 2 3" xfId="25388"/>
    <cellStyle name="Comma 2 2 3 4 2 2 3" xfId="25389"/>
    <cellStyle name="Comma 2 2 3 4 2 2 3 2" xfId="25390"/>
    <cellStyle name="Comma 2 2 3 4 2 2 4" xfId="25391"/>
    <cellStyle name="Comma 2 2 3 4 2 3" xfId="25392"/>
    <cellStyle name="Comma 2 2 3 4 2 3 2" xfId="25393"/>
    <cellStyle name="Comma 2 2 3 4 2 3 2 2" xfId="25394"/>
    <cellStyle name="Comma 2 2 3 4 2 3 3" xfId="25395"/>
    <cellStyle name="Comma 2 2 3 4 2 4" xfId="25396"/>
    <cellStyle name="Comma 2 2 3 4 2 4 2" xfId="25397"/>
    <cellStyle name="Comma 2 2 3 4 2 5" xfId="25398"/>
    <cellStyle name="Comma 2 2 3 4 3" xfId="25399"/>
    <cellStyle name="Comma 2 2 3 4 3 2" xfId="25400"/>
    <cellStyle name="Comma 2 2 3 4 3 2 2" xfId="25401"/>
    <cellStyle name="Comma 2 2 3 4 3 2 2 2" xfId="25402"/>
    <cellStyle name="Comma 2 2 3 4 3 2 3" xfId="25403"/>
    <cellStyle name="Comma 2 2 3 4 3 3" xfId="25404"/>
    <cellStyle name="Comma 2 2 3 4 3 3 2" xfId="25405"/>
    <cellStyle name="Comma 2 2 3 4 3 4" xfId="25406"/>
    <cellStyle name="Comma 2 2 3 4 4" xfId="25407"/>
    <cellStyle name="Comma 2 2 3 4 4 2" xfId="25408"/>
    <cellStyle name="Comma 2 2 3 4 4 2 2" xfId="25409"/>
    <cellStyle name="Comma 2 2 3 4 4 3" xfId="25410"/>
    <cellStyle name="Comma 2 2 3 4 5" xfId="25411"/>
    <cellStyle name="Comma 2 2 3 4 5 2" xfId="25412"/>
    <cellStyle name="Comma 2 2 3 4 6" xfId="25413"/>
    <cellStyle name="Comma 2 2 3 5" xfId="25414"/>
    <cellStyle name="Comma 2 2 3 5 2" xfId="25415"/>
    <cellStyle name="Comma 2 2 3 5 2 2" xfId="25416"/>
    <cellStyle name="Comma 2 2 3 5 2 2 2" xfId="25417"/>
    <cellStyle name="Comma 2 2 3 5 2 2 2 2" xfId="25418"/>
    <cellStyle name="Comma 2 2 3 5 2 2 3" xfId="25419"/>
    <cellStyle name="Comma 2 2 3 5 2 3" xfId="25420"/>
    <cellStyle name="Comma 2 2 3 5 2 3 2" xfId="25421"/>
    <cellStyle name="Comma 2 2 3 5 2 4" xfId="25422"/>
    <cellStyle name="Comma 2 2 3 5 3" xfId="25423"/>
    <cellStyle name="Comma 2 2 3 5 3 2" xfId="25424"/>
    <cellStyle name="Comma 2 2 3 5 3 2 2" xfId="25425"/>
    <cellStyle name="Comma 2 2 3 5 3 3" xfId="25426"/>
    <cellStyle name="Comma 2 2 3 5 4" xfId="25427"/>
    <cellStyle name="Comma 2 2 3 5 4 2" xfId="25428"/>
    <cellStyle name="Comma 2 2 3 5 5" xfId="25429"/>
    <cellStyle name="Comma 2 2 3 6" xfId="25430"/>
    <cellStyle name="Comma 2 2 3 6 2" xfId="25431"/>
    <cellStyle name="Comma 2 2 3 6 2 2" xfId="25432"/>
    <cellStyle name="Comma 2 2 3 6 2 2 2" xfId="25433"/>
    <cellStyle name="Comma 2 2 3 6 2 3" xfId="25434"/>
    <cellStyle name="Comma 2 2 3 6 3" xfId="25435"/>
    <cellStyle name="Comma 2 2 3 6 3 2" xfId="25436"/>
    <cellStyle name="Comma 2 2 3 6 4" xfId="25437"/>
    <cellStyle name="Comma 2 2 3 7" xfId="25438"/>
    <cellStyle name="Comma 2 2 3 7 2" xfId="25439"/>
    <cellStyle name="Comma 2 2 3 7 2 2" xfId="25440"/>
    <cellStyle name="Comma 2 2 3 7 3" xfId="25441"/>
    <cellStyle name="Comma 2 2 3 8" xfId="25442"/>
    <cellStyle name="Comma 2 2 3 8 2" xfId="25443"/>
    <cellStyle name="Comma 2 2 3 9" xfId="25444"/>
    <cellStyle name="Comma 2 2 4" xfId="25445"/>
    <cellStyle name="Comma 2 2 4 2" xfId="25446"/>
    <cellStyle name="Comma 2 2 4 2 2" xfId="25447"/>
    <cellStyle name="Comma 2 2 4 2 2 2" xfId="25448"/>
    <cellStyle name="Comma 2 2 4 2 2 2 2" xfId="25449"/>
    <cellStyle name="Comma 2 2 4 2 2 2 2 2" xfId="25450"/>
    <cellStyle name="Comma 2 2 4 2 2 2 2 2 2" xfId="25451"/>
    <cellStyle name="Comma 2 2 4 2 2 2 2 2 2 2" xfId="25452"/>
    <cellStyle name="Comma 2 2 4 2 2 2 2 2 3" xfId="25453"/>
    <cellStyle name="Comma 2 2 4 2 2 2 2 3" xfId="25454"/>
    <cellStyle name="Comma 2 2 4 2 2 2 2 3 2" xfId="25455"/>
    <cellStyle name="Comma 2 2 4 2 2 2 2 4" xfId="25456"/>
    <cellStyle name="Comma 2 2 4 2 2 2 3" xfId="25457"/>
    <cellStyle name="Comma 2 2 4 2 2 2 3 2" xfId="25458"/>
    <cellStyle name="Comma 2 2 4 2 2 2 3 2 2" xfId="25459"/>
    <cellStyle name="Comma 2 2 4 2 2 2 3 3" xfId="25460"/>
    <cellStyle name="Comma 2 2 4 2 2 2 4" xfId="25461"/>
    <cellStyle name="Comma 2 2 4 2 2 2 4 2" xfId="25462"/>
    <cellStyle name="Comma 2 2 4 2 2 2 5" xfId="25463"/>
    <cellStyle name="Comma 2 2 4 2 2 3" xfId="25464"/>
    <cellStyle name="Comma 2 2 4 2 2 3 2" xfId="25465"/>
    <cellStyle name="Comma 2 2 4 2 2 3 2 2" xfId="25466"/>
    <cellStyle name="Comma 2 2 4 2 2 3 2 2 2" xfId="25467"/>
    <cellStyle name="Comma 2 2 4 2 2 3 2 3" xfId="25468"/>
    <cellStyle name="Comma 2 2 4 2 2 3 3" xfId="25469"/>
    <cellStyle name="Comma 2 2 4 2 2 3 3 2" xfId="25470"/>
    <cellStyle name="Comma 2 2 4 2 2 3 4" xfId="25471"/>
    <cellStyle name="Comma 2 2 4 2 2 4" xfId="25472"/>
    <cellStyle name="Comma 2 2 4 2 2 4 2" xfId="25473"/>
    <cellStyle name="Comma 2 2 4 2 2 4 2 2" xfId="25474"/>
    <cellStyle name="Comma 2 2 4 2 2 4 3" xfId="25475"/>
    <cellStyle name="Comma 2 2 4 2 2 5" xfId="25476"/>
    <cellStyle name="Comma 2 2 4 2 2 5 2" xfId="25477"/>
    <cellStyle name="Comma 2 2 4 2 2 6" xfId="25478"/>
    <cellStyle name="Comma 2 2 4 2 3" xfId="25479"/>
    <cellStyle name="Comma 2 2 4 2 3 2" xfId="25480"/>
    <cellStyle name="Comma 2 2 4 2 3 2 2" xfId="25481"/>
    <cellStyle name="Comma 2 2 4 2 3 2 2 2" xfId="25482"/>
    <cellStyle name="Comma 2 2 4 2 3 2 2 2 2" xfId="25483"/>
    <cellStyle name="Comma 2 2 4 2 3 2 2 3" xfId="25484"/>
    <cellStyle name="Comma 2 2 4 2 3 2 3" xfId="25485"/>
    <cellStyle name="Comma 2 2 4 2 3 2 3 2" xfId="25486"/>
    <cellStyle name="Comma 2 2 4 2 3 2 4" xfId="25487"/>
    <cellStyle name="Comma 2 2 4 2 3 3" xfId="25488"/>
    <cellStyle name="Comma 2 2 4 2 3 3 2" xfId="25489"/>
    <cellStyle name="Comma 2 2 4 2 3 3 2 2" xfId="25490"/>
    <cellStyle name="Comma 2 2 4 2 3 3 3" xfId="25491"/>
    <cellStyle name="Comma 2 2 4 2 3 4" xfId="25492"/>
    <cellStyle name="Comma 2 2 4 2 3 4 2" xfId="25493"/>
    <cellStyle name="Comma 2 2 4 2 3 5" xfId="25494"/>
    <cellStyle name="Comma 2 2 4 2 4" xfId="25495"/>
    <cellStyle name="Comma 2 2 4 2 4 2" xfId="25496"/>
    <cellStyle name="Comma 2 2 4 2 4 2 2" xfId="25497"/>
    <cellStyle name="Comma 2 2 4 2 4 2 2 2" xfId="25498"/>
    <cellStyle name="Comma 2 2 4 2 4 2 3" xfId="25499"/>
    <cellStyle name="Comma 2 2 4 2 4 3" xfId="25500"/>
    <cellStyle name="Comma 2 2 4 2 4 3 2" xfId="25501"/>
    <cellStyle name="Comma 2 2 4 2 4 4" xfId="25502"/>
    <cellStyle name="Comma 2 2 4 2 5" xfId="25503"/>
    <cellStyle name="Comma 2 2 4 2 5 2" xfId="25504"/>
    <cellStyle name="Comma 2 2 4 2 5 2 2" xfId="25505"/>
    <cellStyle name="Comma 2 2 4 2 5 3" xfId="25506"/>
    <cellStyle name="Comma 2 2 4 2 6" xfId="25507"/>
    <cellStyle name="Comma 2 2 4 2 6 2" xfId="25508"/>
    <cellStyle name="Comma 2 2 4 2 7" xfId="25509"/>
    <cellStyle name="Comma 2 2 4 3" xfId="25510"/>
    <cellStyle name="Comma 2 2 4 3 2" xfId="25511"/>
    <cellStyle name="Comma 2 2 4 3 2 2" xfId="25512"/>
    <cellStyle name="Comma 2 2 4 3 2 2 2" xfId="25513"/>
    <cellStyle name="Comma 2 2 4 3 2 2 2 2" xfId="25514"/>
    <cellStyle name="Comma 2 2 4 3 2 2 2 2 2" xfId="25515"/>
    <cellStyle name="Comma 2 2 4 3 2 2 2 3" xfId="25516"/>
    <cellStyle name="Comma 2 2 4 3 2 2 3" xfId="25517"/>
    <cellStyle name="Comma 2 2 4 3 2 2 3 2" xfId="25518"/>
    <cellStyle name="Comma 2 2 4 3 2 2 4" xfId="25519"/>
    <cellStyle name="Comma 2 2 4 3 2 3" xfId="25520"/>
    <cellStyle name="Comma 2 2 4 3 2 3 2" xfId="25521"/>
    <cellStyle name="Comma 2 2 4 3 2 3 2 2" xfId="25522"/>
    <cellStyle name="Comma 2 2 4 3 2 3 3" xfId="25523"/>
    <cellStyle name="Comma 2 2 4 3 2 4" xfId="25524"/>
    <cellStyle name="Comma 2 2 4 3 2 4 2" xfId="25525"/>
    <cellStyle name="Comma 2 2 4 3 2 5" xfId="25526"/>
    <cellStyle name="Comma 2 2 4 3 3" xfId="25527"/>
    <cellStyle name="Comma 2 2 4 3 3 2" xfId="25528"/>
    <cellStyle name="Comma 2 2 4 3 3 2 2" xfId="25529"/>
    <cellStyle name="Comma 2 2 4 3 3 2 2 2" xfId="25530"/>
    <cellStyle name="Comma 2 2 4 3 3 2 3" xfId="25531"/>
    <cellStyle name="Comma 2 2 4 3 3 3" xfId="25532"/>
    <cellStyle name="Comma 2 2 4 3 3 3 2" xfId="25533"/>
    <cellStyle name="Comma 2 2 4 3 3 4" xfId="25534"/>
    <cellStyle name="Comma 2 2 4 3 4" xfId="25535"/>
    <cellStyle name="Comma 2 2 4 3 4 2" xfId="25536"/>
    <cellStyle name="Comma 2 2 4 3 4 2 2" xfId="25537"/>
    <cellStyle name="Comma 2 2 4 3 4 3" xfId="25538"/>
    <cellStyle name="Comma 2 2 4 3 5" xfId="25539"/>
    <cellStyle name="Comma 2 2 4 3 5 2" xfId="25540"/>
    <cellStyle name="Comma 2 2 4 3 6" xfId="25541"/>
    <cellStyle name="Comma 2 2 4 4" xfId="25542"/>
    <cellStyle name="Comma 2 2 4 4 2" xfId="25543"/>
    <cellStyle name="Comma 2 2 4 4 2 2" xfId="25544"/>
    <cellStyle name="Comma 2 2 4 4 2 2 2" xfId="25545"/>
    <cellStyle name="Comma 2 2 4 4 2 2 2 2" xfId="25546"/>
    <cellStyle name="Comma 2 2 4 4 2 2 3" xfId="25547"/>
    <cellStyle name="Comma 2 2 4 4 2 3" xfId="25548"/>
    <cellStyle name="Comma 2 2 4 4 2 3 2" xfId="25549"/>
    <cellStyle name="Comma 2 2 4 4 2 4" xfId="25550"/>
    <cellStyle name="Comma 2 2 4 4 3" xfId="25551"/>
    <cellStyle name="Comma 2 2 4 4 3 2" xfId="25552"/>
    <cellStyle name="Comma 2 2 4 4 3 2 2" xfId="25553"/>
    <cellStyle name="Comma 2 2 4 4 3 3" xfId="25554"/>
    <cellStyle name="Comma 2 2 4 4 4" xfId="25555"/>
    <cellStyle name="Comma 2 2 4 4 4 2" xfId="25556"/>
    <cellStyle name="Comma 2 2 4 4 5" xfId="25557"/>
    <cellStyle name="Comma 2 2 4 5" xfId="25558"/>
    <cellStyle name="Comma 2 2 4 5 2" xfId="25559"/>
    <cellStyle name="Comma 2 2 4 5 2 2" xfId="25560"/>
    <cellStyle name="Comma 2 2 4 5 2 2 2" xfId="25561"/>
    <cellStyle name="Comma 2 2 4 5 2 3" xfId="25562"/>
    <cellStyle name="Comma 2 2 4 5 3" xfId="25563"/>
    <cellStyle name="Comma 2 2 4 5 3 2" xfId="25564"/>
    <cellStyle name="Comma 2 2 4 5 4" xfId="25565"/>
    <cellStyle name="Comma 2 2 4 6" xfId="25566"/>
    <cellStyle name="Comma 2 2 4 6 2" xfId="25567"/>
    <cellStyle name="Comma 2 2 4 6 2 2" xfId="25568"/>
    <cellStyle name="Comma 2 2 4 6 3" xfId="25569"/>
    <cellStyle name="Comma 2 2 4 7" xfId="25570"/>
    <cellStyle name="Comma 2 2 4 7 2" xfId="25571"/>
    <cellStyle name="Comma 2 2 4 8" xfId="25572"/>
    <cellStyle name="Comma 2 2 5" xfId="25573"/>
    <cellStyle name="Comma 2 2 5 2" xfId="25574"/>
    <cellStyle name="Comma 2 2 5 2 2" xfId="25575"/>
    <cellStyle name="Comma 2 2 5 2 2 2" xfId="25576"/>
    <cellStyle name="Comma 2 2 5 2 2 2 2" xfId="25577"/>
    <cellStyle name="Comma 2 2 5 2 2 2 2 2" xfId="25578"/>
    <cellStyle name="Comma 2 2 5 2 2 2 2 2 2" xfId="25579"/>
    <cellStyle name="Comma 2 2 5 2 2 2 2 3" xfId="25580"/>
    <cellStyle name="Comma 2 2 5 2 2 2 3" xfId="25581"/>
    <cellStyle name="Comma 2 2 5 2 2 2 3 2" xfId="25582"/>
    <cellStyle name="Comma 2 2 5 2 2 2 4" xfId="25583"/>
    <cellStyle name="Comma 2 2 5 2 2 3" xfId="25584"/>
    <cellStyle name="Comma 2 2 5 2 2 3 2" xfId="25585"/>
    <cellStyle name="Comma 2 2 5 2 2 3 2 2" xfId="25586"/>
    <cellStyle name="Comma 2 2 5 2 2 3 3" xfId="25587"/>
    <cellStyle name="Comma 2 2 5 2 2 4" xfId="25588"/>
    <cellStyle name="Comma 2 2 5 2 2 4 2" xfId="25589"/>
    <cellStyle name="Comma 2 2 5 2 2 5" xfId="25590"/>
    <cellStyle name="Comma 2 2 5 2 3" xfId="25591"/>
    <cellStyle name="Comma 2 2 5 2 3 2" xfId="25592"/>
    <cellStyle name="Comma 2 2 5 2 3 2 2" xfId="25593"/>
    <cellStyle name="Comma 2 2 5 2 3 2 2 2" xfId="25594"/>
    <cellStyle name="Comma 2 2 5 2 3 2 3" xfId="25595"/>
    <cellStyle name="Comma 2 2 5 2 3 3" xfId="25596"/>
    <cellStyle name="Comma 2 2 5 2 3 3 2" xfId="25597"/>
    <cellStyle name="Comma 2 2 5 2 3 4" xfId="25598"/>
    <cellStyle name="Comma 2 2 5 2 4" xfId="25599"/>
    <cellStyle name="Comma 2 2 5 2 4 2" xfId="25600"/>
    <cellStyle name="Comma 2 2 5 2 4 2 2" xfId="25601"/>
    <cellStyle name="Comma 2 2 5 2 4 3" xfId="25602"/>
    <cellStyle name="Comma 2 2 5 2 5" xfId="25603"/>
    <cellStyle name="Comma 2 2 5 2 5 2" xfId="25604"/>
    <cellStyle name="Comma 2 2 5 2 6" xfId="25605"/>
    <cellStyle name="Comma 2 2 5 3" xfId="25606"/>
    <cellStyle name="Comma 2 2 5 3 2" xfId="25607"/>
    <cellStyle name="Comma 2 2 5 3 2 2" xfId="25608"/>
    <cellStyle name="Comma 2 2 5 3 2 2 2" xfId="25609"/>
    <cellStyle name="Comma 2 2 5 3 2 2 2 2" xfId="25610"/>
    <cellStyle name="Comma 2 2 5 3 2 2 3" xfId="25611"/>
    <cellStyle name="Comma 2 2 5 3 2 3" xfId="25612"/>
    <cellStyle name="Comma 2 2 5 3 2 3 2" xfId="25613"/>
    <cellStyle name="Comma 2 2 5 3 2 4" xfId="25614"/>
    <cellStyle name="Comma 2 2 5 3 3" xfId="25615"/>
    <cellStyle name="Comma 2 2 5 3 3 2" xfId="25616"/>
    <cellStyle name="Comma 2 2 5 3 3 2 2" xfId="25617"/>
    <cellStyle name="Comma 2 2 5 3 3 3" xfId="25618"/>
    <cellStyle name="Comma 2 2 5 3 4" xfId="25619"/>
    <cellStyle name="Comma 2 2 5 3 4 2" xfId="25620"/>
    <cellStyle name="Comma 2 2 5 3 5" xfId="25621"/>
    <cellStyle name="Comma 2 2 5 4" xfId="25622"/>
    <cellStyle name="Comma 2 2 5 4 2" xfId="25623"/>
    <cellStyle name="Comma 2 2 5 4 2 2" xfId="25624"/>
    <cellStyle name="Comma 2 2 5 4 2 2 2" xfId="25625"/>
    <cellStyle name="Comma 2 2 5 4 2 3" xfId="25626"/>
    <cellStyle name="Comma 2 2 5 4 3" xfId="25627"/>
    <cellStyle name="Comma 2 2 5 4 3 2" xfId="25628"/>
    <cellStyle name="Comma 2 2 5 4 4" xfId="25629"/>
    <cellStyle name="Comma 2 2 5 5" xfId="25630"/>
    <cellStyle name="Comma 2 2 5 5 2" xfId="25631"/>
    <cellStyle name="Comma 2 2 5 5 2 2" xfId="25632"/>
    <cellStyle name="Comma 2 2 5 5 3" xfId="25633"/>
    <cellStyle name="Comma 2 2 5 6" xfId="25634"/>
    <cellStyle name="Comma 2 2 5 6 2" xfId="25635"/>
    <cellStyle name="Comma 2 2 5 7" xfId="25636"/>
    <cellStyle name="Comma 2 2 6" xfId="25637"/>
    <cellStyle name="Comma 2 2 6 2" xfId="25638"/>
    <cellStyle name="Comma 2 2 6 2 2" xfId="25639"/>
    <cellStyle name="Comma 2 2 6 2 2 2" xfId="25640"/>
    <cellStyle name="Comma 2 2 6 2 2 2 2" xfId="25641"/>
    <cellStyle name="Comma 2 2 6 2 2 2 2 2" xfId="25642"/>
    <cellStyle name="Comma 2 2 6 2 2 2 3" xfId="25643"/>
    <cellStyle name="Comma 2 2 6 2 2 3" xfId="25644"/>
    <cellStyle name="Comma 2 2 6 2 2 3 2" xfId="25645"/>
    <cellStyle name="Comma 2 2 6 2 2 4" xfId="25646"/>
    <cellStyle name="Comma 2 2 6 2 3" xfId="25647"/>
    <cellStyle name="Comma 2 2 6 2 3 2" xfId="25648"/>
    <cellStyle name="Comma 2 2 6 2 3 2 2" xfId="25649"/>
    <cellStyle name="Comma 2 2 6 2 3 3" xfId="25650"/>
    <cellStyle name="Comma 2 2 6 2 4" xfId="25651"/>
    <cellStyle name="Comma 2 2 6 2 4 2" xfId="25652"/>
    <cellStyle name="Comma 2 2 6 2 5" xfId="25653"/>
    <cellStyle name="Comma 2 2 6 3" xfId="25654"/>
    <cellStyle name="Comma 2 2 6 3 2" xfId="25655"/>
    <cellStyle name="Comma 2 2 6 3 2 2" xfId="25656"/>
    <cellStyle name="Comma 2 2 6 3 2 2 2" xfId="25657"/>
    <cellStyle name="Comma 2 2 6 3 2 3" xfId="25658"/>
    <cellStyle name="Comma 2 2 6 3 3" xfId="25659"/>
    <cellStyle name="Comma 2 2 6 3 3 2" xfId="25660"/>
    <cellStyle name="Comma 2 2 6 3 4" xfId="25661"/>
    <cellStyle name="Comma 2 2 6 4" xfId="25662"/>
    <cellStyle name="Comma 2 2 6 4 2" xfId="25663"/>
    <cellStyle name="Comma 2 2 6 4 2 2" xfId="25664"/>
    <cellStyle name="Comma 2 2 6 4 3" xfId="25665"/>
    <cellStyle name="Comma 2 2 6 5" xfId="25666"/>
    <cellStyle name="Comma 2 2 6 5 2" xfId="25667"/>
    <cellStyle name="Comma 2 2 6 6" xfId="25668"/>
    <cellStyle name="Comma 2 2 7" xfId="25669"/>
    <cellStyle name="Comma 2 2 7 2" xfId="25670"/>
    <cellStyle name="Comma 2 2 7 2 2" xfId="25671"/>
    <cellStyle name="Comma 2 2 7 2 2 2" xfId="25672"/>
    <cellStyle name="Comma 2 2 7 2 2 2 2" xfId="25673"/>
    <cellStyle name="Comma 2 2 7 2 2 3" xfId="25674"/>
    <cellStyle name="Comma 2 2 7 2 3" xfId="25675"/>
    <cellStyle name="Comma 2 2 7 2 3 2" xfId="25676"/>
    <cellStyle name="Comma 2 2 7 2 4" xfId="25677"/>
    <cellStyle name="Comma 2 2 7 3" xfId="25678"/>
    <cellStyle name="Comma 2 2 7 3 2" xfId="25679"/>
    <cellStyle name="Comma 2 2 7 3 2 2" xfId="25680"/>
    <cellStyle name="Comma 2 2 7 3 3" xfId="25681"/>
    <cellStyle name="Comma 2 2 7 4" xfId="25682"/>
    <cellStyle name="Comma 2 2 7 4 2" xfId="25683"/>
    <cellStyle name="Comma 2 2 7 5" xfId="25684"/>
    <cellStyle name="Comma 2 2 8" xfId="25685"/>
    <cellStyle name="Comma 2 2 8 2" xfId="25686"/>
    <cellStyle name="Comma 2 2 8 2 2" xfId="25687"/>
    <cellStyle name="Comma 2 2 8 2 2 2" xfId="25688"/>
    <cellStyle name="Comma 2 2 8 2 3" xfId="25689"/>
    <cellStyle name="Comma 2 2 8 3" xfId="25690"/>
    <cellStyle name="Comma 2 2 8 3 2" xfId="25691"/>
    <cellStyle name="Comma 2 2 8 4" xfId="25692"/>
    <cellStyle name="Comma 2 2 9" xfId="25693"/>
    <cellStyle name="Comma 2 2 9 2" xfId="25694"/>
    <cellStyle name="Comma 2 2 9 2 2" xfId="25695"/>
    <cellStyle name="Comma 2 2 9 3" xfId="25696"/>
    <cellStyle name="Comma 2 3" xfId="26"/>
    <cellStyle name="Comma 2 3 10" xfId="25697"/>
    <cellStyle name="Comma 2 3 2" xfId="25698"/>
    <cellStyle name="Comma 2 3 2 2" xfId="25699"/>
    <cellStyle name="Comma 2 3 2 2 2" xfId="25700"/>
    <cellStyle name="Comma 2 3 2 2 2 2" xfId="25701"/>
    <cellStyle name="Comma 2 3 2 2 2 2 2" xfId="25702"/>
    <cellStyle name="Comma 2 3 2 2 2 2 2 2" xfId="25703"/>
    <cellStyle name="Comma 2 3 2 2 2 2 2 2 2" xfId="25704"/>
    <cellStyle name="Comma 2 3 2 2 2 2 2 2 2 2" xfId="25705"/>
    <cellStyle name="Comma 2 3 2 2 2 2 2 2 2 2 2" xfId="25706"/>
    <cellStyle name="Comma 2 3 2 2 2 2 2 2 2 3" xfId="25707"/>
    <cellStyle name="Comma 2 3 2 2 2 2 2 2 3" xfId="25708"/>
    <cellStyle name="Comma 2 3 2 2 2 2 2 2 3 2" xfId="25709"/>
    <cellStyle name="Comma 2 3 2 2 2 2 2 2 4" xfId="25710"/>
    <cellStyle name="Comma 2 3 2 2 2 2 2 3" xfId="25711"/>
    <cellStyle name="Comma 2 3 2 2 2 2 2 3 2" xfId="25712"/>
    <cellStyle name="Comma 2 3 2 2 2 2 2 3 2 2" xfId="25713"/>
    <cellStyle name="Comma 2 3 2 2 2 2 2 3 3" xfId="25714"/>
    <cellStyle name="Comma 2 3 2 2 2 2 2 4" xfId="25715"/>
    <cellStyle name="Comma 2 3 2 2 2 2 2 4 2" xfId="25716"/>
    <cellStyle name="Comma 2 3 2 2 2 2 2 5" xfId="25717"/>
    <cellStyle name="Comma 2 3 2 2 2 2 3" xfId="25718"/>
    <cellStyle name="Comma 2 3 2 2 2 2 3 2" xfId="25719"/>
    <cellStyle name="Comma 2 3 2 2 2 2 3 2 2" xfId="25720"/>
    <cellStyle name="Comma 2 3 2 2 2 2 3 2 2 2" xfId="25721"/>
    <cellStyle name="Comma 2 3 2 2 2 2 3 2 3" xfId="25722"/>
    <cellStyle name="Comma 2 3 2 2 2 2 3 3" xfId="25723"/>
    <cellStyle name="Comma 2 3 2 2 2 2 3 3 2" xfId="25724"/>
    <cellStyle name="Comma 2 3 2 2 2 2 3 4" xfId="25725"/>
    <cellStyle name="Comma 2 3 2 2 2 2 4" xfId="25726"/>
    <cellStyle name="Comma 2 3 2 2 2 2 4 2" xfId="25727"/>
    <cellStyle name="Comma 2 3 2 2 2 2 4 2 2" xfId="25728"/>
    <cellStyle name="Comma 2 3 2 2 2 2 4 3" xfId="25729"/>
    <cellStyle name="Comma 2 3 2 2 2 2 5" xfId="25730"/>
    <cellStyle name="Comma 2 3 2 2 2 2 5 2" xfId="25731"/>
    <cellStyle name="Comma 2 3 2 2 2 2 6" xfId="25732"/>
    <cellStyle name="Comma 2 3 2 2 2 3" xfId="25733"/>
    <cellStyle name="Comma 2 3 2 2 2 3 2" xfId="25734"/>
    <cellStyle name="Comma 2 3 2 2 2 3 2 2" xfId="25735"/>
    <cellStyle name="Comma 2 3 2 2 2 3 2 2 2" xfId="25736"/>
    <cellStyle name="Comma 2 3 2 2 2 3 2 2 2 2" xfId="25737"/>
    <cellStyle name="Comma 2 3 2 2 2 3 2 2 3" xfId="25738"/>
    <cellStyle name="Comma 2 3 2 2 2 3 2 3" xfId="25739"/>
    <cellStyle name="Comma 2 3 2 2 2 3 2 3 2" xfId="25740"/>
    <cellStyle name="Comma 2 3 2 2 2 3 2 4" xfId="25741"/>
    <cellStyle name="Comma 2 3 2 2 2 3 3" xfId="25742"/>
    <cellStyle name="Comma 2 3 2 2 2 3 3 2" xfId="25743"/>
    <cellStyle name="Comma 2 3 2 2 2 3 3 2 2" xfId="25744"/>
    <cellStyle name="Comma 2 3 2 2 2 3 3 3" xfId="25745"/>
    <cellStyle name="Comma 2 3 2 2 2 3 4" xfId="25746"/>
    <cellStyle name="Comma 2 3 2 2 2 3 4 2" xfId="25747"/>
    <cellStyle name="Comma 2 3 2 2 2 3 5" xfId="25748"/>
    <cellStyle name="Comma 2 3 2 2 2 4" xfId="25749"/>
    <cellStyle name="Comma 2 3 2 2 2 4 2" xfId="25750"/>
    <cellStyle name="Comma 2 3 2 2 2 4 2 2" xfId="25751"/>
    <cellStyle name="Comma 2 3 2 2 2 4 2 2 2" xfId="25752"/>
    <cellStyle name="Comma 2 3 2 2 2 4 2 3" xfId="25753"/>
    <cellStyle name="Comma 2 3 2 2 2 4 3" xfId="25754"/>
    <cellStyle name="Comma 2 3 2 2 2 4 3 2" xfId="25755"/>
    <cellStyle name="Comma 2 3 2 2 2 4 4" xfId="25756"/>
    <cellStyle name="Comma 2 3 2 2 2 5" xfId="25757"/>
    <cellStyle name="Comma 2 3 2 2 2 5 2" xfId="25758"/>
    <cellStyle name="Comma 2 3 2 2 2 5 2 2" xfId="25759"/>
    <cellStyle name="Comma 2 3 2 2 2 5 3" xfId="25760"/>
    <cellStyle name="Comma 2 3 2 2 2 6" xfId="25761"/>
    <cellStyle name="Comma 2 3 2 2 2 6 2" xfId="25762"/>
    <cellStyle name="Comma 2 3 2 2 2 7" xfId="25763"/>
    <cellStyle name="Comma 2 3 2 2 3" xfId="25764"/>
    <cellStyle name="Comma 2 3 2 2 3 2" xfId="25765"/>
    <cellStyle name="Comma 2 3 2 2 3 2 2" xfId="25766"/>
    <cellStyle name="Comma 2 3 2 2 3 2 2 2" xfId="25767"/>
    <cellStyle name="Comma 2 3 2 2 3 2 2 2 2" xfId="25768"/>
    <cellStyle name="Comma 2 3 2 2 3 2 2 2 2 2" xfId="25769"/>
    <cellStyle name="Comma 2 3 2 2 3 2 2 2 3" xfId="25770"/>
    <cellStyle name="Comma 2 3 2 2 3 2 2 3" xfId="25771"/>
    <cellStyle name="Comma 2 3 2 2 3 2 2 3 2" xfId="25772"/>
    <cellStyle name="Comma 2 3 2 2 3 2 2 4" xfId="25773"/>
    <cellStyle name="Comma 2 3 2 2 3 2 3" xfId="25774"/>
    <cellStyle name="Comma 2 3 2 2 3 2 3 2" xfId="25775"/>
    <cellStyle name="Comma 2 3 2 2 3 2 3 2 2" xfId="25776"/>
    <cellStyle name="Comma 2 3 2 2 3 2 3 3" xfId="25777"/>
    <cellStyle name="Comma 2 3 2 2 3 2 4" xfId="25778"/>
    <cellStyle name="Comma 2 3 2 2 3 2 4 2" xfId="25779"/>
    <cellStyle name="Comma 2 3 2 2 3 2 5" xfId="25780"/>
    <cellStyle name="Comma 2 3 2 2 3 3" xfId="25781"/>
    <cellStyle name="Comma 2 3 2 2 3 3 2" xfId="25782"/>
    <cellStyle name="Comma 2 3 2 2 3 3 2 2" xfId="25783"/>
    <cellStyle name="Comma 2 3 2 2 3 3 2 2 2" xfId="25784"/>
    <cellStyle name="Comma 2 3 2 2 3 3 2 3" xfId="25785"/>
    <cellStyle name="Comma 2 3 2 2 3 3 3" xfId="25786"/>
    <cellStyle name="Comma 2 3 2 2 3 3 3 2" xfId="25787"/>
    <cellStyle name="Comma 2 3 2 2 3 3 4" xfId="25788"/>
    <cellStyle name="Comma 2 3 2 2 3 4" xfId="25789"/>
    <cellStyle name="Comma 2 3 2 2 3 4 2" xfId="25790"/>
    <cellStyle name="Comma 2 3 2 2 3 4 2 2" xfId="25791"/>
    <cellStyle name="Comma 2 3 2 2 3 4 3" xfId="25792"/>
    <cellStyle name="Comma 2 3 2 2 3 5" xfId="25793"/>
    <cellStyle name="Comma 2 3 2 2 3 5 2" xfId="25794"/>
    <cellStyle name="Comma 2 3 2 2 3 6" xfId="25795"/>
    <cellStyle name="Comma 2 3 2 2 4" xfId="25796"/>
    <cellStyle name="Comma 2 3 2 2 4 2" xfId="25797"/>
    <cellStyle name="Comma 2 3 2 2 4 2 2" xfId="25798"/>
    <cellStyle name="Comma 2 3 2 2 4 2 2 2" xfId="25799"/>
    <cellStyle name="Comma 2 3 2 2 4 2 2 2 2" xfId="25800"/>
    <cellStyle name="Comma 2 3 2 2 4 2 2 3" xfId="25801"/>
    <cellStyle name="Comma 2 3 2 2 4 2 3" xfId="25802"/>
    <cellStyle name="Comma 2 3 2 2 4 2 3 2" xfId="25803"/>
    <cellStyle name="Comma 2 3 2 2 4 2 4" xfId="25804"/>
    <cellStyle name="Comma 2 3 2 2 4 3" xfId="25805"/>
    <cellStyle name="Comma 2 3 2 2 4 3 2" xfId="25806"/>
    <cellStyle name="Comma 2 3 2 2 4 3 2 2" xfId="25807"/>
    <cellStyle name="Comma 2 3 2 2 4 3 3" xfId="25808"/>
    <cellStyle name="Comma 2 3 2 2 4 4" xfId="25809"/>
    <cellStyle name="Comma 2 3 2 2 4 4 2" xfId="25810"/>
    <cellStyle name="Comma 2 3 2 2 4 5" xfId="25811"/>
    <cellStyle name="Comma 2 3 2 2 5" xfId="25812"/>
    <cellStyle name="Comma 2 3 2 2 5 2" xfId="25813"/>
    <cellStyle name="Comma 2 3 2 2 5 2 2" xfId="25814"/>
    <cellStyle name="Comma 2 3 2 2 5 2 2 2" xfId="25815"/>
    <cellStyle name="Comma 2 3 2 2 5 2 3" xfId="25816"/>
    <cellStyle name="Comma 2 3 2 2 5 3" xfId="25817"/>
    <cellStyle name="Comma 2 3 2 2 5 3 2" xfId="25818"/>
    <cellStyle name="Comma 2 3 2 2 5 4" xfId="25819"/>
    <cellStyle name="Comma 2 3 2 2 6" xfId="25820"/>
    <cellStyle name="Comma 2 3 2 2 6 2" xfId="25821"/>
    <cellStyle name="Comma 2 3 2 2 6 2 2" xfId="25822"/>
    <cellStyle name="Comma 2 3 2 2 6 3" xfId="25823"/>
    <cellStyle name="Comma 2 3 2 2 7" xfId="25824"/>
    <cellStyle name="Comma 2 3 2 2 7 2" xfId="25825"/>
    <cellStyle name="Comma 2 3 2 2 8" xfId="25826"/>
    <cellStyle name="Comma 2 3 2 3" xfId="25827"/>
    <cellStyle name="Comma 2 3 2 3 2" xfId="25828"/>
    <cellStyle name="Comma 2 3 2 3 2 2" xfId="25829"/>
    <cellStyle name="Comma 2 3 2 3 2 2 2" xfId="25830"/>
    <cellStyle name="Comma 2 3 2 3 2 2 2 2" xfId="25831"/>
    <cellStyle name="Comma 2 3 2 3 2 2 2 2 2" xfId="25832"/>
    <cellStyle name="Comma 2 3 2 3 2 2 2 2 2 2" xfId="25833"/>
    <cellStyle name="Comma 2 3 2 3 2 2 2 2 3" xfId="25834"/>
    <cellStyle name="Comma 2 3 2 3 2 2 2 3" xfId="25835"/>
    <cellStyle name="Comma 2 3 2 3 2 2 2 3 2" xfId="25836"/>
    <cellStyle name="Comma 2 3 2 3 2 2 2 4" xfId="25837"/>
    <cellStyle name="Comma 2 3 2 3 2 2 3" xfId="25838"/>
    <cellStyle name="Comma 2 3 2 3 2 2 3 2" xfId="25839"/>
    <cellStyle name="Comma 2 3 2 3 2 2 3 2 2" xfId="25840"/>
    <cellStyle name="Comma 2 3 2 3 2 2 3 3" xfId="25841"/>
    <cellStyle name="Comma 2 3 2 3 2 2 4" xfId="25842"/>
    <cellStyle name="Comma 2 3 2 3 2 2 4 2" xfId="25843"/>
    <cellStyle name="Comma 2 3 2 3 2 2 5" xfId="25844"/>
    <cellStyle name="Comma 2 3 2 3 2 3" xfId="25845"/>
    <cellStyle name="Comma 2 3 2 3 2 3 2" xfId="25846"/>
    <cellStyle name="Comma 2 3 2 3 2 3 2 2" xfId="25847"/>
    <cellStyle name="Comma 2 3 2 3 2 3 2 2 2" xfId="25848"/>
    <cellStyle name="Comma 2 3 2 3 2 3 2 3" xfId="25849"/>
    <cellStyle name="Comma 2 3 2 3 2 3 3" xfId="25850"/>
    <cellStyle name="Comma 2 3 2 3 2 3 3 2" xfId="25851"/>
    <cellStyle name="Comma 2 3 2 3 2 3 4" xfId="25852"/>
    <cellStyle name="Comma 2 3 2 3 2 4" xfId="25853"/>
    <cellStyle name="Comma 2 3 2 3 2 4 2" xfId="25854"/>
    <cellStyle name="Comma 2 3 2 3 2 4 2 2" xfId="25855"/>
    <cellStyle name="Comma 2 3 2 3 2 4 3" xfId="25856"/>
    <cellStyle name="Comma 2 3 2 3 2 5" xfId="25857"/>
    <cellStyle name="Comma 2 3 2 3 2 5 2" xfId="25858"/>
    <cellStyle name="Comma 2 3 2 3 2 6" xfId="25859"/>
    <cellStyle name="Comma 2 3 2 3 3" xfId="25860"/>
    <cellStyle name="Comma 2 3 2 3 3 2" xfId="25861"/>
    <cellStyle name="Comma 2 3 2 3 3 2 2" xfId="25862"/>
    <cellStyle name="Comma 2 3 2 3 3 2 2 2" xfId="25863"/>
    <cellStyle name="Comma 2 3 2 3 3 2 2 2 2" xfId="25864"/>
    <cellStyle name="Comma 2 3 2 3 3 2 2 3" xfId="25865"/>
    <cellStyle name="Comma 2 3 2 3 3 2 3" xfId="25866"/>
    <cellStyle name="Comma 2 3 2 3 3 2 3 2" xfId="25867"/>
    <cellStyle name="Comma 2 3 2 3 3 2 4" xfId="25868"/>
    <cellStyle name="Comma 2 3 2 3 3 3" xfId="25869"/>
    <cellStyle name="Comma 2 3 2 3 3 3 2" xfId="25870"/>
    <cellStyle name="Comma 2 3 2 3 3 3 2 2" xfId="25871"/>
    <cellStyle name="Comma 2 3 2 3 3 3 3" xfId="25872"/>
    <cellStyle name="Comma 2 3 2 3 3 4" xfId="25873"/>
    <cellStyle name="Comma 2 3 2 3 3 4 2" xfId="25874"/>
    <cellStyle name="Comma 2 3 2 3 3 5" xfId="25875"/>
    <cellStyle name="Comma 2 3 2 3 4" xfId="25876"/>
    <cellStyle name="Comma 2 3 2 3 4 2" xfId="25877"/>
    <cellStyle name="Comma 2 3 2 3 4 2 2" xfId="25878"/>
    <cellStyle name="Comma 2 3 2 3 4 2 2 2" xfId="25879"/>
    <cellStyle name="Comma 2 3 2 3 4 2 3" xfId="25880"/>
    <cellStyle name="Comma 2 3 2 3 4 3" xfId="25881"/>
    <cellStyle name="Comma 2 3 2 3 4 3 2" xfId="25882"/>
    <cellStyle name="Comma 2 3 2 3 4 4" xfId="25883"/>
    <cellStyle name="Comma 2 3 2 3 5" xfId="25884"/>
    <cellStyle name="Comma 2 3 2 3 5 2" xfId="25885"/>
    <cellStyle name="Comma 2 3 2 3 5 2 2" xfId="25886"/>
    <cellStyle name="Comma 2 3 2 3 5 3" xfId="25887"/>
    <cellStyle name="Comma 2 3 2 3 6" xfId="25888"/>
    <cellStyle name="Comma 2 3 2 3 6 2" xfId="25889"/>
    <cellStyle name="Comma 2 3 2 3 7" xfId="25890"/>
    <cellStyle name="Comma 2 3 2 4" xfId="25891"/>
    <cellStyle name="Comma 2 3 2 4 2" xfId="25892"/>
    <cellStyle name="Comma 2 3 2 4 2 2" xfId="25893"/>
    <cellStyle name="Comma 2 3 2 4 2 2 2" xfId="25894"/>
    <cellStyle name="Comma 2 3 2 4 2 2 2 2" xfId="25895"/>
    <cellStyle name="Comma 2 3 2 4 2 2 2 2 2" xfId="25896"/>
    <cellStyle name="Comma 2 3 2 4 2 2 2 3" xfId="25897"/>
    <cellStyle name="Comma 2 3 2 4 2 2 3" xfId="25898"/>
    <cellStyle name="Comma 2 3 2 4 2 2 3 2" xfId="25899"/>
    <cellStyle name="Comma 2 3 2 4 2 2 4" xfId="25900"/>
    <cellStyle name="Comma 2 3 2 4 2 3" xfId="25901"/>
    <cellStyle name="Comma 2 3 2 4 2 3 2" xfId="25902"/>
    <cellStyle name="Comma 2 3 2 4 2 3 2 2" xfId="25903"/>
    <cellStyle name="Comma 2 3 2 4 2 3 3" xfId="25904"/>
    <cellStyle name="Comma 2 3 2 4 2 4" xfId="25905"/>
    <cellStyle name="Comma 2 3 2 4 2 4 2" xfId="25906"/>
    <cellStyle name="Comma 2 3 2 4 2 5" xfId="25907"/>
    <cellStyle name="Comma 2 3 2 4 3" xfId="25908"/>
    <cellStyle name="Comma 2 3 2 4 3 2" xfId="25909"/>
    <cellStyle name="Comma 2 3 2 4 3 2 2" xfId="25910"/>
    <cellStyle name="Comma 2 3 2 4 3 2 2 2" xfId="25911"/>
    <cellStyle name="Comma 2 3 2 4 3 2 3" xfId="25912"/>
    <cellStyle name="Comma 2 3 2 4 3 3" xfId="25913"/>
    <cellStyle name="Comma 2 3 2 4 3 3 2" xfId="25914"/>
    <cellStyle name="Comma 2 3 2 4 3 4" xfId="25915"/>
    <cellStyle name="Comma 2 3 2 4 4" xfId="25916"/>
    <cellStyle name="Comma 2 3 2 4 4 2" xfId="25917"/>
    <cellStyle name="Comma 2 3 2 4 4 2 2" xfId="25918"/>
    <cellStyle name="Comma 2 3 2 4 4 3" xfId="25919"/>
    <cellStyle name="Comma 2 3 2 4 5" xfId="25920"/>
    <cellStyle name="Comma 2 3 2 4 5 2" xfId="25921"/>
    <cellStyle name="Comma 2 3 2 4 6" xfId="25922"/>
    <cellStyle name="Comma 2 3 2 5" xfId="25923"/>
    <cellStyle name="Comma 2 3 2 5 2" xfId="25924"/>
    <cellStyle name="Comma 2 3 2 5 2 2" xfId="25925"/>
    <cellStyle name="Comma 2 3 2 5 2 2 2" xfId="25926"/>
    <cellStyle name="Comma 2 3 2 5 2 2 2 2" xfId="25927"/>
    <cellStyle name="Comma 2 3 2 5 2 2 3" xfId="25928"/>
    <cellStyle name="Comma 2 3 2 5 2 3" xfId="25929"/>
    <cellStyle name="Comma 2 3 2 5 2 3 2" xfId="25930"/>
    <cellStyle name="Comma 2 3 2 5 2 4" xfId="25931"/>
    <cellStyle name="Comma 2 3 2 5 3" xfId="25932"/>
    <cellStyle name="Comma 2 3 2 5 3 2" xfId="25933"/>
    <cellStyle name="Comma 2 3 2 5 3 2 2" xfId="25934"/>
    <cellStyle name="Comma 2 3 2 5 3 3" xfId="25935"/>
    <cellStyle name="Comma 2 3 2 5 4" xfId="25936"/>
    <cellStyle name="Comma 2 3 2 5 4 2" xfId="25937"/>
    <cellStyle name="Comma 2 3 2 5 5" xfId="25938"/>
    <cellStyle name="Comma 2 3 2 6" xfId="25939"/>
    <cellStyle name="Comma 2 3 2 6 2" xfId="25940"/>
    <cellStyle name="Comma 2 3 2 6 2 2" xfId="25941"/>
    <cellStyle name="Comma 2 3 2 6 2 2 2" xfId="25942"/>
    <cellStyle name="Comma 2 3 2 6 2 3" xfId="25943"/>
    <cellStyle name="Comma 2 3 2 6 3" xfId="25944"/>
    <cellStyle name="Comma 2 3 2 6 3 2" xfId="25945"/>
    <cellStyle name="Comma 2 3 2 6 4" xfId="25946"/>
    <cellStyle name="Comma 2 3 2 7" xfId="25947"/>
    <cellStyle name="Comma 2 3 2 7 2" xfId="25948"/>
    <cellStyle name="Comma 2 3 2 7 2 2" xfId="25949"/>
    <cellStyle name="Comma 2 3 2 7 3" xfId="25950"/>
    <cellStyle name="Comma 2 3 2 8" xfId="25951"/>
    <cellStyle name="Comma 2 3 2 8 2" xfId="25952"/>
    <cellStyle name="Comma 2 3 2 9" xfId="25953"/>
    <cellStyle name="Comma 2 3 3" xfId="25954"/>
    <cellStyle name="Comma 2 3 3 2" xfId="25955"/>
    <cellStyle name="Comma 2 3 3 2 2" xfId="25956"/>
    <cellStyle name="Comma 2 3 3 2 2 2" xfId="25957"/>
    <cellStyle name="Comma 2 3 3 2 2 2 2" xfId="25958"/>
    <cellStyle name="Comma 2 3 3 2 2 2 2 2" xfId="25959"/>
    <cellStyle name="Comma 2 3 3 2 2 2 2 2 2" xfId="25960"/>
    <cellStyle name="Comma 2 3 3 2 2 2 2 2 2 2" xfId="25961"/>
    <cellStyle name="Comma 2 3 3 2 2 2 2 2 3" xfId="25962"/>
    <cellStyle name="Comma 2 3 3 2 2 2 2 3" xfId="25963"/>
    <cellStyle name="Comma 2 3 3 2 2 2 2 3 2" xfId="25964"/>
    <cellStyle name="Comma 2 3 3 2 2 2 2 4" xfId="25965"/>
    <cellStyle name="Comma 2 3 3 2 2 2 3" xfId="25966"/>
    <cellStyle name="Comma 2 3 3 2 2 2 3 2" xfId="25967"/>
    <cellStyle name="Comma 2 3 3 2 2 2 3 2 2" xfId="25968"/>
    <cellStyle name="Comma 2 3 3 2 2 2 3 3" xfId="25969"/>
    <cellStyle name="Comma 2 3 3 2 2 2 4" xfId="25970"/>
    <cellStyle name="Comma 2 3 3 2 2 2 4 2" xfId="25971"/>
    <cellStyle name="Comma 2 3 3 2 2 2 5" xfId="25972"/>
    <cellStyle name="Comma 2 3 3 2 2 3" xfId="25973"/>
    <cellStyle name="Comma 2 3 3 2 2 3 2" xfId="25974"/>
    <cellStyle name="Comma 2 3 3 2 2 3 2 2" xfId="25975"/>
    <cellStyle name="Comma 2 3 3 2 2 3 2 2 2" xfId="25976"/>
    <cellStyle name="Comma 2 3 3 2 2 3 2 3" xfId="25977"/>
    <cellStyle name="Comma 2 3 3 2 2 3 3" xfId="25978"/>
    <cellStyle name="Comma 2 3 3 2 2 3 3 2" xfId="25979"/>
    <cellStyle name="Comma 2 3 3 2 2 3 4" xfId="25980"/>
    <cellStyle name="Comma 2 3 3 2 2 4" xfId="25981"/>
    <cellStyle name="Comma 2 3 3 2 2 4 2" xfId="25982"/>
    <cellStyle name="Comma 2 3 3 2 2 4 2 2" xfId="25983"/>
    <cellStyle name="Comma 2 3 3 2 2 4 3" xfId="25984"/>
    <cellStyle name="Comma 2 3 3 2 2 5" xfId="25985"/>
    <cellStyle name="Comma 2 3 3 2 2 5 2" xfId="25986"/>
    <cellStyle name="Comma 2 3 3 2 2 6" xfId="25987"/>
    <cellStyle name="Comma 2 3 3 2 3" xfId="25988"/>
    <cellStyle name="Comma 2 3 3 2 3 2" xfId="25989"/>
    <cellStyle name="Comma 2 3 3 2 3 2 2" xfId="25990"/>
    <cellStyle name="Comma 2 3 3 2 3 2 2 2" xfId="25991"/>
    <cellStyle name="Comma 2 3 3 2 3 2 2 2 2" xfId="25992"/>
    <cellStyle name="Comma 2 3 3 2 3 2 2 3" xfId="25993"/>
    <cellStyle name="Comma 2 3 3 2 3 2 3" xfId="25994"/>
    <cellStyle name="Comma 2 3 3 2 3 2 3 2" xfId="25995"/>
    <cellStyle name="Comma 2 3 3 2 3 2 4" xfId="25996"/>
    <cellStyle name="Comma 2 3 3 2 3 3" xfId="25997"/>
    <cellStyle name="Comma 2 3 3 2 3 3 2" xfId="25998"/>
    <cellStyle name="Comma 2 3 3 2 3 3 2 2" xfId="25999"/>
    <cellStyle name="Comma 2 3 3 2 3 3 3" xfId="26000"/>
    <cellStyle name="Comma 2 3 3 2 3 4" xfId="26001"/>
    <cellStyle name="Comma 2 3 3 2 3 4 2" xfId="26002"/>
    <cellStyle name="Comma 2 3 3 2 3 5" xfId="26003"/>
    <cellStyle name="Comma 2 3 3 2 4" xfId="26004"/>
    <cellStyle name="Comma 2 3 3 2 4 2" xfId="26005"/>
    <cellStyle name="Comma 2 3 3 2 4 2 2" xfId="26006"/>
    <cellStyle name="Comma 2 3 3 2 4 2 2 2" xfId="26007"/>
    <cellStyle name="Comma 2 3 3 2 4 2 3" xfId="26008"/>
    <cellStyle name="Comma 2 3 3 2 4 3" xfId="26009"/>
    <cellStyle name="Comma 2 3 3 2 4 3 2" xfId="26010"/>
    <cellStyle name="Comma 2 3 3 2 4 4" xfId="26011"/>
    <cellStyle name="Comma 2 3 3 2 5" xfId="26012"/>
    <cellStyle name="Comma 2 3 3 2 5 2" xfId="26013"/>
    <cellStyle name="Comma 2 3 3 2 5 2 2" xfId="26014"/>
    <cellStyle name="Comma 2 3 3 2 5 3" xfId="26015"/>
    <cellStyle name="Comma 2 3 3 2 6" xfId="26016"/>
    <cellStyle name="Comma 2 3 3 2 6 2" xfId="26017"/>
    <cellStyle name="Comma 2 3 3 2 7" xfId="26018"/>
    <cellStyle name="Comma 2 3 3 3" xfId="26019"/>
    <cellStyle name="Comma 2 3 3 3 2" xfId="26020"/>
    <cellStyle name="Comma 2 3 3 3 2 2" xfId="26021"/>
    <cellStyle name="Comma 2 3 3 3 2 2 2" xfId="26022"/>
    <cellStyle name="Comma 2 3 3 3 2 2 2 2" xfId="26023"/>
    <cellStyle name="Comma 2 3 3 3 2 2 2 2 2" xfId="26024"/>
    <cellStyle name="Comma 2 3 3 3 2 2 2 3" xfId="26025"/>
    <cellStyle name="Comma 2 3 3 3 2 2 3" xfId="26026"/>
    <cellStyle name="Comma 2 3 3 3 2 2 3 2" xfId="26027"/>
    <cellStyle name="Comma 2 3 3 3 2 2 4" xfId="26028"/>
    <cellStyle name="Comma 2 3 3 3 2 3" xfId="26029"/>
    <cellStyle name="Comma 2 3 3 3 2 3 2" xfId="26030"/>
    <cellStyle name="Comma 2 3 3 3 2 3 2 2" xfId="26031"/>
    <cellStyle name="Comma 2 3 3 3 2 3 3" xfId="26032"/>
    <cellStyle name="Comma 2 3 3 3 2 4" xfId="26033"/>
    <cellStyle name="Comma 2 3 3 3 2 4 2" xfId="26034"/>
    <cellStyle name="Comma 2 3 3 3 2 5" xfId="26035"/>
    <cellStyle name="Comma 2 3 3 3 3" xfId="26036"/>
    <cellStyle name="Comma 2 3 3 3 3 2" xfId="26037"/>
    <cellStyle name="Comma 2 3 3 3 3 2 2" xfId="26038"/>
    <cellStyle name="Comma 2 3 3 3 3 2 2 2" xfId="26039"/>
    <cellStyle name="Comma 2 3 3 3 3 2 3" xfId="26040"/>
    <cellStyle name="Comma 2 3 3 3 3 3" xfId="26041"/>
    <cellStyle name="Comma 2 3 3 3 3 3 2" xfId="26042"/>
    <cellStyle name="Comma 2 3 3 3 3 4" xfId="26043"/>
    <cellStyle name="Comma 2 3 3 3 4" xfId="26044"/>
    <cellStyle name="Comma 2 3 3 3 4 2" xfId="26045"/>
    <cellStyle name="Comma 2 3 3 3 4 2 2" xfId="26046"/>
    <cellStyle name="Comma 2 3 3 3 4 3" xfId="26047"/>
    <cellStyle name="Comma 2 3 3 3 5" xfId="26048"/>
    <cellStyle name="Comma 2 3 3 3 5 2" xfId="26049"/>
    <cellStyle name="Comma 2 3 3 3 6" xfId="26050"/>
    <cellStyle name="Comma 2 3 3 4" xfId="26051"/>
    <cellStyle name="Comma 2 3 3 4 2" xfId="26052"/>
    <cellStyle name="Comma 2 3 3 4 2 2" xfId="26053"/>
    <cellStyle name="Comma 2 3 3 4 2 2 2" xfId="26054"/>
    <cellStyle name="Comma 2 3 3 4 2 2 2 2" xfId="26055"/>
    <cellStyle name="Comma 2 3 3 4 2 2 3" xfId="26056"/>
    <cellStyle name="Comma 2 3 3 4 2 3" xfId="26057"/>
    <cellStyle name="Comma 2 3 3 4 2 3 2" xfId="26058"/>
    <cellStyle name="Comma 2 3 3 4 2 4" xfId="26059"/>
    <cellStyle name="Comma 2 3 3 4 3" xfId="26060"/>
    <cellStyle name="Comma 2 3 3 4 3 2" xfId="26061"/>
    <cellStyle name="Comma 2 3 3 4 3 2 2" xfId="26062"/>
    <cellStyle name="Comma 2 3 3 4 3 3" xfId="26063"/>
    <cellStyle name="Comma 2 3 3 4 4" xfId="26064"/>
    <cellStyle name="Comma 2 3 3 4 4 2" xfId="26065"/>
    <cellStyle name="Comma 2 3 3 4 5" xfId="26066"/>
    <cellStyle name="Comma 2 3 3 5" xfId="26067"/>
    <cellStyle name="Comma 2 3 3 5 2" xfId="26068"/>
    <cellStyle name="Comma 2 3 3 5 2 2" xfId="26069"/>
    <cellStyle name="Comma 2 3 3 5 2 2 2" xfId="26070"/>
    <cellStyle name="Comma 2 3 3 5 2 3" xfId="26071"/>
    <cellStyle name="Comma 2 3 3 5 3" xfId="26072"/>
    <cellStyle name="Comma 2 3 3 5 3 2" xfId="26073"/>
    <cellStyle name="Comma 2 3 3 5 4" xfId="26074"/>
    <cellStyle name="Comma 2 3 3 6" xfId="26075"/>
    <cellStyle name="Comma 2 3 3 6 2" xfId="26076"/>
    <cellStyle name="Comma 2 3 3 6 2 2" xfId="26077"/>
    <cellStyle name="Comma 2 3 3 6 3" xfId="26078"/>
    <cellStyle name="Comma 2 3 3 7" xfId="26079"/>
    <cellStyle name="Comma 2 3 3 7 2" xfId="26080"/>
    <cellStyle name="Comma 2 3 3 8" xfId="26081"/>
    <cellStyle name="Comma 2 3 4" xfId="26082"/>
    <cellStyle name="Comma 2 3 4 2" xfId="26083"/>
    <cellStyle name="Comma 2 3 4 2 2" xfId="26084"/>
    <cellStyle name="Comma 2 3 4 2 2 2" xfId="26085"/>
    <cellStyle name="Comma 2 3 4 2 2 2 2" xfId="26086"/>
    <cellStyle name="Comma 2 3 4 2 2 2 2 2" xfId="26087"/>
    <cellStyle name="Comma 2 3 4 2 2 2 2 2 2" xfId="26088"/>
    <cellStyle name="Comma 2 3 4 2 2 2 2 3" xfId="26089"/>
    <cellStyle name="Comma 2 3 4 2 2 2 3" xfId="26090"/>
    <cellStyle name="Comma 2 3 4 2 2 2 3 2" xfId="26091"/>
    <cellStyle name="Comma 2 3 4 2 2 2 4" xfId="26092"/>
    <cellStyle name="Comma 2 3 4 2 2 3" xfId="26093"/>
    <cellStyle name="Comma 2 3 4 2 2 3 2" xfId="26094"/>
    <cellStyle name="Comma 2 3 4 2 2 3 2 2" xfId="26095"/>
    <cellStyle name="Comma 2 3 4 2 2 3 3" xfId="26096"/>
    <cellStyle name="Comma 2 3 4 2 2 4" xfId="26097"/>
    <cellStyle name="Comma 2 3 4 2 2 4 2" xfId="26098"/>
    <cellStyle name="Comma 2 3 4 2 2 5" xfId="26099"/>
    <cellStyle name="Comma 2 3 4 2 3" xfId="26100"/>
    <cellStyle name="Comma 2 3 4 2 3 2" xfId="26101"/>
    <cellStyle name="Comma 2 3 4 2 3 2 2" xfId="26102"/>
    <cellStyle name="Comma 2 3 4 2 3 2 2 2" xfId="26103"/>
    <cellStyle name="Comma 2 3 4 2 3 2 3" xfId="26104"/>
    <cellStyle name="Comma 2 3 4 2 3 3" xfId="26105"/>
    <cellStyle name="Comma 2 3 4 2 3 3 2" xfId="26106"/>
    <cellStyle name="Comma 2 3 4 2 3 4" xfId="26107"/>
    <cellStyle name="Comma 2 3 4 2 4" xfId="26108"/>
    <cellStyle name="Comma 2 3 4 2 4 2" xfId="26109"/>
    <cellStyle name="Comma 2 3 4 2 4 2 2" xfId="26110"/>
    <cellStyle name="Comma 2 3 4 2 4 3" xfId="26111"/>
    <cellStyle name="Comma 2 3 4 2 5" xfId="26112"/>
    <cellStyle name="Comma 2 3 4 2 5 2" xfId="26113"/>
    <cellStyle name="Comma 2 3 4 2 6" xfId="26114"/>
    <cellStyle name="Comma 2 3 4 3" xfId="26115"/>
    <cellStyle name="Comma 2 3 4 3 2" xfId="26116"/>
    <cellStyle name="Comma 2 3 4 3 2 2" xfId="26117"/>
    <cellStyle name="Comma 2 3 4 3 2 2 2" xfId="26118"/>
    <cellStyle name="Comma 2 3 4 3 2 2 2 2" xfId="26119"/>
    <cellStyle name="Comma 2 3 4 3 2 2 3" xfId="26120"/>
    <cellStyle name="Comma 2 3 4 3 2 3" xfId="26121"/>
    <cellStyle name="Comma 2 3 4 3 2 3 2" xfId="26122"/>
    <cellStyle name="Comma 2 3 4 3 2 4" xfId="26123"/>
    <cellStyle name="Comma 2 3 4 3 3" xfId="26124"/>
    <cellStyle name="Comma 2 3 4 3 3 2" xfId="26125"/>
    <cellStyle name="Comma 2 3 4 3 3 2 2" xfId="26126"/>
    <cellStyle name="Comma 2 3 4 3 3 3" xfId="26127"/>
    <cellStyle name="Comma 2 3 4 3 4" xfId="26128"/>
    <cellStyle name="Comma 2 3 4 3 4 2" xfId="26129"/>
    <cellStyle name="Comma 2 3 4 3 5" xfId="26130"/>
    <cellStyle name="Comma 2 3 4 4" xfId="26131"/>
    <cellStyle name="Comma 2 3 4 4 2" xfId="26132"/>
    <cellStyle name="Comma 2 3 4 4 2 2" xfId="26133"/>
    <cellStyle name="Comma 2 3 4 4 2 2 2" xfId="26134"/>
    <cellStyle name="Comma 2 3 4 4 2 3" xfId="26135"/>
    <cellStyle name="Comma 2 3 4 4 3" xfId="26136"/>
    <cellStyle name="Comma 2 3 4 4 3 2" xfId="26137"/>
    <cellStyle name="Comma 2 3 4 4 4" xfId="26138"/>
    <cellStyle name="Comma 2 3 4 5" xfId="26139"/>
    <cellStyle name="Comma 2 3 4 5 2" xfId="26140"/>
    <cellStyle name="Comma 2 3 4 5 2 2" xfId="26141"/>
    <cellStyle name="Comma 2 3 4 5 3" xfId="26142"/>
    <cellStyle name="Comma 2 3 4 6" xfId="26143"/>
    <cellStyle name="Comma 2 3 4 6 2" xfId="26144"/>
    <cellStyle name="Comma 2 3 4 7" xfId="26145"/>
    <cellStyle name="Comma 2 3 5" xfId="26146"/>
    <cellStyle name="Comma 2 3 5 2" xfId="26147"/>
    <cellStyle name="Comma 2 3 5 2 2" xfId="26148"/>
    <cellStyle name="Comma 2 3 5 2 2 2" xfId="26149"/>
    <cellStyle name="Comma 2 3 5 2 2 2 2" xfId="26150"/>
    <cellStyle name="Comma 2 3 5 2 2 2 2 2" xfId="26151"/>
    <cellStyle name="Comma 2 3 5 2 2 2 3" xfId="26152"/>
    <cellStyle name="Comma 2 3 5 2 2 3" xfId="26153"/>
    <cellStyle name="Comma 2 3 5 2 2 3 2" xfId="26154"/>
    <cellStyle name="Comma 2 3 5 2 2 4" xfId="26155"/>
    <cellStyle name="Comma 2 3 5 2 3" xfId="26156"/>
    <cellStyle name="Comma 2 3 5 2 3 2" xfId="26157"/>
    <cellStyle name="Comma 2 3 5 2 3 2 2" xfId="26158"/>
    <cellStyle name="Comma 2 3 5 2 3 3" xfId="26159"/>
    <cellStyle name="Comma 2 3 5 2 4" xfId="26160"/>
    <cellStyle name="Comma 2 3 5 2 4 2" xfId="26161"/>
    <cellStyle name="Comma 2 3 5 2 5" xfId="26162"/>
    <cellStyle name="Comma 2 3 5 3" xfId="26163"/>
    <cellStyle name="Comma 2 3 5 3 2" xfId="26164"/>
    <cellStyle name="Comma 2 3 5 3 2 2" xfId="26165"/>
    <cellStyle name="Comma 2 3 5 3 2 2 2" xfId="26166"/>
    <cellStyle name="Comma 2 3 5 3 2 3" xfId="26167"/>
    <cellStyle name="Comma 2 3 5 3 3" xfId="26168"/>
    <cellStyle name="Comma 2 3 5 3 3 2" xfId="26169"/>
    <cellStyle name="Comma 2 3 5 3 4" xfId="26170"/>
    <cellStyle name="Comma 2 3 5 4" xfId="26171"/>
    <cellStyle name="Comma 2 3 5 4 2" xfId="26172"/>
    <cellStyle name="Comma 2 3 5 4 2 2" xfId="26173"/>
    <cellStyle name="Comma 2 3 5 4 3" xfId="26174"/>
    <cellStyle name="Comma 2 3 5 5" xfId="26175"/>
    <cellStyle name="Comma 2 3 5 5 2" xfId="26176"/>
    <cellStyle name="Comma 2 3 5 6" xfId="26177"/>
    <cellStyle name="Comma 2 3 6" xfId="26178"/>
    <cellStyle name="Comma 2 3 6 2" xfId="26179"/>
    <cellStyle name="Comma 2 3 6 2 2" xfId="26180"/>
    <cellStyle name="Comma 2 3 6 2 2 2" xfId="26181"/>
    <cellStyle name="Comma 2 3 6 2 2 2 2" xfId="26182"/>
    <cellStyle name="Comma 2 3 6 2 2 3" xfId="26183"/>
    <cellStyle name="Comma 2 3 6 2 3" xfId="26184"/>
    <cellStyle name="Comma 2 3 6 2 3 2" xfId="26185"/>
    <cellStyle name="Comma 2 3 6 2 4" xfId="26186"/>
    <cellStyle name="Comma 2 3 6 3" xfId="26187"/>
    <cellStyle name="Comma 2 3 6 3 2" xfId="26188"/>
    <cellStyle name="Comma 2 3 6 3 2 2" xfId="26189"/>
    <cellStyle name="Comma 2 3 6 3 3" xfId="26190"/>
    <cellStyle name="Comma 2 3 6 4" xfId="26191"/>
    <cellStyle name="Comma 2 3 6 4 2" xfId="26192"/>
    <cellStyle name="Comma 2 3 6 5" xfId="26193"/>
    <cellStyle name="Comma 2 3 7" xfId="26194"/>
    <cellStyle name="Comma 2 3 7 2" xfId="26195"/>
    <cellStyle name="Comma 2 3 7 2 2" xfId="26196"/>
    <cellStyle name="Comma 2 3 7 2 2 2" xfId="26197"/>
    <cellStyle name="Comma 2 3 7 2 3" xfId="26198"/>
    <cellStyle name="Comma 2 3 7 3" xfId="26199"/>
    <cellStyle name="Comma 2 3 7 3 2" xfId="26200"/>
    <cellStyle name="Comma 2 3 7 4" xfId="26201"/>
    <cellStyle name="Comma 2 3 8" xfId="26202"/>
    <cellStyle name="Comma 2 3 8 2" xfId="26203"/>
    <cellStyle name="Comma 2 3 8 2 2" xfId="26204"/>
    <cellStyle name="Comma 2 3 8 3" xfId="26205"/>
    <cellStyle name="Comma 2 3 9" xfId="26206"/>
    <cellStyle name="Comma 2 3 9 2" xfId="26207"/>
    <cellStyle name="Comma 2 4" xfId="55"/>
    <cellStyle name="Comma 2 4 2" xfId="26208"/>
    <cellStyle name="Comma 2 4 2 2" xfId="26209"/>
    <cellStyle name="Comma 2 4 2 2 2" xfId="26210"/>
    <cellStyle name="Comma 2 4 2 2 2 2" xfId="26211"/>
    <cellStyle name="Comma 2 4 2 2 2 2 2" xfId="26212"/>
    <cellStyle name="Comma 2 4 2 2 2 2 2 2" xfId="26213"/>
    <cellStyle name="Comma 2 4 2 2 2 2 2 2 2" xfId="26214"/>
    <cellStyle name="Comma 2 4 2 2 2 2 2 2 2 2" xfId="26215"/>
    <cellStyle name="Comma 2 4 2 2 2 2 2 2 3" xfId="26216"/>
    <cellStyle name="Comma 2 4 2 2 2 2 2 3" xfId="26217"/>
    <cellStyle name="Comma 2 4 2 2 2 2 2 3 2" xfId="26218"/>
    <cellStyle name="Comma 2 4 2 2 2 2 2 4" xfId="26219"/>
    <cellStyle name="Comma 2 4 2 2 2 2 3" xfId="26220"/>
    <cellStyle name="Comma 2 4 2 2 2 2 3 2" xfId="26221"/>
    <cellStyle name="Comma 2 4 2 2 2 2 3 2 2" xfId="26222"/>
    <cellStyle name="Comma 2 4 2 2 2 2 3 3" xfId="26223"/>
    <cellStyle name="Comma 2 4 2 2 2 2 4" xfId="26224"/>
    <cellStyle name="Comma 2 4 2 2 2 2 4 2" xfId="26225"/>
    <cellStyle name="Comma 2 4 2 2 2 2 5" xfId="26226"/>
    <cellStyle name="Comma 2 4 2 2 2 3" xfId="26227"/>
    <cellStyle name="Comma 2 4 2 2 2 3 2" xfId="26228"/>
    <cellStyle name="Comma 2 4 2 2 2 3 2 2" xfId="26229"/>
    <cellStyle name="Comma 2 4 2 2 2 3 2 2 2" xfId="26230"/>
    <cellStyle name="Comma 2 4 2 2 2 3 2 3" xfId="26231"/>
    <cellStyle name="Comma 2 4 2 2 2 3 3" xfId="26232"/>
    <cellStyle name="Comma 2 4 2 2 2 3 3 2" xfId="26233"/>
    <cellStyle name="Comma 2 4 2 2 2 3 4" xfId="26234"/>
    <cellStyle name="Comma 2 4 2 2 2 4" xfId="26235"/>
    <cellStyle name="Comma 2 4 2 2 2 4 2" xfId="26236"/>
    <cellStyle name="Comma 2 4 2 2 2 4 2 2" xfId="26237"/>
    <cellStyle name="Comma 2 4 2 2 2 4 3" xfId="26238"/>
    <cellStyle name="Comma 2 4 2 2 2 5" xfId="26239"/>
    <cellStyle name="Comma 2 4 2 2 2 5 2" xfId="26240"/>
    <cellStyle name="Comma 2 4 2 2 2 6" xfId="26241"/>
    <cellStyle name="Comma 2 4 2 2 3" xfId="26242"/>
    <cellStyle name="Comma 2 4 2 2 3 2" xfId="26243"/>
    <cellStyle name="Comma 2 4 2 2 3 2 2" xfId="26244"/>
    <cellStyle name="Comma 2 4 2 2 3 2 2 2" xfId="26245"/>
    <cellStyle name="Comma 2 4 2 2 3 2 2 2 2" xfId="26246"/>
    <cellStyle name="Comma 2 4 2 2 3 2 2 3" xfId="26247"/>
    <cellStyle name="Comma 2 4 2 2 3 2 3" xfId="26248"/>
    <cellStyle name="Comma 2 4 2 2 3 2 3 2" xfId="26249"/>
    <cellStyle name="Comma 2 4 2 2 3 2 4" xfId="26250"/>
    <cellStyle name="Comma 2 4 2 2 3 3" xfId="26251"/>
    <cellStyle name="Comma 2 4 2 2 3 3 2" xfId="26252"/>
    <cellStyle name="Comma 2 4 2 2 3 3 2 2" xfId="26253"/>
    <cellStyle name="Comma 2 4 2 2 3 3 3" xfId="26254"/>
    <cellStyle name="Comma 2 4 2 2 3 4" xfId="26255"/>
    <cellStyle name="Comma 2 4 2 2 3 4 2" xfId="26256"/>
    <cellStyle name="Comma 2 4 2 2 3 5" xfId="26257"/>
    <cellStyle name="Comma 2 4 2 2 4" xfId="26258"/>
    <cellStyle name="Comma 2 4 2 2 4 2" xfId="26259"/>
    <cellStyle name="Comma 2 4 2 2 4 2 2" xfId="26260"/>
    <cellStyle name="Comma 2 4 2 2 4 2 2 2" xfId="26261"/>
    <cellStyle name="Comma 2 4 2 2 4 2 3" xfId="26262"/>
    <cellStyle name="Comma 2 4 2 2 4 3" xfId="26263"/>
    <cellStyle name="Comma 2 4 2 2 4 3 2" xfId="26264"/>
    <cellStyle name="Comma 2 4 2 2 4 4" xfId="26265"/>
    <cellStyle name="Comma 2 4 2 2 5" xfId="26266"/>
    <cellStyle name="Comma 2 4 2 2 5 2" xfId="26267"/>
    <cellStyle name="Comma 2 4 2 2 5 2 2" xfId="26268"/>
    <cellStyle name="Comma 2 4 2 2 5 3" xfId="26269"/>
    <cellStyle name="Comma 2 4 2 2 6" xfId="26270"/>
    <cellStyle name="Comma 2 4 2 2 6 2" xfId="26271"/>
    <cellStyle name="Comma 2 4 2 2 7" xfId="26272"/>
    <cellStyle name="Comma 2 4 2 3" xfId="26273"/>
    <cellStyle name="Comma 2 4 2 3 2" xfId="26274"/>
    <cellStyle name="Comma 2 4 2 3 2 2" xfId="26275"/>
    <cellStyle name="Comma 2 4 2 3 2 2 2" xfId="26276"/>
    <cellStyle name="Comma 2 4 2 3 2 2 2 2" xfId="26277"/>
    <cellStyle name="Comma 2 4 2 3 2 2 2 2 2" xfId="26278"/>
    <cellStyle name="Comma 2 4 2 3 2 2 2 3" xfId="26279"/>
    <cellStyle name="Comma 2 4 2 3 2 2 3" xfId="26280"/>
    <cellStyle name="Comma 2 4 2 3 2 2 3 2" xfId="26281"/>
    <cellStyle name="Comma 2 4 2 3 2 2 4" xfId="26282"/>
    <cellStyle name="Comma 2 4 2 3 2 3" xfId="26283"/>
    <cellStyle name="Comma 2 4 2 3 2 3 2" xfId="26284"/>
    <cellStyle name="Comma 2 4 2 3 2 3 2 2" xfId="26285"/>
    <cellStyle name="Comma 2 4 2 3 2 3 3" xfId="26286"/>
    <cellStyle name="Comma 2 4 2 3 2 4" xfId="26287"/>
    <cellStyle name="Comma 2 4 2 3 2 4 2" xfId="26288"/>
    <cellStyle name="Comma 2 4 2 3 2 5" xfId="26289"/>
    <cellStyle name="Comma 2 4 2 3 3" xfId="26290"/>
    <cellStyle name="Comma 2 4 2 3 3 2" xfId="26291"/>
    <cellStyle name="Comma 2 4 2 3 3 2 2" xfId="26292"/>
    <cellStyle name="Comma 2 4 2 3 3 2 2 2" xfId="26293"/>
    <cellStyle name="Comma 2 4 2 3 3 2 3" xfId="26294"/>
    <cellStyle name="Comma 2 4 2 3 3 3" xfId="26295"/>
    <cellStyle name="Comma 2 4 2 3 3 3 2" xfId="26296"/>
    <cellStyle name="Comma 2 4 2 3 3 4" xfId="26297"/>
    <cellStyle name="Comma 2 4 2 3 4" xfId="26298"/>
    <cellStyle name="Comma 2 4 2 3 4 2" xfId="26299"/>
    <cellStyle name="Comma 2 4 2 3 4 2 2" xfId="26300"/>
    <cellStyle name="Comma 2 4 2 3 4 3" xfId="26301"/>
    <cellStyle name="Comma 2 4 2 3 5" xfId="26302"/>
    <cellStyle name="Comma 2 4 2 3 5 2" xfId="26303"/>
    <cellStyle name="Comma 2 4 2 3 6" xfId="26304"/>
    <cellStyle name="Comma 2 4 2 4" xfId="26305"/>
    <cellStyle name="Comma 2 4 2 4 2" xfId="26306"/>
    <cellStyle name="Comma 2 4 2 4 2 2" xfId="26307"/>
    <cellStyle name="Comma 2 4 2 4 2 2 2" xfId="26308"/>
    <cellStyle name="Comma 2 4 2 4 2 2 2 2" xfId="26309"/>
    <cellStyle name="Comma 2 4 2 4 2 2 3" xfId="26310"/>
    <cellStyle name="Comma 2 4 2 4 2 3" xfId="26311"/>
    <cellStyle name="Comma 2 4 2 4 2 3 2" xfId="26312"/>
    <cellStyle name="Comma 2 4 2 4 2 4" xfId="26313"/>
    <cellStyle name="Comma 2 4 2 4 3" xfId="26314"/>
    <cellStyle name="Comma 2 4 2 4 3 2" xfId="26315"/>
    <cellStyle name="Comma 2 4 2 4 3 2 2" xfId="26316"/>
    <cellStyle name="Comma 2 4 2 4 3 3" xfId="26317"/>
    <cellStyle name="Comma 2 4 2 4 4" xfId="26318"/>
    <cellStyle name="Comma 2 4 2 4 4 2" xfId="26319"/>
    <cellStyle name="Comma 2 4 2 4 5" xfId="26320"/>
    <cellStyle name="Comma 2 4 2 5" xfId="26321"/>
    <cellStyle name="Comma 2 4 2 5 2" xfId="26322"/>
    <cellStyle name="Comma 2 4 2 5 2 2" xfId="26323"/>
    <cellStyle name="Comma 2 4 2 5 2 2 2" xfId="26324"/>
    <cellStyle name="Comma 2 4 2 5 2 3" xfId="26325"/>
    <cellStyle name="Comma 2 4 2 5 3" xfId="26326"/>
    <cellStyle name="Comma 2 4 2 5 3 2" xfId="26327"/>
    <cellStyle name="Comma 2 4 2 5 4" xfId="26328"/>
    <cellStyle name="Comma 2 4 2 6" xfId="26329"/>
    <cellStyle name="Comma 2 4 2 6 2" xfId="26330"/>
    <cellStyle name="Comma 2 4 2 6 2 2" xfId="26331"/>
    <cellStyle name="Comma 2 4 2 6 3" xfId="26332"/>
    <cellStyle name="Comma 2 4 2 7" xfId="26333"/>
    <cellStyle name="Comma 2 4 2 7 2" xfId="26334"/>
    <cellStyle name="Comma 2 4 2 8" xfId="26335"/>
    <cellStyle name="Comma 2 4 3" xfId="26336"/>
    <cellStyle name="Comma 2 4 3 2" xfId="26337"/>
    <cellStyle name="Comma 2 4 3 2 2" xfId="26338"/>
    <cellStyle name="Comma 2 4 3 2 2 2" xfId="26339"/>
    <cellStyle name="Comma 2 4 3 2 2 2 2" xfId="26340"/>
    <cellStyle name="Comma 2 4 3 2 2 2 2 2" xfId="26341"/>
    <cellStyle name="Comma 2 4 3 2 2 2 2 2 2" xfId="26342"/>
    <cellStyle name="Comma 2 4 3 2 2 2 2 3" xfId="26343"/>
    <cellStyle name="Comma 2 4 3 2 2 2 3" xfId="26344"/>
    <cellStyle name="Comma 2 4 3 2 2 2 3 2" xfId="26345"/>
    <cellStyle name="Comma 2 4 3 2 2 2 4" xfId="26346"/>
    <cellStyle name="Comma 2 4 3 2 2 3" xfId="26347"/>
    <cellStyle name="Comma 2 4 3 2 2 3 2" xfId="26348"/>
    <cellStyle name="Comma 2 4 3 2 2 3 2 2" xfId="26349"/>
    <cellStyle name="Comma 2 4 3 2 2 3 3" xfId="26350"/>
    <cellStyle name="Comma 2 4 3 2 2 4" xfId="26351"/>
    <cellStyle name="Comma 2 4 3 2 2 4 2" xfId="26352"/>
    <cellStyle name="Comma 2 4 3 2 2 5" xfId="26353"/>
    <cellStyle name="Comma 2 4 3 2 3" xfId="26354"/>
    <cellStyle name="Comma 2 4 3 2 3 2" xfId="26355"/>
    <cellStyle name="Comma 2 4 3 2 3 2 2" xfId="26356"/>
    <cellStyle name="Comma 2 4 3 2 3 2 2 2" xfId="26357"/>
    <cellStyle name="Comma 2 4 3 2 3 2 3" xfId="26358"/>
    <cellStyle name="Comma 2 4 3 2 3 3" xfId="26359"/>
    <cellStyle name="Comma 2 4 3 2 3 3 2" xfId="26360"/>
    <cellStyle name="Comma 2 4 3 2 3 4" xfId="26361"/>
    <cellStyle name="Comma 2 4 3 2 4" xfId="26362"/>
    <cellStyle name="Comma 2 4 3 2 4 2" xfId="26363"/>
    <cellStyle name="Comma 2 4 3 2 4 2 2" xfId="26364"/>
    <cellStyle name="Comma 2 4 3 2 4 3" xfId="26365"/>
    <cellStyle name="Comma 2 4 3 2 5" xfId="26366"/>
    <cellStyle name="Comma 2 4 3 2 5 2" xfId="26367"/>
    <cellStyle name="Comma 2 4 3 2 6" xfId="26368"/>
    <cellStyle name="Comma 2 4 3 3" xfId="26369"/>
    <cellStyle name="Comma 2 4 3 3 2" xfId="26370"/>
    <cellStyle name="Comma 2 4 3 3 2 2" xfId="26371"/>
    <cellStyle name="Comma 2 4 3 3 2 2 2" xfId="26372"/>
    <cellStyle name="Comma 2 4 3 3 2 2 2 2" xfId="26373"/>
    <cellStyle name="Comma 2 4 3 3 2 2 3" xfId="26374"/>
    <cellStyle name="Comma 2 4 3 3 2 3" xfId="26375"/>
    <cellStyle name="Comma 2 4 3 3 2 3 2" xfId="26376"/>
    <cellStyle name="Comma 2 4 3 3 2 4" xfId="26377"/>
    <cellStyle name="Comma 2 4 3 3 3" xfId="26378"/>
    <cellStyle name="Comma 2 4 3 3 3 2" xfId="26379"/>
    <cellStyle name="Comma 2 4 3 3 3 2 2" xfId="26380"/>
    <cellStyle name="Comma 2 4 3 3 3 3" xfId="26381"/>
    <cellStyle name="Comma 2 4 3 3 4" xfId="26382"/>
    <cellStyle name="Comma 2 4 3 3 4 2" xfId="26383"/>
    <cellStyle name="Comma 2 4 3 3 5" xfId="26384"/>
    <cellStyle name="Comma 2 4 3 4" xfId="26385"/>
    <cellStyle name="Comma 2 4 3 4 2" xfId="26386"/>
    <cellStyle name="Comma 2 4 3 4 2 2" xfId="26387"/>
    <cellStyle name="Comma 2 4 3 4 2 2 2" xfId="26388"/>
    <cellStyle name="Comma 2 4 3 4 2 3" xfId="26389"/>
    <cellStyle name="Comma 2 4 3 4 3" xfId="26390"/>
    <cellStyle name="Comma 2 4 3 4 3 2" xfId="26391"/>
    <cellStyle name="Comma 2 4 3 4 4" xfId="26392"/>
    <cellStyle name="Comma 2 4 3 5" xfId="26393"/>
    <cellStyle name="Comma 2 4 3 5 2" xfId="26394"/>
    <cellStyle name="Comma 2 4 3 5 2 2" xfId="26395"/>
    <cellStyle name="Comma 2 4 3 5 3" xfId="26396"/>
    <cellStyle name="Comma 2 4 3 6" xfId="26397"/>
    <cellStyle name="Comma 2 4 3 6 2" xfId="26398"/>
    <cellStyle name="Comma 2 4 3 7" xfId="26399"/>
    <cellStyle name="Comma 2 4 4" xfId="26400"/>
    <cellStyle name="Comma 2 4 4 2" xfId="26401"/>
    <cellStyle name="Comma 2 4 4 2 2" xfId="26402"/>
    <cellStyle name="Comma 2 4 4 2 2 2" xfId="26403"/>
    <cellStyle name="Comma 2 4 4 2 2 2 2" xfId="26404"/>
    <cellStyle name="Comma 2 4 4 2 2 2 2 2" xfId="26405"/>
    <cellStyle name="Comma 2 4 4 2 2 2 3" xfId="26406"/>
    <cellStyle name="Comma 2 4 4 2 2 3" xfId="26407"/>
    <cellStyle name="Comma 2 4 4 2 2 3 2" xfId="26408"/>
    <cellStyle name="Comma 2 4 4 2 2 4" xfId="26409"/>
    <cellStyle name="Comma 2 4 4 2 3" xfId="26410"/>
    <cellStyle name="Comma 2 4 4 2 3 2" xfId="26411"/>
    <cellStyle name="Comma 2 4 4 2 3 2 2" xfId="26412"/>
    <cellStyle name="Comma 2 4 4 2 3 3" xfId="26413"/>
    <cellStyle name="Comma 2 4 4 2 4" xfId="26414"/>
    <cellStyle name="Comma 2 4 4 2 4 2" xfId="26415"/>
    <cellStyle name="Comma 2 4 4 2 5" xfId="26416"/>
    <cellStyle name="Comma 2 4 4 3" xfId="26417"/>
    <cellStyle name="Comma 2 4 4 3 2" xfId="26418"/>
    <cellStyle name="Comma 2 4 4 3 2 2" xfId="26419"/>
    <cellStyle name="Comma 2 4 4 3 2 2 2" xfId="26420"/>
    <cellStyle name="Comma 2 4 4 3 2 3" xfId="26421"/>
    <cellStyle name="Comma 2 4 4 3 3" xfId="26422"/>
    <cellStyle name="Comma 2 4 4 3 3 2" xfId="26423"/>
    <cellStyle name="Comma 2 4 4 3 4" xfId="26424"/>
    <cellStyle name="Comma 2 4 4 4" xfId="26425"/>
    <cellStyle name="Comma 2 4 4 4 2" xfId="26426"/>
    <cellStyle name="Comma 2 4 4 4 2 2" xfId="26427"/>
    <cellStyle name="Comma 2 4 4 4 3" xfId="26428"/>
    <cellStyle name="Comma 2 4 4 5" xfId="26429"/>
    <cellStyle name="Comma 2 4 4 5 2" xfId="26430"/>
    <cellStyle name="Comma 2 4 4 6" xfId="26431"/>
    <cellStyle name="Comma 2 4 5" xfId="26432"/>
    <cellStyle name="Comma 2 4 5 2" xfId="26433"/>
    <cellStyle name="Comma 2 4 5 2 2" xfId="26434"/>
    <cellStyle name="Comma 2 4 5 2 2 2" xfId="26435"/>
    <cellStyle name="Comma 2 4 5 2 2 2 2" xfId="26436"/>
    <cellStyle name="Comma 2 4 5 2 2 3" xfId="26437"/>
    <cellStyle name="Comma 2 4 5 2 3" xfId="26438"/>
    <cellStyle name="Comma 2 4 5 2 3 2" xfId="26439"/>
    <cellStyle name="Comma 2 4 5 2 4" xfId="26440"/>
    <cellStyle name="Comma 2 4 5 3" xfId="26441"/>
    <cellStyle name="Comma 2 4 5 3 2" xfId="26442"/>
    <cellStyle name="Comma 2 4 5 3 2 2" xfId="26443"/>
    <cellStyle name="Comma 2 4 5 3 3" xfId="26444"/>
    <cellStyle name="Comma 2 4 5 4" xfId="26445"/>
    <cellStyle name="Comma 2 4 5 4 2" xfId="26446"/>
    <cellStyle name="Comma 2 4 5 5" xfId="26447"/>
    <cellStyle name="Comma 2 4 6" xfId="26448"/>
    <cellStyle name="Comma 2 4 6 2" xfId="26449"/>
    <cellStyle name="Comma 2 4 6 2 2" xfId="26450"/>
    <cellStyle name="Comma 2 4 6 2 2 2" xfId="26451"/>
    <cellStyle name="Comma 2 4 6 2 3" xfId="26452"/>
    <cellStyle name="Comma 2 4 6 3" xfId="26453"/>
    <cellStyle name="Comma 2 4 6 3 2" xfId="26454"/>
    <cellStyle name="Comma 2 4 6 4" xfId="26455"/>
    <cellStyle name="Comma 2 4 7" xfId="26456"/>
    <cellStyle name="Comma 2 4 7 2" xfId="26457"/>
    <cellStyle name="Comma 2 4 7 2 2" xfId="26458"/>
    <cellStyle name="Comma 2 4 7 3" xfId="26459"/>
    <cellStyle name="Comma 2 4 8" xfId="26460"/>
    <cellStyle name="Comma 2 4 8 2" xfId="26461"/>
    <cellStyle name="Comma 2 4 9" xfId="26462"/>
    <cellStyle name="Comma 2 5" xfId="26463"/>
    <cellStyle name="Comma 2 5 2" xfId="26464"/>
    <cellStyle name="Comma 2 5 2 2" xfId="26465"/>
    <cellStyle name="Comma 2 5 2 2 2" xfId="26466"/>
    <cellStyle name="Comma 2 5 2 2 2 2" xfId="26467"/>
    <cellStyle name="Comma 2 5 2 2 2 2 2" xfId="26468"/>
    <cellStyle name="Comma 2 5 2 2 2 2 2 2" xfId="26469"/>
    <cellStyle name="Comma 2 5 2 2 2 2 2 2 2" xfId="26470"/>
    <cellStyle name="Comma 2 5 2 2 2 2 2 3" xfId="26471"/>
    <cellStyle name="Comma 2 5 2 2 2 2 3" xfId="26472"/>
    <cellStyle name="Comma 2 5 2 2 2 2 3 2" xfId="26473"/>
    <cellStyle name="Comma 2 5 2 2 2 2 4" xfId="26474"/>
    <cellStyle name="Comma 2 5 2 2 2 3" xfId="26475"/>
    <cellStyle name="Comma 2 5 2 2 2 3 2" xfId="26476"/>
    <cellStyle name="Comma 2 5 2 2 2 3 2 2" xfId="26477"/>
    <cellStyle name="Comma 2 5 2 2 2 3 3" xfId="26478"/>
    <cellStyle name="Comma 2 5 2 2 2 4" xfId="26479"/>
    <cellStyle name="Comma 2 5 2 2 2 4 2" xfId="26480"/>
    <cellStyle name="Comma 2 5 2 2 2 5" xfId="26481"/>
    <cellStyle name="Comma 2 5 2 2 3" xfId="26482"/>
    <cellStyle name="Comma 2 5 2 2 3 2" xfId="26483"/>
    <cellStyle name="Comma 2 5 2 2 3 2 2" xfId="26484"/>
    <cellStyle name="Comma 2 5 2 2 3 2 2 2" xfId="26485"/>
    <cellStyle name="Comma 2 5 2 2 3 2 3" xfId="26486"/>
    <cellStyle name="Comma 2 5 2 2 3 3" xfId="26487"/>
    <cellStyle name="Comma 2 5 2 2 3 3 2" xfId="26488"/>
    <cellStyle name="Comma 2 5 2 2 3 4" xfId="26489"/>
    <cellStyle name="Comma 2 5 2 2 4" xfId="26490"/>
    <cellStyle name="Comma 2 5 2 2 4 2" xfId="26491"/>
    <cellStyle name="Comma 2 5 2 2 4 2 2" xfId="26492"/>
    <cellStyle name="Comma 2 5 2 2 4 3" xfId="26493"/>
    <cellStyle name="Comma 2 5 2 2 5" xfId="26494"/>
    <cellStyle name="Comma 2 5 2 2 5 2" xfId="26495"/>
    <cellStyle name="Comma 2 5 2 2 6" xfId="26496"/>
    <cellStyle name="Comma 2 5 2 3" xfId="26497"/>
    <cellStyle name="Comma 2 5 2 3 2" xfId="26498"/>
    <cellStyle name="Comma 2 5 2 3 2 2" xfId="26499"/>
    <cellStyle name="Comma 2 5 2 3 2 2 2" xfId="26500"/>
    <cellStyle name="Comma 2 5 2 3 2 2 2 2" xfId="26501"/>
    <cellStyle name="Comma 2 5 2 3 2 2 3" xfId="26502"/>
    <cellStyle name="Comma 2 5 2 3 2 3" xfId="26503"/>
    <cellStyle name="Comma 2 5 2 3 2 3 2" xfId="26504"/>
    <cellStyle name="Comma 2 5 2 3 2 4" xfId="26505"/>
    <cellStyle name="Comma 2 5 2 3 3" xfId="26506"/>
    <cellStyle name="Comma 2 5 2 3 3 2" xfId="26507"/>
    <cellStyle name="Comma 2 5 2 3 3 2 2" xfId="26508"/>
    <cellStyle name="Comma 2 5 2 3 3 3" xfId="26509"/>
    <cellStyle name="Comma 2 5 2 3 4" xfId="26510"/>
    <cellStyle name="Comma 2 5 2 3 4 2" xfId="26511"/>
    <cellStyle name="Comma 2 5 2 3 5" xfId="26512"/>
    <cellStyle name="Comma 2 5 2 4" xfId="26513"/>
    <cellStyle name="Comma 2 5 2 4 2" xfId="26514"/>
    <cellStyle name="Comma 2 5 2 4 2 2" xfId="26515"/>
    <cellStyle name="Comma 2 5 2 4 2 2 2" xfId="26516"/>
    <cellStyle name="Comma 2 5 2 4 2 3" xfId="26517"/>
    <cellStyle name="Comma 2 5 2 4 3" xfId="26518"/>
    <cellStyle name="Comma 2 5 2 4 3 2" xfId="26519"/>
    <cellStyle name="Comma 2 5 2 4 4" xfId="26520"/>
    <cellStyle name="Comma 2 5 2 5" xfId="26521"/>
    <cellStyle name="Comma 2 5 2 5 2" xfId="26522"/>
    <cellStyle name="Comma 2 5 2 5 2 2" xfId="26523"/>
    <cellStyle name="Comma 2 5 2 5 3" xfId="26524"/>
    <cellStyle name="Comma 2 5 2 6" xfId="26525"/>
    <cellStyle name="Comma 2 5 2 6 2" xfId="26526"/>
    <cellStyle name="Comma 2 5 2 7" xfId="26527"/>
    <cellStyle name="Comma 2 5 3" xfId="26528"/>
    <cellStyle name="Comma 2 5 3 2" xfId="26529"/>
    <cellStyle name="Comma 2 5 3 2 2" xfId="26530"/>
    <cellStyle name="Comma 2 5 3 2 2 2" xfId="26531"/>
    <cellStyle name="Comma 2 5 3 2 2 2 2" xfId="26532"/>
    <cellStyle name="Comma 2 5 3 2 2 2 2 2" xfId="26533"/>
    <cellStyle name="Comma 2 5 3 2 2 2 3" xfId="26534"/>
    <cellStyle name="Comma 2 5 3 2 2 3" xfId="26535"/>
    <cellStyle name="Comma 2 5 3 2 2 3 2" xfId="26536"/>
    <cellStyle name="Comma 2 5 3 2 2 4" xfId="26537"/>
    <cellStyle name="Comma 2 5 3 2 3" xfId="26538"/>
    <cellStyle name="Comma 2 5 3 2 3 2" xfId="26539"/>
    <cellStyle name="Comma 2 5 3 2 3 2 2" xfId="26540"/>
    <cellStyle name="Comma 2 5 3 2 3 3" xfId="26541"/>
    <cellStyle name="Comma 2 5 3 2 4" xfId="26542"/>
    <cellStyle name="Comma 2 5 3 2 4 2" xfId="26543"/>
    <cellStyle name="Comma 2 5 3 2 5" xfId="26544"/>
    <cellStyle name="Comma 2 5 3 3" xfId="26545"/>
    <cellStyle name="Comma 2 5 3 3 2" xfId="26546"/>
    <cellStyle name="Comma 2 5 3 3 2 2" xfId="26547"/>
    <cellStyle name="Comma 2 5 3 3 2 2 2" xfId="26548"/>
    <cellStyle name="Comma 2 5 3 3 2 3" xfId="26549"/>
    <cellStyle name="Comma 2 5 3 3 3" xfId="26550"/>
    <cellStyle name="Comma 2 5 3 3 3 2" xfId="26551"/>
    <cellStyle name="Comma 2 5 3 3 4" xfId="26552"/>
    <cellStyle name="Comma 2 5 3 4" xfId="26553"/>
    <cellStyle name="Comma 2 5 3 4 2" xfId="26554"/>
    <cellStyle name="Comma 2 5 3 4 2 2" xfId="26555"/>
    <cellStyle name="Comma 2 5 3 4 3" xfId="26556"/>
    <cellStyle name="Comma 2 5 3 5" xfId="26557"/>
    <cellStyle name="Comma 2 5 3 5 2" xfId="26558"/>
    <cellStyle name="Comma 2 5 3 6" xfId="26559"/>
    <cellStyle name="Comma 2 5 4" xfId="26560"/>
    <cellStyle name="Comma 2 5 4 2" xfId="26561"/>
    <cellStyle name="Comma 2 5 4 2 2" xfId="26562"/>
    <cellStyle name="Comma 2 5 4 2 2 2" xfId="26563"/>
    <cellStyle name="Comma 2 5 4 2 2 2 2" xfId="26564"/>
    <cellStyle name="Comma 2 5 4 2 2 3" xfId="26565"/>
    <cellStyle name="Comma 2 5 4 2 3" xfId="26566"/>
    <cellStyle name="Comma 2 5 4 2 3 2" xfId="26567"/>
    <cellStyle name="Comma 2 5 4 2 4" xfId="26568"/>
    <cellStyle name="Comma 2 5 4 3" xfId="26569"/>
    <cellStyle name="Comma 2 5 4 3 2" xfId="26570"/>
    <cellStyle name="Comma 2 5 4 3 2 2" xfId="26571"/>
    <cellStyle name="Comma 2 5 4 3 3" xfId="26572"/>
    <cellStyle name="Comma 2 5 4 4" xfId="26573"/>
    <cellStyle name="Comma 2 5 4 4 2" xfId="26574"/>
    <cellStyle name="Comma 2 5 4 5" xfId="26575"/>
    <cellStyle name="Comma 2 5 5" xfId="26576"/>
    <cellStyle name="Comma 2 5 5 2" xfId="26577"/>
    <cellStyle name="Comma 2 5 5 2 2" xfId="26578"/>
    <cellStyle name="Comma 2 5 5 2 2 2" xfId="26579"/>
    <cellStyle name="Comma 2 5 5 2 3" xfId="26580"/>
    <cellStyle name="Comma 2 5 5 3" xfId="26581"/>
    <cellStyle name="Comma 2 5 5 3 2" xfId="26582"/>
    <cellStyle name="Comma 2 5 5 4" xfId="26583"/>
    <cellStyle name="Comma 2 5 6" xfId="26584"/>
    <cellStyle name="Comma 2 5 6 2" xfId="26585"/>
    <cellStyle name="Comma 2 5 6 2 2" xfId="26586"/>
    <cellStyle name="Comma 2 5 6 3" xfId="26587"/>
    <cellStyle name="Comma 2 5 7" xfId="26588"/>
    <cellStyle name="Comma 2 5 7 2" xfId="26589"/>
    <cellStyle name="Comma 2 5 8" xfId="26590"/>
    <cellStyle name="Comma 2 6" xfId="26591"/>
    <cellStyle name="Comma 2 6 2" xfId="26592"/>
    <cellStyle name="Comma 2 6 2 2" xfId="26593"/>
    <cellStyle name="Comma 2 6 2 2 2" xfId="26594"/>
    <cellStyle name="Comma 2 6 2 2 2 2" xfId="26595"/>
    <cellStyle name="Comma 2 6 2 2 2 2 2" xfId="26596"/>
    <cellStyle name="Comma 2 6 2 2 2 2 2 2" xfId="26597"/>
    <cellStyle name="Comma 2 6 2 2 2 2 3" xfId="26598"/>
    <cellStyle name="Comma 2 6 2 2 2 3" xfId="26599"/>
    <cellStyle name="Comma 2 6 2 2 2 3 2" xfId="26600"/>
    <cellStyle name="Comma 2 6 2 2 2 4" xfId="26601"/>
    <cellStyle name="Comma 2 6 2 2 3" xfId="26602"/>
    <cellStyle name="Comma 2 6 2 2 3 2" xfId="26603"/>
    <cellStyle name="Comma 2 6 2 2 3 2 2" xfId="26604"/>
    <cellStyle name="Comma 2 6 2 2 3 3" xfId="26605"/>
    <cellStyle name="Comma 2 6 2 2 4" xfId="26606"/>
    <cellStyle name="Comma 2 6 2 2 4 2" xfId="26607"/>
    <cellStyle name="Comma 2 6 2 2 5" xfId="26608"/>
    <cellStyle name="Comma 2 6 2 3" xfId="26609"/>
    <cellStyle name="Comma 2 6 2 3 2" xfId="26610"/>
    <cellStyle name="Comma 2 6 2 3 2 2" xfId="26611"/>
    <cellStyle name="Comma 2 6 2 3 2 2 2" xfId="26612"/>
    <cellStyle name="Comma 2 6 2 3 2 3" xfId="26613"/>
    <cellStyle name="Comma 2 6 2 3 3" xfId="26614"/>
    <cellStyle name="Comma 2 6 2 3 3 2" xfId="26615"/>
    <cellStyle name="Comma 2 6 2 3 4" xfId="26616"/>
    <cellStyle name="Comma 2 6 2 4" xfId="26617"/>
    <cellStyle name="Comma 2 6 2 4 2" xfId="26618"/>
    <cellStyle name="Comma 2 6 2 4 2 2" xfId="26619"/>
    <cellStyle name="Comma 2 6 2 4 3" xfId="26620"/>
    <cellStyle name="Comma 2 6 2 5" xfId="26621"/>
    <cellStyle name="Comma 2 6 2 5 2" xfId="26622"/>
    <cellStyle name="Comma 2 6 2 6" xfId="26623"/>
    <cellStyle name="Comma 2 6 3" xfId="26624"/>
    <cellStyle name="Comma 2 6 3 2" xfId="26625"/>
    <cellStyle name="Comma 2 6 3 2 2" xfId="26626"/>
    <cellStyle name="Comma 2 6 3 2 2 2" xfId="26627"/>
    <cellStyle name="Comma 2 6 3 2 2 2 2" xfId="26628"/>
    <cellStyle name="Comma 2 6 3 2 2 3" xfId="26629"/>
    <cellStyle name="Comma 2 6 3 2 3" xfId="26630"/>
    <cellStyle name="Comma 2 6 3 2 3 2" xfId="26631"/>
    <cellStyle name="Comma 2 6 3 2 4" xfId="26632"/>
    <cellStyle name="Comma 2 6 3 3" xfId="26633"/>
    <cellStyle name="Comma 2 6 3 3 2" xfId="26634"/>
    <cellStyle name="Comma 2 6 3 3 2 2" xfId="26635"/>
    <cellStyle name="Comma 2 6 3 3 3" xfId="26636"/>
    <cellStyle name="Comma 2 6 3 4" xfId="26637"/>
    <cellStyle name="Comma 2 6 3 4 2" xfId="26638"/>
    <cellStyle name="Comma 2 6 3 5" xfId="26639"/>
    <cellStyle name="Comma 2 6 4" xfId="26640"/>
    <cellStyle name="Comma 2 6 4 2" xfId="26641"/>
    <cellStyle name="Comma 2 6 4 2 2" xfId="26642"/>
    <cellStyle name="Comma 2 6 4 2 2 2" xfId="26643"/>
    <cellStyle name="Comma 2 6 4 2 3" xfId="26644"/>
    <cellStyle name="Comma 2 6 4 3" xfId="26645"/>
    <cellStyle name="Comma 2 6 4 3 2" xfId="26646"/>
    <cellStyle name="Comma 2 6 4 4" xfId="26647"/>
    <cellStyle name="Comma 2 6 5" xfId="26648"/>
    <cellStyle name="Comma 2 6 5 2" xfId="26649"/>
    <cellStyle name="Comma 2 6 5 2 2" xfId="26650"/>
    <cellStyle name="Comma 2 6 5 3" xfId="26651"/>
    <cellStyle name="Comma 2 6 6" xfId="26652"/>
    <cellStyle name="Comma 2 6 6 2" xfId="26653"/>
    <cellStyle name="Comma 2 6 7" xfId="26654"/>
    <cellStyle name="Comma 2 7" xfId="26655"/>
    <cellStyle name="Comma 2 7 2" xfId="26656"/>
    <cellStyle name="Comma 2 7 2 2" xfId="26657"/>
    <cellStyle name="Comma 2 7 2 2 2" xfId="26658"/>
    <cellStyle name="Comma 2 7 2 2 2 2" xfId="26659"/>
    <cellStyle name="Comma 2 7 2 2 2 2 2" xfId="26660"/>
    <cellStyle name="Comma 2 7 2 2 2 3" xfId="26661"/>
    <cellStyle name="Comma 2 7 2 2 3" xfId="26662"/>
    <cellStyle name="Comma 2 7 2 2 3 2" xfId="26663"/>
    <cellStyle name="Comma 2 7 2 2 4" xfId="26664"/>
    <cellStyle name="Comma 2 7 2 3" xfId="26665"/>
    <cellStyle name="Comma 2 7 2 3 2" xfId="26666"/>
    <cellStyle name="Comma 2 7 2 3 2 2" xfId="26667"/>
    <cellStyle name="Comma 2 7 2 3 3" xfId="26668"/>
    <cellStyle name="Comma 2 7 2 4" xfId="26669"/>
    <cellStyle name="Comma 2 7 2 4 2" xfId="26670"/>
    <cellStyle name="Comma 2 7 2 5" xfId="26671"/>
    <cellStyle name="Comma 2 7 3" xfId="26672"/>
    <cellStyle name="Comma 2 7 3 2" xfId="26673"/>
    <cellStyle name="Comma 2 7 3 2 2" xfId="26674"/>
    <cellStyle name="Comma 2 7 3 2 2 2" xfId="26675"/>
    <cellStyle name="Comma 2 7 3 2 3" xfId="26676"/>
    <cellStyle name="Comma 2 7 3 3" xfId="26677"/>
    <cellStyle name="Comma 2 7 3 3 2" xfId="26678"/>
    <cellStyle name="Comma 2 7 3 4" xfId="26679"/>
    <cellStyle name="Comma 2 7 4" xfId="26680"/>
    <cellStyle name="Comma 2 7 4 2" xfId="26681"/>
    <cellStyle name="Comma 2 7 4 2 2" xfId="26682"/>
    <cellStyle name="Comma 2 7 4 3" xfId="26683"/>
    <cellStyle name="Comma 2 7 5" xfId="26684"/>
    <cellStyle name="Comma 2 7 5 2" xfId="26685"/>
    <cellStyle name="Comma 2 7 6" xfId="26686"/>
    <cellStyle name="Comma 2 8" xfId="26687"/>
    <cellStyle name="Comma 2 8 2" xfId="26688"/>
    <cellStyle name="Comma 2 8 2 2" xfId="26689"/>
    <cellStyle name="Comma 2 8 2 2 2" xfId="26690"/>
    <cellStyle name="Comma 2 8 2 2 2 2" xfId="26691"/>
    <cellStyle name="Comma 2 8 2 2 3" xfId="26692"/>
    <cellStyle name="Comma 2 8 2 3" xfId="26693"/>
    <cellStyle name="Comma 2 8 2 3 2" xfId="26694"/>
    <cellStyle name="Comma 2 8 2 4" xfId="26695"/>
    <cellStyle name="Comma 2 8 3" xfId="26696"/>
    <cellStyle name="Comma 2 8 3 2" xfId="26697"/>
    <cellStyle name="Comma 2 8 3 2 2" xfId="26698"/>
    <cellStyle name="Comma 2 8 3 3" xfId="26699"/>
    <cellStyle name="Comma 2 8 4" xfId="26700"/>
    <cellStyle name="Comma 2 8 4 2" xfId="26701"/>
    <cellStyle name="Comma 2 8 5" xfId="26702"/>
    <cellStyle name="Comma 2 9" xfId="26703"/>
    <cellStyle name="Comma 2 9 2" xfId="26704"/>
    <cellStyle name="Comma 2 9 2 2" xfId="26705"/>
    <cellStyle name="Comma 2 9 2 2 2" xfId="26706"/>
    <cellStyle name="Comma 2 9 2 3" xfId="26707"/>
    <cellStyle name="Comma 2 9 3" xfId="26708"/>
    <cellStyle name="Comma 2 9 3 2" xfId="26709"/>
    <cellStyle name="Comma 2 9 4" xfId="26710"/>
    <cellStyle name="Comma 20" xfId="26711"/>
    <cellStyle name="Comma 21" xfId="26712"/>
    <cellStyle name="Comma 22" xfId="26713"/>
    <cellStyle name="Comma 23" xfId="26714"/>
    <cellStyle name="Comma 24" xfId="26715"/>
    <cellStyle name="Comma 25" xfId="26716"/>
    <cellStyle name="Comma 26" xfId="26717"/>
    <cellStyle name="Comma 27" xfId="26718"/>
    <cellStyle name="Comma 28" xfId="26719"/>
    <cellStyle name="Comma 29" xfId="26720"/>
    <cellStyle name="Comma 3" xfId="27"/>
    <cellStyle name="Comma 3 2" xfId="61"/>
    <cellStyle name="Comma 3 3" xfId="26721"/>
    <cellStyle name="Comma 30" xfId="26722"/>
    <cellStyle name="Comma 31" xfId="26723"/>
    <cellStyle name="Comma 4" xfId="28"/>
    <cellStyle name="Comma 4 10" xfId="26724"/>
    <cellStyle name="Comma 4 10 2" xfId="26725"/>
    <cellStyle name="Comma 4 10 2 2" xfId="26726"/>
    <cellStyle name="Comma 4 10 3" xfId="26727"/>
    <cellStyle name="Comma 4 11" xfId="26728"/>
    <cellStyle name="Comma 4 11 2" xfId="26729"/>
    <cellStyle name="Comma 4 12" xfId="26730"/>
    <cellStyle name="Comma 4 2" xfId="63"/>
    <cellStyle name="Comma 4 2 10" xfId="26731"/>
    <cellStyle name="Comma 4 2 10 2" xfId="26732"/>
    <cellStyle name="Comma 4 2 11" xfId="26733"/>
    <cellStyle name="Comma 4 2 2" xfId="26734"/>
    <cellStyle name="Comma 4 2 2 10" xfId="26735"/>
    <cellStyle name="Comma 4 2 2 2" xfId="26736"/>
    <cellStyle name="Comma 4 2 2 2 2" xfId="26737"/>
    <cellStyle name="Comma 4 2 2 2 2 2" xfId="26738"/>
    <cellStyle name="Comma 4 2 2 2 2 2 2" xfId="26739"/>
    <cellStyle name="Comma 4 2 2 2 2 2 2 2" xfId="26740"/>
    <cellStyle name="Comma 4 2 2 2 2 2 2 2 2" xfId="26741"/>
    <cellStyle name="Comma 4 2 2 2 2 2 2 2 2 2" xfId="26742"/>
    <cellStyle name="Comma 4 2 2 2 2 2 2 2 2 2 2" xfId="26743"/>
    <cellStyle name="Comma 4 2 2 2 2 2 2 2 2 2 2 2" xfId="26744"/>
    <cellStyle name="Comma 4 2 2 2 2 2 2 2 2 2 3" xfId="26745"/>
    <cellStyle name="Comma 4 2 2 2 2 2 2 2 2 3" xfId="26746"/>
    <cellStyle name="Comma 4 2 2 2 2 2 2 2 2 3 2" xfId="26747"/>
    <cellStyle name="Comma 4 2 2 2 2 2 2 2 2 4" xfId="26748"/>
    <cellStyle name="Comma 4 2 2 2 2 2 2 2 3" xfId="26749"/>
    <cellStyle name="Comma 4 2 2 2 2 2 2 2 3 2" xfId="26750"/>
    <cellStyle name="Comma 4 2 2 2 2 2 2 2 3 2 2" xfId="26751"/>
    <cellStyle name="Comma 4 2 2 2 2 2 2 2 3 3" xfId="26752"/>
    <cellStyle name="Comma 4 2 2 2 2 2 2 2 4" xfId="26753"/>
    <cellStyle name="Comma 4 2 2 2 2 2 2 2 4 2" xfId="26754"/>
    <cellStyle name="Comma 4 2 2 2 2 2 2 2 5" xfId="26755"/>
    <cellStyle name="Comma 4 2 2 2 2 2 2 3" xfId="26756"/>
    <cellStyle name="Comma 4 2 2 2 2 2 2 3 2" xfId="26757"/>
    <cellStyle name="Comma 4 2 2 2 2 2 2 3 2 2" xfId="26758"/>
    <cellStyle name="Comma 4 2 2 2 2 2 2 3 2 2 2" xfId="26759"/>
    <cellStyle name="Comma 4 2 2 2 2 2 2 3 2 3" xfId="26760"/>
    <cellStyle name="Comma 4 2 2 2 2 2 2 3 3" xfId="26761"/>
    <cellStyle name="Comma 4 2 2 2 2 2 2 3 3 2" xfId="26762"/>
    <cellStyle name="Comma 4 2 2 2 2 2 2 3 4" xfId="26763"/>
    <cellStyle name="Comma 4 2 2 2 2 2 2 4" xfId="26764"/>
    <cellStyle name="Comma 4 2 2 2 2 2 2 4 2" xfId="26765"/>
    <cellStyle name="Comma 4 2 2 2 2 2 2 4 2 2" xfId="26766"/>
    <cellStyle name="Comma 4 2 2 2 2 2 2 4 3" xfId="26767"/>
    <cellStyle name="Comma 4 2 2 2 2 2 2 5" xfId="26768"/>
    <cellStyle name="Comma 4 2 2 2 2 2 2 5 2" xfId="26769"/>
    <cellStyle name="Comma 4 2 2 2 2 2 2 6" xfId="26770"/>
    <cellStyle name="Comma 4 2 2 2 2 2 3" xfId="26771"/>
    <cellStyle name="Comma 4 2 2 2 2 2 3 2" xfId="26772"/>
    <cellStyle name="Comma 4 2 2 2 2 2 3 2 2" xfId="26773"/>
    <cellStyle name="Comma 4 2 2 2 2 2 3 2 2 2" xfId="26774"/>
    <cellStyle name="Comma 4 2 2 2 2 2 3 2 2 2 2" xfId="26775"/>
    <cellStyle name="Comma 4 2 2 2 2 2 3 2 2 3" xfId="26776"/>
    <cellStyle name="Comma 4 2 2 2 2 2 3 2 3" xfId="26777"/>
    <cellStyle name="Comma 4 2 2 2 2 2 3 2 3 2" xfId="26778"/>
    <cellStyle name="Comma 4 2 2 2 2 2 3 2 4" xfId="26779"/>
    <cellStyle name="Comma 4 2 2 2 2 2 3 3" xfId="26780"/>
    <cellStyle name="Comma 4 2 2 2 2 2 3 3 2" xfId="26781"/>
    <cellStyle name="Comma 4 2 2 2 2 2 3 3 2 2" xfId="26782"/>
    <cellStyle name="Comma 4 2 2 2 2 2 3 3 3" xfId="26783"/>
    <cellStyle name="Comma 4 2 2 2 2 2 3 4" xfId="26784"/>
    <cellStyle name="Comma 4 2 2 2 2 2 3 4 2" xfId="26785"/>
    <cellStyle name="Comma 4 2 2 2 2 2 3 5" xfId="26786"/>
    <cellStyle name="Comma 4 2 2 2 2 2 4" xfId="26787"/>
    <cellStyle name="Comma 4 2 2 2 2 2 4 2" xfId="26788"/>
    <cellStyle name="Comma 4 2 2 2 2 2 4 2 2" xfId="26789"/>
    <cellStyle name="Comma 4 2 2 2 2 2 4 2 2 2" xfId="26790"/>
    <cellStyle name="Comma 4 2 2 2 2 2 4 2 3" xfId="26791"/>
    <cellStyle name="Comma 4 2 2 2 2 2 4 3" xfId="26792"/>
    <cellStyle name="Comma 4 2 2 2 2 2 4 3 2" xfId="26793"/>
    <cellStyle name="Comma 4 2 2 2 2 2 4 4" xfId="26794"/>
    <cellStyle name="Comma 4 2 2 2 2 2 5" xfId="26795"/>
    <cellStyle name="Comma 4 2 2 2 2 2 5 2" xfId="26796"/>
    <cellStyle name="Comma 4 2 2 2 2 2 5 2 2" xfId="26797"/>
    <cellStyle name="Comma 4 2 2 2 2 2 5 3" xfId="26798"/>
    <cellStyle name="Comma 4 2 2 2 2 2 6" xfId="26799"/>
    <cellStyle name="Comma 4 2 2 2 2 2 6 2" xfId="26800"/>
    <cellStyle name="Comma 4 2 2 2 2 2 7" xfId="26801"/>
    <cellStyle name="Comma 4 2 2 2 2 3" xfId="26802"/>
    <cellStyle name="Comma 4 2 2 2 2 3 2" xfId="26803"/>
    <cellStyle name="Comma 4 2 2 2 2 3 2 2" xfId="26804"/>
    <cellStyle name="Comma 4 2 2 2 2 3 2 2 2" xfId="26805"/>
    <cellStyle name="Comma 4 2 2 2 2 3 2 2 2 2" xfId="26806"/>
    <cellStyle name="Comma 4 2 2 2 2 3 2 2 2 2 2" xfId="26807"/>
    <cellStyle name="Comma 4 2 2 2 2 3 2 2 2 3" xfId="26808"/>
    <cellStyle name="Comma 4 2 2 2 2 3 2 2 3" xfId="26809"/>
    <cellStyle name="Comma 4 2 2 2 2 3 2 2 3 2" xfId="26810"/>
    <cellStyle name="Comma 4 2 2 2 2 3 2 2 4" xfId="26811"/>
    <cellStyle name="Comma 4 2 2 2 2 3 2 3" xfId="26812"/>
    <cellStyle name="Comma 4 2 2 2 2 3 2 3 2" xfId="26813"/>
    <cellStyle name="Comma 4 2 2 2 2 3 2 3 2 2" xfId="26814"/>
    <cellStyle name="Comma 4 2 2 2 2 3 2 3 3" xfId="26815"/>
    <cellStyle name="Comma 4 2 2 2 2 3 2 4" xfId="26816"/>
    <cellStyle name="Comma 4 2 2 2 2 3 2 4 2" xfId="26817"/>
    <cellStyle name="Comma 4 2 2 2 2 3 2 5" xfId="26818"/>
    <cellStyle name="Comma 4 2 2 2 2 3 3" xfId="26819"/>
    <cellStyle name="Comma 4 2 2 2 2 3 3 2" xfId="26820"/>
    <cellStyle name="Comma 4 2 2 2 2 3 3 2 2" xfId="26821"/>
    <cellStyle name="Comma 4 2 2 2 2 3 3 2 2 2" xfId="26822"/>
    <cellStyle name="Comma 4 2 2 2 2 3 3 2 3" xfId="26823"/>
    <cellStyle name="Comma 4 2 2 2 2 3 3 3" xfId="26824"/>
    <cellStyle name="Comma 4 2 2 2 2 3 3 3 2" xfId="26825"/>
    <cellStyle name="Comma 4 2 2 2 2 3 3 4" xfId="26826"/>
    <cellStyle name="Comma 4 2 2 2 2 3 4" xfId="26827"/>
    <cellStyle name="Comma 4 2 2 2 2 3 4 2" xfId="26828"/>
    <cellStyle name="Comma 4 2 2 2 2 3 4 2 2" xfId="26829"/>
    <cellStyle name="Comma 4 2 2 2 2 3 4 3" xfId="26830"/>
    <cellStyle name="Comma 4 2 2 2 2 3 5" xfId="26831"/>
    <cellStyle name="Comma 4 2 2 2 2 3 5 2" xfId="26832"/>
    <cellStyle name="Comma 4 2 2 2 2 3 6" xfId="26833"/>
    <cellStyle name="Comma 4 2 2 2 2 4" xfId="26834"/>
    <cellStyle name="Comma 4 2 2 2 2 4 2" xfId="26835"/>
    <cellStyle name="Comma 4 2 2 2 2 4 2 2" xfId="26836"/>
    <cellStyle name="Comma 4 2 2 2 2 4 2 2 2" xfId="26837"/>
    <cellStyle name="Comma 4 2 2 2 2 4 2 2 2 2" xfId="26838"/>
    <cellStyle name="Comma 4 2 2 2 2 4 2 2 3" xfId="26839"/>
    <cellStyle name="Comma 4 2 2 2 2 4 2 3" xfId="26840"/>
    <cellStyle name="Comma 4 2 2 2 2 4 2 3 2" xfId="26841"/>
    <cellStyle name="Comma 4 2 2 2 2 4 2 4" xfId="26842"/>
    <cellStyle name="Comma 4 2 2 2 2 4 3" xfId="26843"/>
    <cellStyle name="Comma 4 2 2 2 2 4 3 2" xfId="26844"/>
    <cellStyle name="Comma 4 2 2 2 2 4 3 2 2" xfId="26845"/>
    <cellStyle name="Comma 4 2 2 2 2 4 3 3" xfId="26846"/>
    <cellStyle name="Comma 4 2 2 2 2 4 4" xfId="26847"/>
    <cellStyle name="Comma 4 2 2 2 2 4 4 2" xfId="26848"/>
    <cellStyle name="Comma 4 2 2 2 2 4 5" xfId="26849"/>
    <cellStyle name="Comma 4 2 2 2 2 5" xfId="26850"/>
    <cellStyle name="Comma 4 2 2 2 2 5 2" xfId="26851"/>
    <cellStyle name="Comma 4 2 2 2 2 5 2 2" xfId="26852"/>
    <cellStyle name="Comma 4 2 2 2 2 5 2 2 2" xfId="26853"/>
    <cellStyle name="Comma 4 2 2 2 2 5 2 3" xfId="26854"/>
    <cellStyle name="Comma 4 2 2 2 2 5 3" xfId="26855"/>
    <cellStyle name="Comma 4 2 2 2 2 5 3 2" xfId="26856"/>
    <cellStyle name="Comma 4 2 2 2 2 5 4" xfId="26857"/>
    <cellStyle name="Comma 4 2 2 2 2 6" xfId="26858"/>
    <cellStyle name="Comma 4 2 2 2 2 6 2" xfId="26859"/>
    <cellStyle name="Comma 4 2 2 2 2 6 2 2" xfId="26860"/>
    <cellStyle name="Comma 4 2 2 2 2 6 3" xfId="26861"/>
    <cellStyle name="Comma 4 2 2 2 2 7" xfId="26862"/>
    <cellStyle name="Comma 4 2 2 2 2 7 2" xfId="26863"/>
    <cellStyle name="Comma 4 2 2 2 2 8" xfId="26864"/>
    <cellStyle name="Comma 4 2 2 2 3" xfId="26865"/>
    <cellStyle name="Comma 4 2 2 2 3 2" xfId="26866"/>
    <cellStyle name="Comma 4 2 2 2 3 2 2" xfId="26867"/>
    <cellStyle name="Comma 4 2 2 2 3 2 2 2" xfId="26868"/>
    <cellStyle name="Comma 4 2 2 2 3 2 2 2 2" xfId="26869"/>
    <cellStyle name="Comma 4 2 2 2 3 2 2 2 2 2" xfId="26870"/>
    <cellStyle name="Comma 4 2 2 2 3 2 2 2 2 2 2" xfId="26871"/>
    <cellStyle name="Comma 4 2 2 2 3 2 2 2 2 3" xfId="26872"/>
    <cellStyle name="Comma 4 2 2 2 3 2 2 2 3" xfId="26873"/>
    <cellStyle name="Comma 4 2 2 2 3 2 2 2 3 2" xfId="26874"/>
    <cellStyle name="Comma 4 2 2 2 3 2 2 2 4" xfId="26875"/>
    <cellStyle name="Comma 4 2 2 2 3 2 2 3" xfId="26876"/>
    <cellStyle name="Comma 4 2 2 2 3 2 2 3 2" xfId="26877"/>
    <cellStyle name="Comma 4 2 2 2 3 2 2 3 2 2" xfId="26878"/>
    <cellStyle name="Comma 4 2 2 2 3 2 2 3 3" xfId="26879"/>
    <cellStyle name="Comma 4 2 2 2 3 2 2 4" xfId="26880"/>
    <cellStyle name="Comma 4 2 2 2 3 2 2 4 2" xfId="26881"/>
    <cellStyle name="Comma 4 2 2 2 3 2 2 5" xfId="26882"/>
    <cellStyle name="Comma 4 2 2 2 3 2 3" xfId="26883"/>
    <cellStyle name="Comma 4 2 2 2 3 2 3 2" xfId="26884"/>
    <cellStyle name="Comma 4 2 2 2 3 2 3 2 2" xfId="26885"/>
    <cellStyle name="Comma 4 2 2 2 3 2 3 2 2 2" xfId="26886"/>
    <cellStyle name="Comma 4 2 2 2 3 2 3 2 3" xfId="26887"/>
    <cellStyle name="Comma 4 2 2 2 3 2 3 3" xfId="26888"/>
    <cellStyle name="Comma 4 2 2 2 3 2 3 3 2" xfId="26889"/>
    <cellStyle name="Comma 4 2 2 2 3 2 3 4" xfId="26890"/>
    <cellStyle name="Comma 4 2 2 2 3 2 4" xfId="26891"/>
    <cellStyle name="Comma 4 2 2 2 3 2 4 2" xfId="26892"/>
    <cellStyle name="Comma 4 2 2 2 3 2 4 2 2" xfId="26893"/>
    <cellStyle name="Comma 4 2 2 2 3 2 4 3" xfId="26894"/>
    <cellStyle name="Comma 4 2 2 2 3 2 5" xfId="26895"/>
    <cellStyle name="Comma 4 2 2 2 3 2 5 2" xfId="26896"/>
    <cellStyle name="Comma 4 2 2 2 3 2 6" xfId="26897"/>
    <cellStyle name="Comma 4 2 2 2 3 3" xfId="26898"/>
    <cellStyle name="Comma 4 2 2 2 3 3 2" xfId="26899"/>
    <cellStyle name="Comma 4 2 2 2 3 3 2 2" xfId="26900"/>
    <cellStyle name="Comma 4 2 2 2 3 3 2 2 2" xfId="26901"/>
    <cellStyle name="Comma 4 2 2 2 3 3 2 2 2 2" xfId="26902"/>
    <cellStyle name="Comma 4 2 2 2 3 3 2 2 3" xfId="26903"/>
    <cellStyle name="Comma 4 2 2 2 3 3 2 3" xfId="26904"/>
    <cellStyle name="Comma 4 2 2 2 3 3 2 3 2" xfId="26905"/>
    <cellStyle name="Comma 4 2 2 2 3 3 2 4" xfId="26906"/>
    <cellStyle name="Comma 4 2 2 2 3 3 3" xfId="26907"/>
    <cellStyle name="Comma 4 2 2 2 3 3 3 2" xfId="26908"/>
    <cellStyle name="Comma 4 2 2 2 3 3 3 2 2" xfId="26909"/>
    <cellStyle name="Comma 4 2 2 2 3 3 3 3" xfId="26910"/>
    <cellStyle name="Comma 4 2 2 2 3 3 4" xfId="26911"/>
    <cellStyle name="Comma 4 2 2 2 3 3 4 2" xfId="26912"/>
    <cellStyle name="Comma 4 2 2 2 3 3 5" xfId="26913"/>
    <cellStyle name="Comma 4 2 2 2 3 4" xfId="26914"/>
    <cellStyle name="Comma 4 2 2 2 3 4 2" xfId="26915"/>
    <cellStyle name="Comma 4 2 2 2 3 4 2 2" xfId="26916"/>
    <cellStyle name="Comma 4 2 2 2 3 4 2 2 2" xfId="26917"/>
    <cellStyle name="Comma 4 2 2 2 3 4 2 3" xfId="26918"/>
    <cellStyle name="Comma 4 2 2 2 3 4 3" xfId="26919"/>
    <cellStyle name="Comma 4 2 2 2 3 4 3 2" xfId="26920"/>
    <cellStyle name="Comma 4 2 2 2 3 4 4" xfId="26921"/>
    <cellStyle name="Comma 4 2 2 2 3 5" xfId="26922"/>
    <cellStyle name="Comma 4 2 2 2 3 5 2" xfId="26923"/>
    <cellStyle name="Comma 4 2 2 2 3 5 2 2" xfId="26924"/>
    <cellStyle name="Comma 4 2 2 2 3 5 3" xfId="26925"/>
    <cellStyle name="Comma 4 2 2 2 3 6" xfId="26926"/>
    <cellStyle name="Comma 4 2 2 2 3 6 2" xfId="26927"/>
    <cellStyle name="Comma 4 2 2 2 3 7" xfId="26928"/>
    <cellStyle name="Comma 4 2 2 2 4" xfId="26929"/>
    <cellStyle name="Comma 4 2 2 2 4 2" xfId="26930"/>
    <cellStyle name="Comma 4 2 2 2 4 2 2" xfId="26931"/>
    <cellStyle name="Comma 4 2 2 2 4 2 2 2" xfId="26932"/>
    <cellStyle name="Comma 4 2 2 2 4 2 2 2 2" xfId="26933"/>
    <cellStyle name="Comma 4 2 2 2 4 2 2 2 2 2" xfId="26934"/>
    <cellStyle name="Comma 4 2 2 2 4 2 2 2 3" xfId="26935"/>
    <cellStyle name="Comma 4 2 2 2 4 2 2 3" xfId="26936"/>
    <cellStyle name="Comma 4 2 2 2 4 2 2 3 2" xfId="26937"/>
    <cellStyle name="Comma 4 2 2 2 4 2 2 4" xfId="26938"/>
    <cellStyle name="Comma 4 2 2 2 4 2 3" xfId="26939"/>
    <cellStyle name="Comma 4 2 2 2 4 2 3 2" xfId="26940"/>
    <cellStyle name="Comma 4 2 2 2 4 2 3 2 2" xfId="26941"/>
    <cellStyle name="Comma 4 2 2 2 4 2 3 3" xfId="26942"/>
    <cellStyle name="Comma 4 2 2 2 4 2 4" xfId="26943"/>
    <cellStyle name="Comma 4 2 2 2 4 2 4 2" xfId="26944"/>
    <cellStyle name="Comma 4 2 2 2 4 2 5" xfId="26945"/>
    <cellStyle name="Comma 4 2 2 2 4 3" xfId="26946"/>
    <cellStyle name="Comma 4 2 2 2 4 3 2" xfId="26947"/>
    <cellStyle name="Comma 4 2 2 2 4 3 2 2" xfId="26948"/>
    <cellStyle name="Comma 4 2 2 2 4 3 2 2 2" xfId="26949"/>
    <cellStyle name="Comma 4 2 2 2 4 3 2 3" xfId="26950"/>
    <cellStyle name="Comma 4 2 2 2 4 3 3" xfId="26951"/>
    <cellStyle name="Comma 4 2 2 2 4 3 3 2" xfId="26952"/>
    <cellStyle name="Comma 4 2 2 2 4 3 4" xfId="26953"/>
    <cellStyle name="Comma 4 2 2 2 4 4" xfId="26954"/>
    <cellStyle name="Comma 4 2 2 2 4 4 2" xfId="26955"/>
    <cellStyle name="Comma 4 2 2 2 4 4 2 2" xfId="26956"/>
    <cellStyle name="Comma 4 2 2 2 4 4 3" xfId="26957"/>
    <cellStyle name="Comma 4 2 2 2 4 5" xfId="26958"/>
    <cellStyle name="Comma 4 2 2 2 4 5 2" xfId="26959"/>
    <cellStyle name="Comma 4 2 2 2 4 6" xfId="26960"/>
    <cellStyle name="Comma 4 2 2 2 5" xfId="26961"/>
    <cellStyle name="Comma 4 2 2 2 5 2" xfId="26962"/>
    <cellStyle name="Comma 4 2 2 2 5 2 2" xfId="26963"/>
    <cellStyle name="Comma 4 2 2 2 5 2 2 2" xfId="26964"/>
    <cellStyle name="Comma 4 2 2 2 5 2 2 2 2" xfId="26965"/>
    <cellStyle name="Comma 4 2 2 2 5 2 2 3" xfId="26966"/>
    <cellStyle name="Comma 4 2 2 2 5 2 3" xfId="26967"/>
    <cellStyle name="Comma 4 2 2 2 5 2 3 2" xfId="26968"/>
    <cellStyle name="Comma 4 2 2 2 5 2 4" xfId="26969"/>
    <cellStyle name="Comma 4 2 2 2 5 3" xfId="26970"/>
    <cellStyle name="Comma 4 2 2 2 5 3 2" xfId="26971"/>
    <cellStyle name="Comma 4 2 2 2 5 3 2 2" xfId="26972"/>
    <cellStyle name="Comma 4 2 2 2 5 3 3" xfId="26973"/>
    <cellStyle name="Comma 4 2 2 2 5 4" xfId="26974"/>
    <cellStyle name="Comma 4 2 2 2 5 4 2" xfId="26975"/>
    <cellStyle name="Comma 4 2 2 2 5 5" xfId="26976"/>
    <cellStyle name="Comma 4 2 2 2 6" xfId="26977"/>
    <cellStyle name="Comma 4 2 2 2 6 2" xfId="26978"/>
    <cellStyle name="Comma 4 2 2 2 6 2 2" xfId="26979"/>
    <cellStyle name="Comma 4 2 2 2 6 2 2 2" xfId="26980"/>
    <cellStyle name="Comma 4 2 2 2 6 2 3" xfId="26981"/>
    <cellStyle name="Comma 4 2 2 2 6 3" xfId="26982"/>
    <cellStyle name="Comma 4 2 2 2 6 3 2" xfId="26983"/>
    <cellStyle name="Comma 4 2 2 2 6 4" xfId="26984"/>
    <cellStyle name="Comma 4 2 2 2 7" xfId="26985"/>
    <cellStyle name="Comma 4 2 2 2 7 2" xfId="26986"/>
    <cellStyle name="Comma 4 2 2 2 7 2 2" xfId="26987"/>
    <cellStyle name="Comma 4 2 2 2 7 3" xfId="26988"/>
    <cellStyle name="Comma 4 2 2 2 8" xfId="26989"/>
    <cellStyle name="Comma 4 2 2 2 8 2" xfId="26990"/>
    <cellStyle name="Comma 4 2 2 2 9" xfId="26991"/>
    <cellStyle name="Comma 4 2 2 3" xfId="26992"/>
    <cellStyle name="Comma 4 2 2 3 2" xfId="26993"/>
    <cellStyle name="Comma 4 2 2 3 2 2" xfId="26994"/>
    <cellStyle name="Comma 4 2 2 3 2 2 2" xfId="26995"/>
    <cellStyle name="Comma 4 2 2 3 2 2 2 2" xfId="26996"/>
    <cellStyle name="Comma 4 2 2 3 2 2 2 2 2" xfId="26997"/>
    <cellStyle name="Comma 4 2 2 3 2 2 2 2 2 2" xfId="26998"/>
    <cellStyle name="Comma 4 2 2 3 2 2 2 2 2 2 2" xfId="26999"/>
    <cellStyle name="Comma 4 2 2 3 2 2 2 2 2 3" xfId="27000"/>
    <cellStyle name="Comma 4 2 2 3 2 2 2 2 3" xfId="27001"/>
    <cellStyle name="Comma 4 2 2 3 2 2 2 2 3 2" xfId="27002"/>
    <cellStyle name="Comma 4 2 2 3 2 2 2 2 4" xfId="27003"/>
    <cellStyle name="Comma 4 2 2 3 2 2 2 3" xfId="27004"/>
    <cellStyle name="Comma 4 2 2 3 2 2 2 3 2" xfId="27005"/>
    <cellStyle name="Comma 4 2 2 3 2 2 2 3 2 2" xfId="27006"/>
    <cellStyle name="Comma 4 2 2 3 2 2 2 3 3" xfId="27007"/>
    <cellStyle name="Comma 4 2 2 3 2 2 2 4" xfId="27008"/>
    <cellStyle name="Comma 4 2 2 3 2 2 2 4 2" xfId="27009"/>
    <cellStyle name="Comma 4 2 2 3 2 2 2 5" xfId="27010"/>
    <cellStyle name="Comma 4 2 2 3 2 2 3" xfId="27011"/>
    <cellStyle name="Comma 4 2 2 3 2 2 3 2" xfId="27012"/>
    <cellStyle name="Comma 4 2 2 3 2 2 3 2 2" xfId="27013"/>
    <cellStyle name="Comma 4 2 2 3 2 2 3 2 2 2" xfId="27014"/>
    <cellStyle name="Comma 4 2 2 3 2 2 3 2 3" xfId="27015"/>
    <cellStyle name="Comma 4 2 2 3 2 2 3 3" xfId="27016"/>
    <cellStyle name="Comma 4 2 2 3 2 2 3 3 2" xfId="27017"/>
    <cellStyle name="Comma 4 2 2 3 2 2 3 4" xfId="27018"/>
    <cellStyle name="Comma 4 2 2 3 2 2 4" xfId="27019"/>
    <cellStyle name="Comma 4 2 2 3 2 2 4 2" xfId="27020"/>
    <cellStyle name="Comma 4 2 2 3 2 2 4 2 2" xfId="27021"/>
    <cellStyle name="Comma 4 2 2 3 2 2 4 3" xfId="27022"/>
    <cellStyle name="Comma 4 2 2 3 2 2 5" xfId="27023"/>
    <cellStyle name="Comma 4 2 2 3 2 2 5 2" xfId="27024"/>
    <cellStyle name="Comma 4 2 2 3 2 2 6" xfId="27025"/>
    <cellStyle name="Comma 4 2 2 3 2 3" xfId="27026"/>
    <cellStyle name="Comma 4 2 2 3 2 3 2" xfId="27027"/>
    <cellStyle name="Comma 4 2 2 3 2 3 2 2" xfId="27028"/>
    <cellStyle name="Comma 4 2 2 3 2 3 2 2 2" xfId="27029"/>
    <cellStyle name="Comma 4 2 2 3 2 3 2 2 2 2" xfId="27030"/>
    <cellStyle name="Comma 4 2 2 3 2 3 2 2 3" xfId="27031"/>
    <cellStyle name="Comma 4 2 2 3 2 3 2 3" xfId="27032"/>
    <cellStyle name="Comma 4 2 2 3 2 3 2 3 2" xfId="27033"/>
    <cellStyle name="Comma 4 2 2 3 2 3 2 4" xfId="27034"/>
    <cellStyle name="Comma 4 2 2 3 2 3 3" xfId="27035"/>
    <cellStyle name="Comma 4 2 2 3 2 3 3 2" xfId="27036"/>
    <cellStyle name="Comma 4 2 2 3 2 3 3 2 2" xfId="27037"/>
    <cellStyle name="Comma 4 2 2 3 2 3 3 3" xfId="27038"/>
    <cellStyle name="Comma 4 2 2 3 2 3 4" xfId="27039"/>
    <cellStyle name="Comma 4 2 2 3 2 3 4 2" xfId="27040"/>
    <cellStyle name="Comma 4 2 2 3 2 3 5" xfId="27041"/>
    <cellStyle name="Comma 4 2 2 3 2 4" xfId="27042"/>
    <cellStyle name="Comma 4 2 2 3 2 4 2" xfId="27043"/>
    <cellStyle name="Comma 4 2 2 3 2 4 2 2" xfId="27044"/>
    <cellStyle name="Comma 4 2 2 3 2 4 2 2 2" xfId="27045"/>
    <cellStyle name="Comma 4 2 2 3 2 4 2 3" xfId="27046"/>
    <cellStyle name="Comma 4 2 2 3 2 4 3" xfId="27047"/>
    <cellStyle name="Comma 4 2 2 3 2 4 3 2" xfId="27048"/>
    <cellStyle name="Comma 4 2 2 3 2 4 4" xfId="27049"/>
    <cellStyle name="Comma 4 2 2 3 2 5" xfId="27050"/>
    <cellStyle name="Comma 4 2 2 3 2 5 2" xfId="27051"/>
    <cellStyle name="Comma 4 2 2 3 2 5 2 2" xfId="27052"/>
    <cellStyle name="Comma 4 2 2 3 2 5 3" xfId="27053"/>
    <cellStyle name="Comma 4 2 2 3 2 6" xfId="27054"/>
    <cellStyle name="Comma 4 2 2 3 2 6 2" xfId="27055"/>
    <cellStyle name="Comma 4 2 2 3 2 7" xfId="27056"/>
    <cellStyle name="Comma 4 2 2 3 3" xfId="27057"/>
    <cellStyle name="Comma 4 2 2 3 3 2" xfId="27058"/>
    <cellStyle name="Comma 4 2 2 3 3 2 2" xfId="27059"/>
    <cellStyle name="Comma 4 2 2 3 3 2 2 2" xfId="27060"/>
    <cellStyle name="Comma 4 2 2 3 3 2 2 2 2" xfId="27061"/>
    <cellStyle name="Comma 4 2 2 3 3 2 2 2 2 2" xfId="27062"/>
    <cellStyle name="Comma 4 2 2 3 3 2 2 2 3" xfId="27063"/>
    <cellStyle name="Comma 4 2 2 3 3 2 2 3" xfId="27064"/>
    <cellStyle name="Comma 4 2 2 3 3 2 2 3 2" xfId="27065"/>
    <cellStyle name="Comma 4 2 2 3 3 2 2 4" xfId="27066"/>
    <cellStyle name="Comma 4 2 2 3 3 2 3" xfId="27067"/>
    <cellStyle name="Comma 4 2 2 3 3 2 3 2" xfId="27068"/>
    <cellStyle name="Comma 4 2 2 3 3 2 3 2 2" xfId="27069"/>
    <cellStyle name="Comma 4 2 2 3 3 2 3 3" xfId="27070"/>
    <cellStyle name="Comma 4 2 2 3 3 2 4" xfId="27071"/>
    <cellStyle name="Comma 4 2 2 3 3 2 4 2" xfId="27072"/>
    <cellStyle name="Comma 4 2 2 3 3 2 5" xfId="27073"/>
    <cellStyle name="Comma 4 2 2 3 3 3" xfId="27074"/>
    <cellStyle name="Comma 4 2 2 3 3 3 2" xfId="27075"/>
    <cellStyle name="Comma 4 2 2 3 3 3 2 2" xfId="27076"/>
    <cellStyle name="Comma 4 2 2 3 3 3 2 2 2" xfId="27077"/>
    <cellStyle name="Comma 4 2 2 3 3 3 2 3" xfId="27078"/>
    <cellStyle name="Comma 4 2 2 3 3 3 3" xfId="27079"/>
    <cellStyle name="Comma 4 2 2 3 3 3 3 2" xfId="27080"/>
    <cellStyle name="Comma 4 2 2 3 3 3 4" xfId="27081"/>
    <cellStyle name="Comma 4 2 2 3 3 4" xfId="27082"/>
    <cellStyle name="Comma 4 2 2 3 3 4 2" xfId="27083"/>
    <cellStyle name="Comma 4 2 2 3 3 4 2 2" xfId="27084"/>
    <cellStyle name="Comma 4 2 2 3 3 4 3" xfId="27085"/>
    <cellStyle name="Comma 4 2 2 3 3 5" xfId="27086"/>
    <cellStyle name="Comma 4 2 2 3 3 5 2" xfId="27087"/>
    <cellStyle name="Comma 4 2 2 3 3 6" xfId="27088"/>
    <cellStyle name="Comma 4 2 2 3 4" xfId="27089"/>
    <cellStyle name="Comma 4 2 2 3 4 2" xfId="27090"/>
    <cellStyle name="Comma 4 2 2 3 4 2 2" xfId="27091"/>
    <cellStyle name="Comma 4 2 2 3 4 2 2 2" xfId="27092"/>
    <cellStyle name="Comma 4 2 2 3 4 2 2 2 2" xfId="27093"/>
    <cellStyle name="Comma 4 2 2 3 4 2 2 3" xfId="27094"/>
    <cellStyle name="Comma 4 2 2 3 4 2 3" xfId="27095"/>
    <cellStyle name="Comma 4 2 2 3 4 2 3 2" xfId="27096"/>
    <cellStyle name="Comma 4 2 2 3 4 2 4" xfId="27097"/>
    <cellStyle name="Comma 4 2 2 3 4 3" xfId="27098"/>
    <cellStyle name="Comma 4 2 2 3 4 3 2" xfId="27099"/>
    <cellStyle name="Comma 4 2 2 3 4 3 2 2" xfId="27100"/>
    <cellStyle name="Comma 4 2 2 3 4 3 3" xfId="27101"/>
    <cellStyle name="Comma 4 2 2 3 4 4" xfId="27102"/>
    <cellStyle name="Comma 4 2 2 3 4 4 2" xfId="27103"/>
    <cellStyle name="Comma 4 2 2 3 4 5" xfId="27104"/>
    <cellStyle name="Comma 4 2 2 3 5" xfId="27105"/>
    <cellStyle name="Comma 4 2 2 3 5 2" xfId="27106"/>
    <cellStyle name="Comma 4 2 2 3 5 2 2" xfId="27107"/>
    <cellStyle name="Comma 4 2 2 3 5 2 2 2" xfId="27108"/>
    <cellStyle name="Comma 4 2 2 3 5 2 3" xfId="27109"/>
    <cellStyle name="Comma 4 2 2 3 5 3" xfId="27110"/>
    <cellStyle name="Comma 4 2 2 3 5 3 2" xfId="27111"/>
    <cellStyle name="Comma 4 2 2 3 5 4" xfId="27112"/>
    <cellStyle name="Comma 4 2 2 3 6" xfId="27113"/>
    <cellStyle name="Comma 4 2 2 3 6 2" xfId="27114"/>
    <cellStyle name="Comma 4 2 2 3 6 2 2" xfId="27115"/>
    <cellStyle name="Comma 4 2 2 3 6 3" xfId="27116"/>
    <cellStyle name="Comma 4 2 2 3 7" xfId="27117"/>
    <cellStyle name="Comma 4 2 2 3 7 2" xfId="27118"/>
    <cellStyle name="Comma 4 2 2 3 8" xfId="27119"/>
    <cellStyle name="Comma 4 2 2 4" xfId="27120"/>
    <cellStyle name="Comma 4 2 2 4 2" xfId="27121"/>
    <cellStyle name="Comma 4 2 2 4 2 2" xfId="27122"/>
    <cellStyle name="Comma 4 2 2 4 2 2 2" xfId="27123"/>
    <cellStyle name="Comma 4 2 2 4 2 2 2 2" xfId="27124"/>
    <cellStyle name="Comma 4 2 2 4 2 2 2 2 2" xfId="27125"/>
    <cellStyle name="Comma 4 2 2 4 2 2 2 2 2 2" xfId="27126"/>
    <cellStyle name="Comma 4 2 2 4 2 2 2 2 3" xfId="27127"/>
    <cellStyle name="Comma 4 2 2 4 2 2 2 3" xfId="27128"/>
    <cellStyle name="Comma 4 2 2 4 2 2 2 3 2" xfId="27129"/>
    <cellStyle name="Comma 4 2 2 4 2 2 2 4" xfId="27130"/>
    <cellStyle name="Comma 4 2 2 4 2 2 3" xfId="27131"/>
    <cellStyle name="Comma 4 2 2 4 2 2 3 2" xfId="27132"/>
    <cellStyle name="Comma 4 2 2 4 2 2 3 2 2" xfId="27133"/>
    <cellStyle name="Comma 4 2 2 4 2 2 3 3" xfId="27134"/>
    <cellStyle name="Comma 4 2 2 4 2 2 4" xfId="27135"/>
    <cellStyle name="Comma 4 2 2 4 2 2 4 2" xfId="27136"/>
    <cellStyle name="Comma 4 2 2 4 2 2 5" xfId="27137"/>
    <cellStyle name="Comma 4 2 2 4 2 3" xfId="27138"/>
    <cellStyle name="Comma 4 2 2 4 2 3 2" xfId="27139"/>
    <cellStyle name="Comma 4 2 2 4 2 3 2 2" xfId="27140"/>
    <cellStyle name="Comma 4 2 2 4 2 3 2 2 2" xfId="27141"/>
    <cellStyle name="Comma 4 2 2 4 2 3 2 3" xfId="27142"/>
    <cellStyle name="Comma 4 2 2 4 2 3 3" xfId="27143"/>
    <cellStyle name="Comma 4 2 2 4 2 3 3 2" xfId="27144"/>
    <cellStyle name="Comma 4 2 2 4 2 3 4" xfId="27145"/>
    <cellStyle name="Comma 4 2 2 4 2 4" xfId="27146"/>
    <cellStyle name="Comma 4 2 2 4 2 4 2" xfId="27147"/>
    <cellStyle name="Comma 4 2 2 4 2 4 2 2" xfId="27148"/>
    <cellStyle name="Comma 4 2 2 4 2 4 3" xfId="27149"/>
    <cellStyle name="Comma 4 2 2 4 2 5" xfId="27150"/>
    <cellStyle name="Comma 4 2 2 4 2 5 2" xfId="27151"/>
    <cellStyle name="Comma 4 2 2 4 2 6" xfId="27152"/>
    <cellStyle name="Comma 4 2 2 4 3" xfId="27153"/>
    <cellStyle name="Comma 4 2 2 4 3 2" xfId="27154"/>
    <cellStyle name="Comma 4 2 2 4 3 2 2" xfId="27155"/>
    <cellStyle name="Comma 4 2 2 4 3 2 2 2" xfId="27156"/>
    <cellStyle name="Comma 4 2 2 4 3 2 2 2 2" xfId="27157"/>
    <cellStyle name="Comma 4 2 2 4 3 2 2 3" xfId="27158"/>
    <cellStyle name="Comma 4 2 2 4 3 2 3" xfId="27159"/>
    <cellStyle name="Comma 4 2 2 4 3 2 3 2" xfId="27160"/>
    <cellStyle name="Comma 4 2 2 4 3 2 4" xfId="27161"/>
    <cellStyle name="Comma 4 2 2 4 3 3" xfId="27162"/>
    <cellStyle name="Comma 4 2 2 4 3 3 2" xfId="27163"/>
    <cellStyle name="Comma 4 2 2 4 3 3 2 2" xfId="27164"/>
    <cellStyle name="Comma 4 2 2 4 3 3 3" xfId="27165"/>
    <cellStyle name="Comma 4 2 2 4 3 4" xfId="27166"/>
    <cellStyle name="Comma 4 2 2 4 3 4 2" xfId="27167"/>
    <cellStyle name="Comma 4 2 2 4 3 5" xfId="27168"/>
    <cellStyle name="Comma 4 2 2 4 4" xfId="27169"/>
    <cellStyle name="Comma 4 2 2 4 4 2" xfId="27170"/>
    <cellStyle name="Comma 4 2 2 4 4 2 2" xfId="27171"/>
    <cellStyle name="Comma 4 2 2 4 4 2 2 2" xfId="27172"/>
    <cellStyle name="Comma 4 2 2 4 4 2 3" xfId="27173"/>
    <cellStyle name="Comma 4 2 2 4 4 3" xfId="27174"/>
    <cellStyle name="Comma 4 2 2 4 4 3 2" xfId="27175"/>
    <cellStyle name="Comma 4 2 2 4 4 4" xfId="27176"/>
    <cellStyle name="Comma 4 2 2 4 5" xfId="27177"/>
    <cellStyle name="Comma 4 2 2 4 5 2" xfId="27178"/>
    <cellStyle name="Comma 4 2 2 4 5 2 2" xfId="27179"/>
    <cellStyle name="Comma 4 2 2 4 5 3" xfId="27180"/>
    <cellStyle name="Comma 4 2 2 4 6" xfId="27181"/>
    <cellStyle name="Comma 4 2 2 4 6 2" xfId="27182"/>
    <cellStyle name="Comma 4 2 2 4 7" xfId="27183"/>
    <cellStyle name="Comma 4 2 2 5" xfId="27184"/>
    <cellStyle name="Comma 4 2 2 5 2" xfId="27185"/>
    <cellStyle name="Comma 4 2 2 5 2 2" xfId="27186"/>
    <cellStyle name="Comma 4 2 2 5 2 2 2" xfId="27187"/>
    <cellStyle name="Comma 4 2 2 5 2 2 2 2" xfId="27188"/>
    <cellStyle name="Comma 4 2 2 5 2 2 2 2 2" xfId="27189"/>
    <cellStyle name="Comma 4 2 2 5 2 2 2 3" xfId="27190"/>
    <cellStyle name="Comma 4 2 2 5 2 2 3" xfId="27191"/>
    <cellStyle name="Comma 4 2 2 5 2 2 3 2" xfId="27192"/>
    <cellStyle name="Comma 4 2 2 5 2 2 4" xfId="27193"/>
    <cellStyle name="Comma 4 2 2 5 2 3" xfId="27194"/>
    <cellStyle name="Comma 4 2 2 5 2 3 2" xfId="27195"/>
    <cellStyle name="Comma 4 2 2 5 2 3 2 2" xfId="27196"/>
    <cellStyle name="Comma 4 2 2 5 2 3 3" xfId="27197"/>
    <cellStyle name="Comma 4 2 2 5 2 4" xfId="27198"/>
    <cellStyle name="Comma 4 2 2 5 2 4 2" xfId="27199"/>
    <cellStyle name="Comma 4 2 2 5 2 5" xfId="27200"/>
    <cellStyle name="Comma 4 2 2 5 3" xfId="27201"/>
    <cellStyle name="Comma 4 2 2 5 3 2" xfId="27202"/>
    <cellStyle name="Comma 4 2 2 5 3 2 2" xfId="27203"/>
    <cellStyle name="Comma 4 2 2 5 3 2 2 2" xfId="27204"/>
    <cellStyle name="Comma 4 2 2 5 3 2 3" xfId="27205"/>
    <cellStyle name="Comma 4 2 2 5 3 3" xfId="27206"/>
    <cellStyle name="Comma 4 2 2 5 3 3 2" xfId="27207"/>
    <cellStyle name="Comma 4 2 2 5 3 4" xfId="27208"/>
    <cellStyle name="Comma 4 2 2 5 4" xfId="27209"/>
    <cellStyle name="Comma 4 2 2 5 4 2" xfId="27210"/>
    <cellStyle name="Comma 4 2 2 5 4 2 2" xfId="27211"/>
    <cellStyle name="Comma 4 2 2 5 4 3" xfId="27212"/>
    <cellStyle name="Comma 4 2 2 5 5" xfId="27213"/>
    <cellStyle name="Comma 4 2 2 5 5 2" xfId="27214"/>
    <cellStyle name="Comma 4 2 2 5 6" xfId="27215"/>
    <cellStyle name="Comma 4 2 2 6" xfId="27216"/>
    <cellStyle name="Comma 4 2 2 6 2" xfId="27217"/>
    <cellStyle name="Comma 4 2 2 6 2 2" xfId="27218"/>
    <cellStyle name="Comma 4 2 2 6 2 2 2" xfId="27219"/>
    <cellStyle name="Comma 4 2 2 6 2 2 2 2" xfId="27220"/>
    <cellStyle name="Comma 4 2 2 6 2 2 3" xfId="27221"/>
    <cellStyle name="Comma 4 2 2 6 2 3" xfId="27222"/>
    <cellStyle name="Comma 4 2 2 6 2 3 2" xfId="27223"/>
    <cellStyle name="Comma 4 2 2 6 2 4" xfId="27224"/>
    <cellStyle name="Comma 4 2 2 6 3" xfId="27225"/>
    <cellStyle name="Comma 4 2 2 6 3 2" xfId="27226"/>
    <cellStyle name="Comma 4 2 2 6 3 2 2" xfId="27227"/>
    <cellStyle name="Comma 4 2 2 6 3 3" xfId="27228"/>
    <cellStyle name="Comma 4 2 2 6 4" xfId="27229"/>
    <cellStyle name="Comma 4 2 2 6 4 2" xfId="27230"/>
    <cellStyle name="Comma 4 2 2 6 5" xfId="27231"/>
    <cellStyle name="Comma 4 2 2 7" xfId="27232"/>
    <cellStyle name="Comma 4 2 2 7 2" xfId="27233"/>
    <cellStyle name="Comma 4 2 2 7 2 2" xfId="27234"/>
    <cellStyle name="Comma 4 2 2 7 2 2 2" xfId="27235"/>
    <cellStyle name="Comma 4 2 2 7 2 3" xfId="27236"/>
    <cellStyle name="Comma 4 2 2 7 3" xfId="27237"/>
    <cellStyle name="Comma 4 2 2 7 3 2" xfId="27238"/>
    <cellStyle name="Comma 4 2 2 7 4" xfId="27239"/>
    <cellStyle name="Comma 4 2 2 8" xfId="27240"/>
    <cellStyle name="Comma 4 2 2 8 2" xfId="27241"/>
    <cellStyle name="Comma 4 2 2 8 2 2" xfId="27242"/>
    <cellStyle name="Comma 4 2 2 8 3" xfId="27243"/>
    <cellStyle name="Comma 4 2 2 9" xfId="27244"/>
    <cellStyle name="Comma 4 2 2 9 2" xfId="27245"/>
    <cellStyle name="Comma 4 2 3" xfId="27246"/>
    <cellStyle name="Comma 4 2 3 2" xfId="27247"/>
    <cellStyle name="Comma 4 2 3 2 2" xfId="27248"/>
    <cellStyle name="Comma 4 2 3 2 2 2" xfId="27249"/>
    <cellStyle name="Comma 4 2 3 2 2 2 2" xfId="27250"/>
    <cellStyle name="Comma 4 2 3 2 2 2 2 2" xfId="27251"/>
    <cellStyle name="Comma 4 2 3 2 2 2 2 2 2" xfId="27252"/>
    <cellStyle name="Comma 4 2 3 2 2 2 2 2 2 2" xfId="27253"/>
    <cellStyle name="Comma 4 2 3 2 2 2 2 2 2 2 2" xfId="27254"/>
    <cellStyle name="Comma 4 2 3 2 2 2 2 2 2 3" xfId="27255"/>
    <cellStyle name="Comma 4 2 3 2 2 2 2 2 3" xfId="27256"/>
    <cellStyle name="Comma 4 2 3 2 2 2 2 2 3 2" xfId="27257"/>
    <cellStyle name="Comma 4 2 3 2 2 2 2 2 4" xfId="27258"/>
    <cellStyle name="Comma 4 2 3 2 2 2 2 3" xfId="27259"/>
    <cellStyle name="Comma 4 2 3 2 2 2 2 3 2" xfId="27260"/>
    <cellStyle name="Comma 4 2 3 2 2 2 2 3 2 2" xfId="27261"/>
    <cellStyle name="Comma 4 2 3 2 2 2 2 3 3" xfId="27262"/>
    <cellStyle name="Comma 4 2 3 2 2 2 2 4" xfId="27263"/>
    <cellStyle name="Comma 4 2 3 2 2 2 2 4 2" xfId="27264"/>
    <cellStyle name="Comma 4 2 3 2 2 2 2 5" xfId="27265"/>
    <cellStyle name="Comma 4 2 3 2 2 2 3" xfId="27266"/>
    <cellStyle name="Comma 4 2 3 2 2 2 3 2" xfId="27267"/>
    <cellStyle name="Comma 4 2 3 2 2 2 3 2 2" xfId="27268"/>
    <cellStyle name="Comma 4 2 3 2 2 2 3 2 2 2" xfId="27269"/>
    <cellStyle name="Comma 4 2 3 2 2 2 3 2 3" xfId="27270"/>
    <cellStyle name="Comma 4 2 3 2 2 2 3 3" xfId="27271"/>
    <cellStyle name="Comma 4 2 3 2 2 2 3 3 2" xfId="27272"/>
    <cellStyle name="Comma 4 2 3 2 2 2 3 4" xfId="27273"/>
    <cellStyle name="Comma 4 2 3 2 2 2 4" xfId="27274"/>
    <cellStyle name="Comma 4 2 3 2 2 2 4 2" xfId="27275"/>
    <cellStyle name="Comma 4 2 3 2 2 2 4 2 2" xfId="27276"/>
    <cellStyle name="Comma 4 2 3 2 2 2 4 3" xfId="27277"/>
    <cellStyle name="Comma 4 2 3 2 2 2 5" xfId="27278"/>
    <cellStyle name="Comma 4 2 3 2 2 2 5 2" xfId="27279"/>
    <cellStyle name="Comma 4 2 3 2 2 2 6" xfId="27280"/>
    <cellStyle name="Comma 4 2 3 2 2 3" xfId="27281"/>
    <cellStyle name="Comma 4 2 3 2 2 3 2" xfId="27282"/>
    <cellStyle name="Comma 4 2 3 2 2 3 2 2" xfId="27283"/>
    <cellStyle name="Comma 4 2 3 2 2 3 2 2 2" xfId="27284"/>
    <cellStyle name="Comma 4 2 3 2 2 3 2 2 2 2" xfId="27285"/>
    <cellStyle name="Comma 4 2 3 2 2 3 2 2 3" xfId="27286"/>
    <cellStyle name="Comma 4 2 3 2 2 3 2 3" xfId="27287"/>
    <cellStyle name="Comma 4 2 3 2 2 3 2 3 2" xfId="27288"/>
    <cellStyle name="Comma 4 2 3 2 2 3 2 4" xfId="27289"/>
    <cellStyle name="Comma 4 2 3 2 2 3 3" xfId="27290"/>
    <cellStyle name="Comma 4 2 3 2 2 3 3 2" xfId="27291"/>
    <cellStyle name="Comma 4 2 3 2 2 3 3 2 2" xfId="27292"/>
    <cellStyle name="Comma 4 2 3 2 2 3 3 3" xfId="27293"/>
    <cellStyle name="Comma 4 2 3 2 2 3 4" xfId="27294"/>
    <cellStyle name="Comma 4 2 3 2 2 3 4 2" xfId="27295"/>
    <cellStyle name="Comma 4 2 3 2 2 3 5" xfId="27296"/>
    <cellStyle name="Comma 4 2 3 2 2 4" xfId="27297"/>
    <cellStyle name="Comma 4 2 3 2 2 4 2" xfId="27298"/>
    <cellStyle name="Comma 4 2 3 2 2 4 2 2" xfId="27299"/>
    <cellStyle name="Comma 4 2 3 2 2 4 2 2 2" xfId="27300"/>
    <cellStyle name="Comma 4 2 3 2 2 4 2 3" xfId="27301"/>
    <cellStyle name="Comma 4 2 3 2 2 4 3" xfId="27302"/>
    <cellStyle name="Comma 4 2 3 2 2 4 3 2" xfId="27303"/>
    <cellStyle name="Comma 4 2 3 2 2 4 4" xfId="27304"/>
    <cellStyle name="Comma 4 2 3 2 2 5" xfId="27305"/>
    <cellStyle name="Comma 4 2 3 2 2 5 2" xfId="27306"/>
    <cellStyle name="Comma 4 2 3 2 2 5 2 2" xfId="27307"/>
    <cellStyle name="Comma 4 2 3 2 2 5 3" xfId="27308"/>
    <cellStyle name="Comma 4 2 3 2 2 6" xfId="27309"/>
    <cellStyle name="Comma 4 2 3 2 2 6 2" xfId="27310"/>
    <cellStyle name="Comma 4 2 3 2 2 7" xfId="27311"/>
    <cellStyle name="Comma 4 2 3 2 3" xfId="27312"/>
    <cellStyle name="Comma 4 2 3 2 3 2" xfId="27313"/>
    <cellStyle name="Comma 4 2 3 2 3 2 2" xfId="27314"/>
    <cellStyle name="Comma 4 2 3 2 3 2 2 2" xfId="27315"/>
    <cellStyle name="Comma 4 2 3 2 3 2 2 2 2" xfId="27316"/>
    <cellStyle name="Comma 4 2 3 2 3 2 2 2 2 2" xfId="27317"/>
    <cellStyle name="Comma 4 2 3 2 3 2 2 2 3" xfId="27318"/>
    <cellStyle name="Comma 4 2 3 2 3 2 2 3" xfId="27319"/>
    <cellStyle name="Comma 4 2 3 2 3 2 2 3 2" xfId="27320"/>
    <cellStyle name="Comma 4 2 3 2 3 2 2 4" xfId="27321"/>
    <cellStyle name="Comma 4 2 3 2 3 2 3" xfId="27322"/>
    <cellStyle name="Comma 4 2 3 2 3 2 3 2" xfId="27323"/>
    <cellStyle name="Comma 4 2 3 2 3 2 3 2 2" xfId="27324"/>
    <cellStyle name="Comma 4 2 3 2 3 2 3 3" xfId="27325"/>
    <cellStyle name="Comma 4 2 3 2 3 2 4" xfId="27326"/>
    <cellStyle name="Comma 4 2 3 2 3 2 4 2" xfId="27327"/>
    <cellStyle name="Comma 4 2 3 2 3 2 5" xfId="27328"/>
    <cellStyle name="Comma 4 2 3 2 3 3" xfId="27329"/>
    <cellStyle name="Comma 4 2 3 2 3 3 2" xfId="27330"/>
    <cellStyle name="Comma 4 2 3 2 3 3 2 2" xfId="27331"/>
    <cellStyle name="Comma 4 2 3 2 3 3 2 2 2" xfId="27332"/>
    <cellStyle name="Comma 4 2 3 2 3 3 2 3" xfId="27333"/>
    <cellStyle name="Comma 4 2 3 2 3 3 3" xfId="27334"/>
    <cellStyle name="Comma 4 2 3 2 3 3 3 2" xfId="27335"/>
    <cellStyle name="Comma 4 2 3 2 3 3 4" xfId="27336"/>
    <cellStyle name="Comma 4 2 3 2 3 4" xfId="27337"/>
    <cellStyle name="Comma 4 2 3 2 3 4 2" xfId="27338"/>
    <cellStyle name="Comma 4 2 3 2 3 4 2 2" xfId="27339"/>
    <cellStyle name="Comma 4 2 3 2 3 4 3" xfId="27340"/>
    <cellStyle name="Comma 4 2 3 2 3 5" xfId="27341"/>
    <cellStyle name="Comma 4 2 3 2 3 5 2" xfId="27342"/>
    <cellStyle name="Comma 4 2 3 2 3 6" xfId="27343"/>
    <cellStyle name="Comma 4 2 3 2 4" xfId="27344"/>
    <cellStyle name="Comma 4 2 3 2 4 2" xfId="27345"/>
    <cellStyle name="Comma 4 2 3 2 4 2 2" xfId="27346"/>
    <cellStyle name="Comma 4 2 3 2 4 2 2 2" xfId="27347"/>
    <cellStyle name="Comma 4 2 3 2 4 2 2 2 2" xfId="27348"/>
    <cellStyle name="Comma 4 2 3 2 4 2 2 3" xfId="27349"/>
    <cellStyle name="Comma 4 2 3 2 4 2 3" xfId="27350"/>
    <cellStyle name="Comma 4 2 3 2 4 2 3 2" xfId="27351"/>
    <cellStyle name="Comma 4 2 3 2 4 2 4" xfId="27352"/>
    <cellStyle name="Comma 4 2 3 2 4 3" xfId="27353"/>
    <cellStyle name="Comma 4 2 3 2 4 3 2" xfId="27354"/>
    <cellStyle name="Comma 4 2 3 2 4 3 2 2" xfId="27355"/>
    <cellStyle name="Comma 4 2 3 2 4 3 3" xfId="27356"/>
    <cellStyle name="Comma 4 2 3 2 4 4" xfId="27357"/>
    <cellStyle name="Comma 4 2 3 2 4 4 2" xfId="27358"/>
    <cellStyle name="Comma 4 2 3 2 4 5" xfId="27359"/>
    <cellStyle name="Comma 4 2 3 2 5" xfId="27360"/>
    <cellStyle name="Comma 4 2 3 2 5 2" xfId="27361"/>
    <cellStyle name="Comma 4 2 3 2 5 2 2" xfId="27362"/>
    <cellStyle name="Comma 4 2 3 2 5 2 2 2" xfId="27363"/>
    <cellStyle name="Comma 4 2 3 2 5 2 3" xfId="27364"/>
    <cellStyle name="Comma 4 2 3 2 5 3" xfId="27365"/>
    <cellStyle name="Comma 4 2 3 2 5 3 2" xfId="27366"/>
    <cellStyle name="Comma 4 2 3 2 5 4" xfId="27367"/>
    <cellStyle name="Comma 4 2 3 2 6" xfId="27368"/>
    <cellStyle name="Comma 4 2 3 2 6 2" xfId="27369"/>
    <cellStyle name="Comma 4 2 3 2 6 2 2" xfId="27370"/>
    <cellStyle name="Comma 4 2 3 2 6 3" xfId="27371"/>
    <cellStyle name="Comma 4 2 3 2 7" xfId="27372"/>
    <cellStyle name="Comma 4 2 3 2 7 2" xfId="27373"/>
    <cellStyle name="Comma 4 2 3 2 8" xfId="27374"/>
    <cellStyle name="Comma 4 2 3 3" xfId="27375"/>
    <cellStyle name="Comma 4 2 3 3 2" xfId="27376"/>
    <cellStyle name="Comma 4 2 3 3 2 2" xfId="27377"/>
    <cellStyle name="Comma 4 2 3 3 2 2 2" xfId="27378"/>
    <cellStyle name="Comma 4 2 3 3 2 2 2 2" xfId="27379"/>
    <cellStyle name="Comma 4 2 3 3 2 2 2 2 2" xfId="27380"/>
    <cellStyle name="Comma 4 2 3 3 2 2 2 2 2 2" xfId="27381"/>
    <cellStyle name="Comma 4 2 3 3 2 2 2 2 3" xfId="27382"/>
    <cellStyle name="Comma 4 2 3 3 2 2 2 3" xfId="27383"/>
    <cellStyle name="Comma 4 2 3 3 2 2 2 3 2" xfId="27384"/>
    <cellStyle name="Comma 4 2 3 3 2 2 2 4" xfId="27385"/>
    <cellStyle name="Comma 4 2 3 3 2 2 3" xfId="27386"/>
    <cellStyle name="Comma 4 2 3 3 2 2 3 2" xfId="27387"/>
    <cellStyle name="Comma 4 2 3 3 2 2 3 2 2" xfId="27388"/>
    <cellStyle name="Comma 4 2 3 3 2 2 3 3" xfId="27389"/>
    <cellStyle name="Comma 4 2 3 3 2 2 4" xfId="27390"/>
    <cellStyle name="Comma 4 2 3 3 2 2 4 2" xfId="27391"/>
    <cellStyle name="Comma 4 2 3 3 2 2 5" xfId="27392"/>
    <cellStyle name="Comma 4 2 3 3 2 3" xfId="27393"/>
    <cellStyle name="Comma 4 2 3 3 2 3 2" xfId="27394"/>
    <cellStyle name="Comma 4 2 3 3 2 3 2 2" xfId="27395"/>
    <cellStyle name="Comma 4 2 3 3 2 3 2 2 2" xfId="27396"/>
    <cellStyle name="Comma 4 2 3 3 2 3 2 3" xfId="27397"/>
    <cellStyle name="Comma 4 2 3 3 2 3 3" xfId="27398"/>
    <cellStyle name="Comma 4 2 3 3 2 3 3 2" xfId="27399"/>
    <cellStyle name="Comma 4 2 3 3 2 3 4" xfId="27400"/>
    <cellStyle name="Comma 4 2 3 3 2 4" xfId="27401"/>
    <cellStyle name="Comma 4 2 3 3 2 4 2" xfId="27402"/>
    <cellStyle name="Comma 4 2 3 3 2 4 2 2" xfId="27403"/>
    <cellStyle name="Comma 4 2 3 3 2 4 3" xfId="27404"/>
    <cellStyle name="Comma 4 2 3 3 2 5" xfId="27405"/>
    <cellStyle name="Comma 4 2 3 3 2 5 2" xfId="27406"/>
    <cellStyle name="Comma 4 2 3 3 2 6" xfId="27407"/>
    <cellStyle name="Comma 4 2 3 3 3" xfId="27408"/>
    <cellStyle name="Comma 4 2 3 3 3 2" xfId="27409"/>
    <cellStyle name="Comma 4 2 3 3 3 2 2" xfId="27410"/>
    <cellStyle name="Comma 4 2 3 3 3 2 2 2" xfId="27411"/>
    <cellStyle name="Comma 4 2 3 3 3 2 2 2 2" xfId="27412"/>
    <cellStyle name="Comma 4 2 3 3 3 2 2 3" xfId="27413"/>
    <cellStyle name="Comma 4 2 3 3 3 2 3" xfId="27414"/>
    <cellStyle name="Comma 4 2 3 3 3 2 3 2" xfId="27415"/>
    <cellStyle name="Comma 4 2 3 3 3 2 4" xfId="27416"/>
    <cellStyle name="Comma 4 2 3 3 3 3" xfId="27417"/>
    <cellStyle name="Comma 4 2 3 3 3 3 2" xfId="27418"/>
    <cellStyle name="Comma 4 2 3 3 3 3 2 2" xfId="27419"/>
    <cellStyle name="Comma 4 2 3 3 3 3 3" xfId="27420"/>
    <cellStyle name="Comma 4 2 3 3 3 4" xfId="27421"/>
    <cellStyle name="Comma 4 2 3 3 3 4 2" xfId="27422"/>
    <cellStyle name="Comma 4 2 3 3 3 5" xfId="27423"/>
    <cellStyle name="Comma 4 2 3 3 4" xfId="27424"/>
    <cellStyle name="Comma 4 2 3 3 4 2" xfId="27425"/>
    <cellStyle name="Comma 4 2 3 3 4 2 2" xfId="27426"/>
    <cellStyle name="Comma 4 2 3 3 4 2 2 2" xfId="27427"/>
    <cellStyle name="Comma 4 2 3 3 4 2 3" xfId="27428"/>
    <cellStyle name="Comma 4 2 3 3 4 3" xfId="27429"/>
    <cellStyle name="Comma 4 2 3 3 4 3 2" xfId="27430"/>
    <cellStyle name="Comma 4 2 3 3 4 4" xfId="27431"/>
    <cellStyle name="Comma 4 2 3 3 5" xfId="27432"/>
    <cellStyle name="Comma 4 2 3 3 5 2" xfId="27433"/>
    <cellStyle name="Comma 4 2 3 3 5 2 2" xfId="27434"/>
    <cellStyle name="Comma 4 2 3 3 5 3" xfId="27435"/>
    <cellStyle name="Comma 4 2 3 3 6" xfId="27436"/>
    <cellStyle name="Comma 4 2 3 3 6 2" xfId="27437"/>
    <cellStyle name="Comma 4 2 3 3 7" xfId="27438"/>
    <cellStyle name="Comma 4 2 3 4" xfId="27439"/>
    <cellStyle name="Comma 4 2 3 4 2" xfId="27440"/>
    <cellStyle name="Comma 4 2 3 4 2 2" xfId="27441"/>
    <cellStyle name="Comma 4 2 3 4 2 2 2" xfId="27442"/>
    <cellStyle name="Comma 4 2 3 4 2 2 2 2" xfId="27443"/>
    <cellStyle name="Comma 4 2 3 4 2 2 2 2 2" xfId="27444"/>
    <cellStyle name="Comma 4 2 3 4 2 2 2 3" xfId="27445"/>
    <cellStyle name="Comma 4 2 3 4 2 2 3" xfId="27446"/>
    <cellStyle name="Comma 4 2 3 4 2 2 3 2" xfId="27447"/>
    <cellStyle name="Comma 4 2 3 4 2 2 4" xfId="27448"/>
    <cellStyle name="Comma 4 2 3 4 2 3" xfId="27449"/>
    <cellStyle name="Comma 4 2 3 4 2 3 2" xfId="27450"/>
    <cellStyle name="Comma 4 2 3 4 2 3 2 2" xfId="27451"/>
    <cellStyle name="Comma 4 2 3 4 2 3 3" xfId="27452"/>
    <cellStyle name="Comma 4 2 3 4 2 4" xfId="27453"/>
    <cellStyle name="Comma 4 2 3 4 2 4 2" xfId="27454"/>
    <cellStyle name="Comma 4 2 3 4 2 5" xfId="27455"/>
    <cellStyle name="Comma 4 2 3 4 3" xfId="27456"/>
    <cellStyle name="Comma 4 2 3 4 3 2" xfId="27457"/>
    <cellStyle name="Comma 4 2 3 4 3 2 2" xfId="27458"/>
    <cellStyle name="Comma 4 2 3 4 3 2 2 2" xfId="27459"/>
    <cellStyle name="Comma 4 2 3 4 3 2 3" xfId="27460"/>
    <cellStyle name="Comma 4 2 3 4 3 3" xfId="27461"/>
    <cellStyle name="Comma 4 2 3 4 3 3 2" xfId="27462"/>
    <cellStyle name="Comma 4 2 3 4 3 4" xfId="27463"/>
    <cellStyle name="Comma 4 2 3 4 4" xfId="27464"/>
    <cellStyle name="Comma 4 2 3 4 4 2" xfId="27465"/>
    <cellStyle name="Comma 4 2 3 4 4 2 2" xfId="27466"/>
    <cellStyle name="Comma 4 2 3 4 4 3" xfId="27467"/>
    <cellStyle name="Comma 4 2 3 4 5" xfId="27468"/>
    <cellStyle name="Comma 4 2 3 4 5 2" xfId="27469"/>
    <cellStyle name="Comma 4 2 3 4 6" xfId="27470"/>
    <cellStyle name="Comma 4 2 3 5" xfId="27471"/>
    <cellStyle name="Comma 4 2 3 5 2" xfId="27472"/>
    <cellStyle name="Comma 4 2 3 5 2 2" xfId="27473"/>
    <cellStyle name="Comma 4 2 3 5 2 2 2" xfId="27474"/>
    <cellStyle name="Comma 4 2 3 5 2 2 2 2" xfId="27475"/>
    <cellStyle name="Comma 4 2 3 5 2 2 3" xfId="27476"/>
    <cellStyle name="Comma 4 2 3 5 2 3" xfId="27477"/>
    <cellStyle name="Comma 4 2 3 5 2 3 2" xfId="27478"/>
    <cellStyle name="Comma 4 2 3 5 2 4" xfId="27479"/>
    <cellStyle name="Comma 4 2 3 5 3" xfId="27480"/>
    <cellStyle name="Comma 4 2 3 5 3 2" xfId="27481"/>
    <cellStyle name="Comma 4 2 3 5 3 2 2" xfId="27482"/>
    <cellStyle name="Comma 4 2 3 5 3 3" xfId="27483"/>
    <cellStyle name="Comma 4 2 3 5 4" xfId="27484"/>
    <cellStyle name="Comma 4 2 3 5 4 2" xfId="27485"/>
    <cellStyle name="Comma 4 2 3 5 5" xfId="27486"/>
    <cellStyle name="Comma 4 2 3 6" xfId="27487"/>
    <cellStyle name="Comma 4 2 3 6 2" xfId="27488"/>
    <cellStyle name="Comma 4 2 3 6 2 2" xfId="27489"/>
    <cellStyle name="Comma 4 2 3 6 2 2 2" xfId="27490"/>
    <cellStyle name="Comma 4 2 3 6 2 3" xfId="27491"/>
    <cellStyle name="Comma 4 2 3 6 3" xfId="27492"/>
    <cellStyle name="Comma 4 2 3 6 3 2" xfId="27493"/>
    <cellStyle name="Comma 4 2 3 6 4" xfId="27494"/>
    <cellStyle name="Comma 4 2 3 7" xfId="27495"/>
    <cellStyle name="Comma 4 2 3 7 2" xfId="27496"/>
    <cellStyle name="Comma 4 2 3 7 2 2" xfId="27497"/>
    <cellStyle name="Comma 4 2 3 7 3" xfId="27498"/>
    <cellStyle name="Comma 4 2 3 8" xfId="27499"/>
    <cellStyle name="Comma 4 2 3 8 2" xfId="27500"/>
    <cellStyle name="Comma 4 2 3 9" xfId="27501"/>
    <cellStyle name="Comma 4 2 4" xfId="27502"/>
    <cellStyle name="Comma 4 2 4 2" xfId="27503"/>
    <cellStyle name="Comma 4 2 4 2 2" xfId="27504"/>
    <cellStyle name="Comma 4 2 4 2 2 2" xfId="27505"/>
    <cellStyle name="Comma 4 2 4 2 2 2 2" xfId="27506"/>
    <cellStyle name="Comma 4 2 4 2 2 2 2 2" xfId="27507"/>
    <cellStyle name="Comma 4 2 4 2 2 2 2 2 2" xfId="27508"/>
    <cellStyle name="Comma 4 2 4 2 2 2 2 2 2 2" xfId="27509"/>
    <cellStyle name="Comma 4 2 4 2 2 2 2 2 3" xfId="27510"/>
    <cellStyle name="Comma 4 2 4 2 2 2 2 3" xfId="27511"/>
    <cellStyle name="Comma 4 2 4 2 2 2 2 3 2" xfId="27512"/>
    <cellStyle name="Comma 4 2 4 2 2 2 2 4" xfId="27513"/>
    <cellStyle name="Comma 4 2 4 2 2 2 3" xfId="27514"/>
    <cellStyle name="Comma 4 2 4 2 2 2 3 2" xfId="27515"/>
    <cellStyle name="Comma 4 2 4 2 2 2 3 2 2" xfId="27516"/>
    <cellStyle name="Comma 4 2 4 2 2 2 3 3" xfId="27517"/>
    <cellStyle name="Comma 4 2 4 2 2 2 4" xfId="27518"/>
    <cellStyle name="Comma 4 2 4 2 2 2 4 2" xfId="27519"/>
    <cellStyle name="Comma 4 2 4 2 2 2 5" xfId="27520"/>
    <cellStyle name="Comma 4 2 4 2 2 3" xfId="27521"/>
    <cellStyle name="Comma 4 2 4 2 2 3 2" xfId="27522"/>
    <cellStyle name="Comma 4 2 4 2 2 3 2 2" xfId="27523"/>
    <cellStyle name="Comma 4 2 4 2 2 3 2 2 2" xfId="27524"/>
    <cellStyle name="Comma 4 2 4 2 2 3 2 3" xfId="27525"/>
    <cellStyle name="Comma 4 2 4 2 2 3 3" xfId="27526"/>
    <cellStyle name="Comma 4 2 4 2 2 3 3 2" xfId="27527"/>
    <cellStyle name="Comma 4 2 4 2 2 3 4" xfId="27528"/>
    <cellStyle name="Comma 4 2 4 2 2 4" xfId="27529"/>
    <cellStyle name="Comma 4 2 4 2 2 4 2" xfId="27530"/>
    <cellStyle name="Comma 4 2 4 2 2 4 2 2" xfId="27531"/>
    <cellStyle name="Comma 4 2 4 2 2 4 3" xfId="27532"/>
    <cellStyle name="Comma 4 2 4 2 2 5" xfId="27533"/>
    <cellStyle name="Comma 4 2 4 2 2 5 2" xfId="27534"/>
    <cellStyle name="Comma 4 2 4 2 2 6" xfId="27535"/>
    <cellStyle name="Comma 4 2 4 2 3" xfId="27536"/>
    <cellStyle name="Comma 4 2 4 2 3 2" xfId="27537"/>
    <cellStyle name="Comma 4 2 4 2 3 2 2" xfId="27538"/>
    <cellStyle name="Comma 4 2 4 2 3 2 2 2" xfId="27539"/>
    <cellStyle name="Comma 4 2 4 2 3 2 2 2 2" xfId="27540"/>
    <cellStyle name="Comma 4 2 4 2 3 2 2 3" xfId="27541"/>
    <cellStyle name="Comma 4 2 4 2 3 2 3" xfId="27542"/>
    <cellStyle name="Comma 4 2 4 2 3 2 3 2" xfId="27543"/>
    <cellStyle name="Comma 4 2 4 2 3 2 4" xfId="27544"/>
    <cellStyle name="Comma 4 2 4 2 3 3" xfId="27545"/>
    <cellStyle name="Comma 4 2 4 2 3 3 2" xfId="27546"/>
    <cellStyle name="Comma 4 2 4 2 3 3 2 2" xfId="27547"/>
    <cellStyle name="Comma 4 2 4 2 3 3 3" xfId="27548"/>
    <cellStyle name="Comma 4 2 4 2 3 4" xfId="27549"/>
    <cellStyle name="Comma 4 2 4 2 3 4 2" xfId="27550"/>
    <cellStyle name="Comma 4 2 4 2 3 5" xfId="27551"/>
    <cellStyle name="Comma 4 2 4 2 4" xfId="27552"/>
    <cellStyle name="Comma 4 2 4 2 4 2" xfId="27553"/>
    <cellStyle name="Comma 4 2 4 2 4 2 2" xfId="27554"/>
    <cellStyle name="Comma 4 2 4 2 4 2 2 2" xfId="27555"/>
    <cellStyle name="Comma 4 2 4 2 4 2 3" xfId="27556"/>
    <cellStyle name="Comma 4 2 4 2 4 3" xfId="27557"/>
    <cellStyle name="Comma 4 2 4 2 4 3 2" xfId="27558"/>
    <cellStyle name="Comma 4 2 4 2 4 4" xfId="27559"/>
    <cellStyle name="Comma 4 2 4 2 5" xfId="27560"/>
    <cellStyle name="Comma 4 2 4 2 5 2" xfId="27561"/>
    <cellStyle name="Comma 4 2 4 2 5 2 2" xfId="27562"/>
    <cellStyle name="Comma 4 2 4 2 5 3" xfId="27563"/>
    <cellStyle name="Comma 4 2 4 2 6" xfId="27564"/>
    <cellStyle name="Comma 4 2 4 2 6 2" xfId="27565"/>
    <cellStyle name="Comma 4 2 4 2 7" xfId="27566"/>
    <cellStyle name="Comma 4 2 4 3" xfId="27567"/>
    <cellStyle name="Comma 4 2 4 3 2" xfId="27568"/>
    <cellStyle name="Comma 4 2 4 3 2 2" xfId="27569"/>
    <cellStyle name="Comma 4 2 4 3 2 2 2" xfId="27570"/>
    <cellStyle name="Comma 4 2 4 3 2 2 2 2" xfId="27571"/>
    <cellStyle name="Comma 4 2 4 3 2 2 2 2 2" xfId="27572"/>
    <cellStyle name="Comma 4 2 4 3 2 2 2 3" xfId="27573"/>
    <cellStyle name="Comma 4 2 4 3 2 2 3" xfId="27574"/>
    <cellStyle name="Comma 4 2 4 3 2 2 3 2" xfId="27575"/>
    <cellStyle name="Comma 4 2 4 3 2 2 4" xfId="27576"/>
    <cellStyle name="Comma 4 2 4 3 2 3" xfId="27577"/>
    <cellStyle name="Comma 4 2 4 3 2 3 2" xfId="27578"/>
    <cellStyle name="Comma 4 2 4 3 2 3 2 2" xfId="27579"/>
    <cellStyle name="Comma 4 2 4 3 2 3 3" xfId="27580"/>
    <cellStyle name="Comma 4 2 4 3 2 4" xfId="27581"/>
    <cellStyle name="Comma 4 2 4 3 2 4 2" xfId="27582"/>
    <cellStyle name="Comma 4 2 4 3 2 5" xfId="27583"/>
    <cellStyle name="Comma 4 2 4 3 3" xfId="27584"/>
    <cellStyle name="Comma 4 2 4 3 3 2" xfId="27585"/>
    <cellStyle name="Comma 4 2 4 3 3 2 2" xfId="27586"/>
    <cellStyle name="Comma 4 2 4 3 3 2 2 2" xfId="27587"/>
    <cellStyle name="Comma 4 2 4 3 3 2 3" xfId="27588"/>
    <cellStyle name="Comma 4 2 4 3 3 3" xfId="27589"/>
    <cellStyle name="Comma 4 2 4 3 3 3 2" xfId="27590"/>
    <cellStyle name="Comma 4 2 4 3 3 4" xfId="27591"/>
    <cellStyle name="Comma 4 2 4 3 4" xfId="27592"/>
    <cellStyle name="Comma 4 2 4 3 4 2" xfId="27593"/>
    <cellStyle name="Comma 4 2 4 3 4 2 2" xfId="27594"/>
    <cellStyle name="Comma 4 2 4 3 4 3" xfId="27595"/>
    <cellStyle name="Comma 4 2 4 3 5" xfId="27596"/>
    <cellStyle name="Comma 4 2 4 3 5 2" xfId="27597"/>
    <cellStyle name="Comma 4 2 4 3 6" xfId="27598"/>
    <cellStyle name="Comma 4 2 4 4" xfId="27599"/>
    <cellStyle name="Comma 4 2 4 4 2" xfId="27600"/>
    <cellStyle name="Comma 4 2 4 4 2 2" xfId="27601"/>
    <cellStyle name="Comma 4 2 4 4 2 2 2" xfId="27602"/>
    <cellStyle name="Comma 4 2 4 4 2 2 2 2" xfId="27603"/>
    <cellStyle name="Comma 4 2 4 4 2 2 3" xfId="27604"/>
    <cellStyle name="Comma 4 2 4 4 2 3" xfId="27605"/>
    <cellStyle name="Comma 4 2 4 4 2 3 2" xfId="27606"/>
    <cellStyle name="Comma 4 2 4 4 2 4" xfId="27607"/>
    <cellStyle name="Comma 4 2 4 4 3" xfId="27608"/>
    <cellStyle name="Comma 4 2 4 4 3 2" xfId="27609"/>
    <cellStyle name="Comma 4 2 4 4 3 2 2" xfId="27610"/>
    <cellStyle name="Comma 4 2 4 4 3 3" xfId="27611"/>
    <cellStyle name="Comma 4 2 4 4 4" xfId="27612"/>
    <cellStyle name="Comma 4 2 4 4 4 2" xfId="27613"/>
    <cellStyle name="Comma 4 2 4 4 5" xfId="27614"/>
    <cellStyle name="Comma 4 2 4 5" xfId="27615"/>
    <cellStyle name="Comma 4 2 4 5 2" xfId="27616"/>
    <cellStyle name="Comma 4 2 4 5 2 2" xfId="27617"/>
    <cellStyle name="Comma 4 2 4 5 2 2 2" xfId="27618"/>
    <cellStyle name="Comma 4 2 4 5 2 3" xfId="27619"/>
    <cellStyle name="Comma 4 2 4 5 3" xfId="27620"/>
    <cellStyle name="Comma 4 2 4 5 3 2" xfId="27621"/>
    <cellStyle name="Comma 4 2 4 5 4" xfId="27622"/>
    <cellStyle name="Comma 4 2 4 6" xfId="27623"/>
    <cellStyle name="Comma 4 2 4 6 2" xfId="27624"/>
    <cellStyle name="Comma 4 2 4 6 2 2" xfId="27625"/>
    <cellStyle name="Comma 4 2 4 6 3" xfId="27626"/>
    <cellStyle name="Comma 4 2 4 7" xfId="27627"/>
    <cellStyle name="Comma 4 2 4 7 2" xfId="27628"/>
    <cellStyle name="Comma 4 2 4 8" xfId="27629"/>
    <cellStyle name="Comma 4 2 5" xfId="27630"/>
    <cellStyle name="Comma 4 2 5 2" xfId="27631"/>
    <cellStyle name="Comma 4 2 5 2 2" xfId="27632"/>
    <cellStyle name="Comma 4 2 5 2 2 2" xfId="27633"/>
    <cellStyle name="Comma 4 2 5 2 2 2 2" xfId="27634"/>
    <cellStyle name="Comma 4 2 5 2 2 2 2 2" xfId="27635"/>
    <cellStyle name="Comma 4 2 5 2 2 2 2 2 2" xfId="27636"/>
    <cellStyle name="Comma 4 2 5 2 2 2 2 3" xfId="27637"/>
    <cellStyle name="Comma 4 2 5 2 2 2 3" xfId="27638"/>
    <cellStyle name="Comma 4 2 5 2 2 2 3 2" xfId="27639"/>
    <cellStyle name="Comma 4 2 5 2 2 2 4" xfId="27640"/>
    <cellStyle name="Comma 4 2 5 2 2 3" xfId="27641"/>
    <cellStyle name="Comma 4 2 5 2 2 3 2" xfId="27642"/>
    <cellStyle name="Comma 4 2 5 2 2 3 2 2" xfId="27643"/>
    <cellStyle name="Comma 4 2 5 2 2 3 3" xfId="27644"/>
    <cellStyle name="Comma 4 2 5 2 2 4" xfId="27645"/>
    <cellStyle name="Comma 4 2 5 2 2 4 2" xfId="27646"/>
    <cellStyle name="Comma 4 2 5 2 2 5" xfId="27647"/>
    <cellStyle name="Comma 4 2 5 2 3" xfId="27648"/>
    <cellStyle name="Comma 4 2 5 2 3 2" xfId="27649"/>
    <cellStyle name="Comma 4 2 5 2 3 2 2" xfId="27650"/>
    <cellStyle name="Comma 4 2 5 2 3 2 2 2" xfId="27651"/>
    <cellStyle name="Comma 4 2 5 2 3 2 3" xfId="27652"/>
    <cellStyle name="Comma 4 2 5 2 3 3" xfId="27653"/>
    <cellStyle name="Comma 4 2 5 2 3 3 2" xfId="27654"/>
    <cellStyle name="Comma 4 2 5 2 3 4" xfId="27655"/>
    <cellStyle name="Comma 4 2 5 2 4" xfId="27656"/>
    <cellStyle name="Comma 4 2 5 2 4 2" xfId="27657"/>
    <cellStyle name="Comma 4 2 5 2 4 2 2" xfId="27658"/>
    <cellStyle name="Comma 4 2 5 2 4 3" xfId="27659"/>
    <cellStyle name="Comma 4 2 5 2 5" xfId="27660"/>
    <cellStyle name="Comma 4 2 5 2 5 2" xfId="27661"/>
    <cellStyle name="Comma 4 2 5 2 6" xfId="27662"/>
    <cellStyle name="Comma 4 2 5 3" xfId="27663"/>
    <cellStyle name="Comma 4 2 5 3 2" xfId="27664"/>
    <cellStyle name="Comma 4 2 5 3 2 2" xfId="27665"/>
    <cellStyle name="Comma 4 2 5 3 2 2 2" xfId="27666"/>
    <cellStyle name="Comma 4 2 5 3 2 2 2 2" xfId="27667"/>
    <cellStyle name="Comma 4 2 5 3 2 2 3" xfId="27668"/>
    <cellStyle name="Comma 4 2 5 3 2 3" xfId="27669"/>
    <cellStyle name="Comma 4 2 5 3 2 3 2" xfId="27670"/>
    <cellStyle name="Comma 4 2 5 3 2 4" xfId="27671"/>
    <cellStyle name="Comma 4 2 5 3 3" xfId="27672"/>
    <cellStyle name="Comma 4 2 5 3 3 2" xfId="27673"/>
    <cellStyle name="Comma 4 2 5 3 3 2 2" xfId="27674"/>
    <cellStyle name="Comma 4 2 5 3 3 3" xfId="27675"/>
    <cellStyle name="Comma 4 2 5 3 4" xfId="27676"/>
    <cellStyle name="Comma 4 2 5 3 4 2" xfId="27677"/>
    <cellStyle name="Comma 4 2 5 3 5" xfId="27678"/>
    <cellStyle name="Comma 4 2 5 4" xfId="27679"/>
    <cellStyle name="Comma 4 2 5 4 2" xfId="27680"/>
    <cellStyle name="Comma 4 2 5 4 2 2" xfId="27681"/>
    <cellStyle name="Comma 4 2 5 4 2 2 2" xfId="27682"/>
    <cellStyle name="Comma 4 2 5 4 2 3" xfId="27683"/>
    <cellStyle name="Comma 4 2 5 4 3" xfId="27684"/>
    <cellStyle name="Comma 4 2 5 4 3 2" xfId="27685"/>
    <cellStyle name="Comma 4 2 5 4 4" xfId="27686"/>
    <cellStyle name="Comma 4 2 5 5" xfId="27687"/>
    <cellStyle name="Comma 4 2 5 5 2" xfId="27688"/>
    <cellStyle name="Comma 4 2 5 5 2 2" xfId="27689"/>
    <cellStyle name="Comma 4 2 5 5 3" xfId="27690"/>
    <cellStyle name="Comma 4 2 5 6" xfId="27691"/>
    <cellStyle name="Comma 4 2 5 6 2" xfId="27692"/>
    <cellStyle name="Comma 4 2 5 7" xfId="27693"/>
    <cellStyle name="Comma 4 2 6" xfId="27694"/>
    <cellStyle name="Comma 4 2 6 2" xfId="27695"/>
    <cellStyle name="Comma 4 2 6 2 2" xfId="27696"/>
    <cellStyle name="Comma 4 2 6 2 2 2" xfId="27697"/>
    <cellStyle name="Comma 4 2 6 2 2 2 2" xfId="27698"/>
    <cellStyle name="Comma 4 2 6 2 2 2 2 2" xfId="27699"/>
    <cellStyle name="Comma 4 2 6 2 2 2 3" xfId="27700"/>
    <cellStyle name="Comma 4 2 6 2 2 3" xfId="27701"/>
    <cellStyle name="Comma 4 2 6 2 2 3 2" xfId="27702"/>
    <cellStyle name="Comma 4 2 6 2 2 4" xfId="27703"/>
    <cellStyle name="Comma 4 2 6 2 3" xfId="27704"/>
    <cellStyle name="Comma 4 2 6 2 3 2" xfId="27705"/>
    <cellStyle name="Comma 4 2 6 2 3 2 2" xfId="27706"/>
    <cellStyle name="Comma 4 2 6 2 3 3" xfId="27707"/>
    <cellStyle name="Comma 4 2 6 2 4" xfId="27708"/>
    <cellStyle name="Comma 4 2 6 2 4 2" xfId="27709"/>
    <cellStyle name="Comma 4 2 6 2 5" xfId="27710"/>
    <cellStyle name="Comma 4 2 6 3" xfId="27711"/>
    <cellStyle name="Comma 4 2 6 3 2" xfId="27712"/>
    <cellStyle name="Comma 4 2 6 3 2 2" xfId="27713"/>
    <cellStyle name="Comma 4 2 6 3 2 2 2" xfId="27714"/>
    <cellStyle name="Comma 4 2 6 3 2 3" xfId="27715"/>
    <cellStyle name="Comma 4 2 6 3 3" xfId="27716"/>
    <cellStyle name="Comma 4 2 6 3 3 2" xfId="27717"/>
    <cellStyle name="Comma 4 2 6 3 4" xfId="27718"/>
    <cellStyle name="Comma 4 2 6 4" xfId="27719"/>
    <cellStyle name="Comma 4 2 6 4 2" xfId="27720"/>
    <cellStyle name="Comma 4 2 6 4 2 2" xfId="27721"/>
    <cellStyle name="Comma 4 2 6 4 3" xfId="27722"/>
    <cellStyle name="Comma 4 2 6 5" xfId="27723"/>
    <cellStyle name="Comma 4 2 6 5 2" xfId="27724"/>
    <cellStyle name="Comma 4 2 6 6" xfId="27725"/>
    <cellStyle name="Comma 4 2 7" xfId="27726"/>
    <cellStyle name="Comma 4 2 7 2" xfId="27727"/>
    <cellStyle name="Comma 4 2 7 2 2" xfId="27728"/>
    <cellStyle name="Comma 4 2 7 2 2 2" xfId="27729"/>
    <cellStyle name="Comma 4 2 7 2 2 2 2" xfId="27730"/>
    <cellStyle name="Comma 4 2 7 2 2 3" xfId="27731"/>
    <cellStyle name="Comma 4 2 7 2 3" xfId="27732"/>
    <cellStyle name="Comma 4 2 7 2 3 2" xfId="27733"/>
    <cellStyle name="Comma 4 2 7 2 4" xfId="27734"/>
    <cellStyle name="Comma 4 2 7 3" xfId="27735"/>
    <cellStyle name="Comma 4 2 7 3 2" xfId="27736"/>
    <cellStyle name="Comma 4 2 7 3 2 2" xfId="27737"/>
    <cellStyle name="Comma 4 2 7 3 3" xfId="27738"/>
    <cellStyle name="Comma 4 2 7 4" xfId="27739"/>
    <cellStyle name="Comma 4 2 7 4 2" xfId="27740"/>
    <cellStyle name="Comma 4 2 7 5" xfId="27741"/>
    <cellStyle name="Comma 4 2 8" xfId="27742"/>
    <cellStyle name="Comma 4 2 8 2" xfId="27743"/>
    <cellStyle name="Comma 4 2 8 2 2" xfId="27744"/>
    <cellStyle name="Comma 4 2 8 2 2 2" xfId="27745"/>
    <cellStyle name="Comma 4 2 8 2 3" xfId="27746"/>
    <cellStyle name="Comma 4 2 8 3" xfId="27747"/>
    <cellStyle name="Comma 4 2 8 3 2" xfId="27748"/>
    <cellStyle name="Comma 4 2 8 4" xfId="27749"/>
    <cellStyle name="Comma 4 2 9" xfId="27750"/>
    <cellStyle name="Comma 4 2 9 2" xfId="27751"/>
    <cellStyle name="Comma 4 2 9 2 2" xfId="27752"/>
    <cellStyle name="Comma 4 2 9 3" xfId="27753"/>
    <cellStyle name="Comma 4 3" xfId="27754"/>
    <cellStyle name="Comma 4 3 10" xfId="27755"/>
    <cellStyle name="Comma 4 3 2" xfId="27756"/>
    <cellStyle name="Comma 4 3 2 2" xfId="27757"/>
    <cellStyle name="Comma 4 3 2 2 2" xfId="27758"/>
    <cellStyle name="Comma 4 3 2 2 2 2" xfId="27759"/>
    <cellStyle name="Comma 4 3 2 2 2 2 2" xfId="27760"/>
    <cellStyle name="Comma 4 3 2 2 2 2 2 2" xfId="27761"/>
    <cellStyle name="Comma 4 3 2 2 2 2 2 2 2" xfId="27762"/>
    <cellStyle name="Comma 4 3 2 2 2 2 2 2 2 2" xfId="27763"/>
    <cellStyle name="Comma 4 3 2 2 2 2 2 2 2 2 2" xfId="27764"/>
    <cellStyle name="Comma 4 3 2 2 2 2 2 2 2 3" xfId="27765"/>
    <cellStyle name="Comma 4 3 2 2 2 2 2 2 3" xfId="27766"/>
    <cellStyle name="Comma 4 3 2 2 2 2 2 2 3 2" xfId="27767"/>
    <cellStyle name="Comma 4 3 2 2 2 2 2 2 4" xfId="27768"/>
    <cellStyle name="Comma 4 3 2 2 2 2 2 3" xfId="27769"/>
    <cellStyle name="Comma 4 3 2 2 2 2 2 3 2" xfId="27770"/>
    <cellStyle name="Comma 4 3 2 2 2 2 2 3 2 2" xfId="27771"/>
    <cellStyle name="Comma 4 3 2 2 2 2 2 3 3" xfId="27772"/>
    <cellStyle name="Comma 4 3 2 2 2 2 2 4" xfId="27773"/>
    <cellStyle name="Comma 4 3 2 2 2 2 2 4 2" xfId="27774"/>
    <cellStyle name="Comma 4 3 2 2 2 2 2 5" xfId="27775"/>
    <cellStyle name="Comma 4 3 2 2 2 2 3" xfId="27776"/>
    <cellStyle name="Comma 4 3 2 2 2 2 3 2" xfId="27777"/>
    <cellStyle name="Comma 4 3 2 2 2 2 3 2 2" xfId="27778"/>
    <cellStyle name="Comma 4 3 2 2 2 2 3 2 2 2" xfId="27779"/>
    <cellStyle name="Comma 4 3 2 2 2 2 3 2 3" xfId="27780"/>
    <cellStyle name="Comma 4 3 2 2 2 2 3 3" xfId="27781"/>
    <cellStyle name="Comma 4 3 2 2 2 2 3 3 2" xfId="27782"/>
    <cellStyle name="Comma 4 3 2 2 2 2 3 4" xfId="27783"/>
    <cellStyle name="Comma 4 3 2 2 2 2 4" xfId="27784"/>
    <cellStyle name="Comma 4 3 2 2 2 2 4 2" xfId="27785"/>
    <cellStyle name="Comma 4 3 2 2 2 2 4 2 2" xfId="27786"/>
    <cellStyle name="Comma 4 3 2 2 2 2 4 3" xfId="27787"/>
    <cellStyle name="Comma 4 3 2 2 2 2 5" xfId="27788"/>
    <cellStyle name="Comma 4 3 2 2 2 2 5 2" xfId="27789"/>
    <cellStyle name="Comma 4 3 2 2 2 2 6" xfId="27790"/>
    <cellStyle name="Comma 4 3 2 2 2 3" xfId="27791"/>
    <cellStyle name="Comma 4 3 2 2 2 3 2" xfId="27792"/>
    <cellStyle name="Comma 4 3 2 2 2 3 2 2" xfId="27793"/>
    <cellStyle name="Comma 4 3 2 2 2 3 2 2 2" xfId="27794"/>
    <cellStyle name="Comma 4 3 2 2 2 3 2 2 2 2" xfId="27795"/>
    <cellStyle name="Comma 4 3 2 2 2 3 2 2 3" xfId="27796"/>
    <cellStyle name="Comma 4 3 2 2 2 3 2 3" xfId="27797"/>
    <cellStyle name="Comma 4 3 2 2 2 3 2 3 2" xfId="27798"/>
    <cellStyle name="Comma 4 3 2 2 2 3 2 4" xfId="27799"/>
    <cellStyle name="Comma 4 3 2 2 2 3 3" xfId="27800"/>
    <cellStyle name="Comma 4 3 2 2 2 3 3 2" xfId="27801"/>
    <cellStyle name="Comma 4 3 2 2 2 3 3 2 2" xfId="27802"/>
    <cellStyle name="Comma 4 3 2 2 2 3 3 3" xfId="27803"/>
    <cellStyle name="Comma 4 3 2 2 2 3 4" xfId="27804"/>
    <cellStyle name="Comma 4 3 2 2 2 3 4 2" xfId="27805"/>
    <cellStyle name="Comma 4 3 2 2 2 3 5" xfId="27806"/>
    <cellStyle name="Comma 4 3 2 2 2 4" xfId="27807"/>
    <cellStyle name="Comma 4 3 2 2 2 4 2" xfId="27808"/>
    <cellStyle name="Comma 4 3 2 2 2 4 2 2" xfId="27809"/>
    <cellStyle name="Comma 4 3 2 2 2 4 2 2 2" xfId="27810"/>
    <cellStyle name="Comma 4 3 2 2 2 4 2 3" xfId="27811"/>
    <cellStyle name="Comma 4 3 2 2 2 4 3" xfId="27812"/>
    <cellStyle name="Comma 4 3 2 2 2 4 3 2" xfId="27813"/>
    <cellStyle name="Comma 4 3 2 2 2 4 4" xfId="27814"/>
    <cellStyle name="Comma 4 3 2 2 2 5" xfId="27815"/>
    <cellStyle name="Comma 4 3 2 2 2 5 2" xfId="27816"/>
    <cellStyle name="Comma 4 3 2 2 2 5 2 2" xfId="27817"/>
    <cellStyle name="Comma 4 3 2 2 2 5 3" xfId="27818"/>
    <cellStyle name="Comma 4 3 2 2 2 6" xfId="27819"/>
    <cellStyle name="Comma 4 3 2 2 2 6 2" xfId="27820"/>
    <cellStyle name="Comma 4 3 2 2 2 7" xfId="27821"/>
    <cellStyle name="Comma 4 3 2 2 3" xfId="27822"/>
    <cellStyle name="Comma 4 3 2 2 3 2" xfId="27823"/>
    <cellStyle name="Comma 4 3 2 2 3 2 2" xfId="27824"/>
    <cellStyle name="Comma 4 3 2 2 3 2 2 2" xfId="27825"/>
    <cellStyle name="Comma 4 3 2 2 3 2 2 2 2" xfId="27826"/>
    <cellStyle name="Comma 4 3 2 2 3 2 2 2 2 2" xfId="27827"/>
    <cellStyle name="Comma 4 3 2 2 3 2 2 2 3" xfId="27828"/>
    <cellStyle name="Comma 4 3 2 2 3 2 2 3" xfId="27829"/>
    <cellStyle name="Comma 4 3 2 2 3 2 2 3 2" xfId="27830"/>
    <cellStyle name="Comma 4 3 2 2 3 2 2 4" xfId="27831"/>
    <cellStyle name="Comma 4 3 2 2 3 2 3" xfId="27832"/>
    <cellStyle name="Comma 4 3 2 2 3 2 3 2" xfId="27833"/>
    <cellStyle name="Comma 4 3 2 2 3 2 3 2 2" xfId="27834"/>
    <cellStyle name="Comma 4 3 2 2 3 2 3 3" xfId="27835"/>
    <cellStyle name="Comma 4 3 2 2 3 2 4" xfId="27836"/>
    <cellStyle name="Comma 4 3 2 2 3 2 4 2" xfId="27837"/>
    <cellStyle name="Comma 4 3 2 2 3 2 5" xfId="27838"/>
    <cellStyle name="Comma 4 3 2 2 3 3" xfId="27839"/>
    <cellStyle name="Comma 4 3 2 2 3 3 2" xfId="27840"/>
    <cellStyle name="Comma 4 3 2 2 3 3 2 2" xfId="27841"/>
    <cellStyle name="Comma 4 3 2 2 3 3 2 2 2" xfId="27842"/>
    <cellStyle name="Comma 4 3 2 2 3 3 2 3" xfId="27843"/>
    <cellStyle name="Comma 4 3 2 2 3 3 3" xfId="27844"/>
    <cellStyle name="Comma 4 3 2 2 3 3 3 2" xfId="27845"/>
    <cellStyle name="Comma 4 3 2 2 3 3 4" xfId="27846"/>
    <cellStyle name="Comma 4 3 2 2 3 4" xfId="27847"/>
    <cellStyle name="Comma 4 3 2 2 3 4 2" xfId="27848"/>
    <cellStyle name="Comma 4 3 2 2 3 4 2 2" xfId="27849"/>
    <cellStyle name="Comma 4 3 2 2 3 4 3" xfId="27850"/>
    <cellStyle name="Comma 4 3 2 2 3 5" xfId="27851"/>
    <cellStyle name="Comma 4 3 2 2 3 5 2" xfId="27852"/>
    <cellStyle name="Comma 4 3 2 2 3 6" xfId="27853"/>
    <cellStyle name="Comma 4 3 2 2 4" xfId="27854"/>
    <cellStyle name="Comma 4 3 2 2 4 2" xfId="27855"/>
    <cellStyle name="Comma 4 3 2 2 4 2 2" xfId="27856"/>
    <cellStyle name="Comma 4 3 2 2 4 2 2 2" xfId="27857"/>
    <cellStyle name="Comma 4 3 2 2 4 2 2 2 2" xfId="27858"/>
    <cellStyle name="Comma 4 3 2 2 4 2 2 3" xfId="27859"/>
    <cellStyle name="Comma 4 3 2 2 4 2 3" xfId="27860"/>
    <cellStyle name="Comma 4 3 2 2 4 2 3 2" xfId="27861"/>
    <cellStyle name="Comma 4 3 2 2 4 2 4" xfId="27862"/>
    <cellStyle name="Comma 4 3 2 2 4 3" xfId="27863"/>
    <cellStyle name="Comma 4 3 2 2 4 3 2" xfId="27864"/>
    <cellStyle name="Comma 4 3 2 2 4 3 2 2" xfId="27865"/>
    <cellStyle name="Comma 4 3 2 2 4 3 3" xfId="27866"/>
    <cellStyle name="Comma 4 3 2 2 4 4" xfId="27867"/>
    <cellStyle name="Comma 4 3 2 2 4 4 2" xfId="27868"/>
    <cellStyle name="Comma 4 3 2 2 4 5" xfId="27869"/>
    <cellStyle name="Comma 4 3 2 2 5" xfId="27870"/>
    <cellStyle name="Comma 4 3 2 2 5 2" xfId="27871"/>
    <cellStyle name="Comma 4 3 2 2 5 2 2" xfId="27872"/>
    <cellStyle name="Comma 4 3 2 2 5 2 2 2" xfId="27873"/>
    <cellStyle name="Comma 4 3 2 2 5 2 3" xfId="27874"/>
    <cellStyle name="Comma 4 3 2 2 5 3" xfId="27875"/>
    <cellStyle name="Comma 4 3 2 2 5 3 2" xfId="27876"/>
    <cellStyle name="Comma 4 3 2 2 5 4" xfId="27877"/>
    <cellStyle name="Comma 4 3 2 2 6" xfId="27878"/>
    <cellStyle name="Comma 4 3 2 2 6 2" xfId="27879"/>
    <cellStyle name="Comma 4 3 2 2 6 2 2" xfId="27880"/>
    <cellStyle name="Comma 4 3 2 2 6 3" xfId="27881"/>
    <cellStyle name="Comma 4 3 2 2 7" xfId="27882"/>
    <cellStyle name="Comma 4 3 2 2 7 2" xfId="27883"/>
    <cellStyle name="Comma 4 3 2 2 8" xfId="27884"/>
    <cellStyle name="Comma 4 3 2 3" xfId="27885"/>
    <cellStyle name="Comma 4 3 2 3 2" xfId="27886"/>
    <cellStyle name="Comma 4 3 2 3 2 2" xfId="27887"/>
    <cellStyle name="Comma 4 3 2 3 2 2 2" xfId="27888"/>
    <cellStyle name="Comma 4 3 2 3 2 2 2 2" xfId="27889"/>
    <cellStyle name="Comma 4 3 2 3 2 2 2 2 2" xfId="27890"/>
    <cellStyle name="Comma 4 3 2 3 2 2 2 2 2 2" xfId="27891"/>
    <cellStyle name="Comma 4 3 2 3 2 2 2 2 3" xfId="27892"/>
    <cellStyle name="Comma 4 3 2 3 2 2 2 3" xfId="27893"/>
    <cellStyle name="Comma 4 3 2 3 2 2 2 3 2" xfId="27894"/>
    <cellStyle name="Comma 4 3 2 3 2 2 2 4" xfId="27895"/>
    <cellStyle name="Comma 4 3 2 3 2 2 3" xfId="27896"/>
    <cellStyle name="Comma 4 3 2 3 2 2 3 2" xfId="27897"/>
    <cellStyle name="Comma 4 3 2 3 2 2 3 2 2" xfId="27898"/>
    <cellStyle name="Comma 4 3 2 3 2 2 3 3" xfId="27899"/>
    <cellStyle name="Comma 4 3 2 3 2 2 4" xfId="27900"/>
    <cellStyle name="Comma 4 3 2 3 2 2 4 2" xfId="27901"/>
    <cellStyle name="Comma 4 3 2 3 2 2 5" xfId="27902"/>
    <cellStyle name="Comma 4 3 2 3 2 3" xfId="27903"/>
    <cellStyle name="Comma 4 3 2 3 2 3 2" xfId="27904"/>
    <cellStyle name="Comma 4 3 2 3 2 3 2 2" xfId="27905"/>
    <cellStyle name="Comma 4 3 2 3 2 3 2 2 2" xfId="27906"/>
    <cellStyle name="Comma 4 3 2 3 2 3 2 3" xfId="27907"/>
    <cellStyle name="Comma 4 3 2 3 2 3 3" xfId="27908"/>
    <cellStyle name="Comma 4 3 2 3 2 3 3 2" xfId="27909"/>
    <cellStyle name="Comma 4 3 2 3 2 3 4" xfId="27910"/>
    <cellStyle name="Comma 4 3 2 3 2 4" xfId="27911"/>
    <cellStyle name="Comma 4 3 2 3 2 4 2" xfId="27912"/>
    <cellStyle name="Comma 4 3 2 3 2 4 2 2" xfId="27913"/>
    <cellStyle name="Comma 4 3 2 3 2 4 3" xfId="27914"/>
    <cellStyle name="Comma 4 3 2 3 2 5" xfId="27915"/>
    <cellStyle name="Comma 4 3 2 3 2 5 2" xfId="27916"/>
    <cellStyle name="Comma 4 3 2 3 2 6" xfId="27917"/>
    <cellStyle name="Comma 4 3 2 3 3" xfId="27918"/>
    <cellStyle name="Comma 4 3 2 3 3 2" xfId="27919"/>
    <cellStyle name="Comma 4 3 2 3 3 2 2" xfId="27920"/>
    <cellStyle name="Comma 4 3 2 3 3 2 2 2" xfId="27921"/>
    <cellStyle name="Comma 4 3 2 3 3 2 2 2 2" xfId="27922"/>
    <cellStyle name="Comma 4 3 2 3 3 2 2 3" xfId="27923"/>
    <cellStyle name="Comma 4 3 2 3 3 2 3" xfId="27924"/>
    <cellStyle name="Comma 4 3 2 3 3 2 3 2" xfId="27925"/>
    <cellStyle name="Comma 4 3 2 3 3 2 4" xfId="27926"/>
    <cellStyle name="Comma 4 3 2 3 3 3" xfId="27927"/>
    <cellStyle name="Comma 4 3 2 3 3 3 2" xfId="27928"/>
    <cellStyle name="Comma 4 3 2 3 3 3 2 2" xfId="27929"/>
    <cellStyle name="Comma 4 3 2 3 3 3 3" xfId="27930"/>
    <cellStyle name="Comma 4 3 2 3 3 4" xfId="27931"/>
    <cellStyle name="Comma 4 3 2 3 3 4 2" xfId="27932"/>
    <cellStyle name="Comma 4 3 2 3 3 5" xfId="27933"/>
    <cellStyle name="Comma 4 3 2 3 4" xfId="27934"/>
    <cellStyle name="Comma 4 3 2 3 4 2" xfId="27935"/>
    <cellStyle name="Comma 4 3 2 3 4 2 2" xfId="27936"/>
    <cellStyle name="Comma 4 3 2 3 4 2 2 2" xfId="27937"/>
    <cellStyle name="Comma 4 3 2 3 4 2 3" xfId="27938"/>
    <cellStyle name="Comma 4 3 2 3 4 3" xfId="27939"/>
    <cellStyle name="Comma 4 3 2 3 4 3 2" xfId="27940"/>
    <cellStyle name="Comma 4 3 2 3 4 4" xfId="27941"/>
    <cellStyle name="Comma 4 3 2 3 5" xfId="27942"/>
    <cellStyle name="Comma 4 3 2 3 5 2" xfId="27943"/>
    <cellStyle name="Comma 4 3 2 3 5 2 2" xfId="27944"/>
    <cellStyle name="Comma 4 3 2 3 5 3" xfId="27945"/>
    <cellStyle name="Comma 4 3 2 3 6" xfId="27946"/>
    <cellStyle name="Comma 4 3 2 3 6 2" xfId="27947"/>
    <cellStyle name="Comma 4 3 2 3 7" xfId="27948"/>
    <cellStyle name="Comma 4 3 2 4" xfId="27949"/>
    <cellStyle name="Comma 4 3 2 4 2" xfId="27950"/>
    <cellStyle name="Comma 4 3 2 4 2 2" xfId="27951"/>
    <cellStyle name="Comma 4 3 2 4 2 2 2" xfId="27952"/>
    <cellStyle name="Comma 4 3 2 4 2 2 2 2" xfId="27953"/>
    <cellStyle name="Comma 4 3 2 4 2 2 2 2 2" xfId="27954"/>
    <cellStyle name="Comma 4 3 2 4 2 2 2 3" xfId="27955"/>
    <cellStyle name="Comma 4 3 2 4 2 2 3" xfId="27956"/>
    <cellStyle name="Comma 4 3 2 4 2 2 3 2" xfId="27957"/>
    <cellStyle name="Comma 4 3 2 4 2 2 4" xfId="27958"/>
    <cellStyle name="Comma 4 3 2 4 2 3" xfId="27959"/>
    <cellStyle name="Comma 4 3 2 4 2 3 2" xfId="27960"/>
    <cellStyle name="Comma 4 3 2 4 2 3 2 2" xfId="27961"/>
    <cellStyle name="Comma 4 3 2 4 2 3 3" xfId="27962"/>
    <cellStyle name="Comma 4 3 2 4 2 4" xfId="27963"/>
    <cellStyle name="Comma 4 3 2 4 2 4 2" xfId="27964"/>
    <cellStyle name="Comma 4 3 2 4 2 5" xfId="27965"/>
    <cellStyle name="Comma 4 3 2 4 3" xfId="27966"/>
    <cellStyle name="Comma 4 3 2 4 3 2" xfId="27967"/>
    <cellStyle name="Comma 4 3 2 4 3 2 2" xfId="27968"/>
    <cellStyle name="Comma 4 3 2 4 3 2 2 2" xfId="27969"/>
    <cellStyle name="Comma 4 3 2 4 3 2 3" xfId="27970"/>
    <cellStyle name="Comma 4 3 2 4 3 3" xfId="27971"/>
    <cellStyle name="Comma 4 3 2 4 3 3 2" xfId="27972"/>
    <cellStyle name="Comma 4 3 2 4 3 4" xfId="27973"/>
    <cellStyle name="Comma 4 3 2 4 4" xfId="27974"/>
    <cellStyle name="Comma 4 3 2 4 4 2" xfId="27975"/>
    <cellStyle name="Comma 4 3 2 4 4 2 2" xfId="27976"/>
    <cellStyle name="Comma 4 3 2 4 4 3" xfId="27977"/>
    <cellStyle name="Comma 4 3 2 4 5" xfId="27978"/>
    <cellStyle name="Comma 4 3 2 4 5 2" xfId="27979"/>
    <cellStyle name="Comma 4 3 2 4 6" xfId="27980"/>
    <cellStyle name="Comma 4 3 2 5" xfId="27981"/>
    <cellStyle name="Comma 4 3 2 5 2" xfId="27982"/>
    <cellStyle name="Comma 4 3 2 5 2 2" xfId="27983"/>
    <cellStyle name="Comma 4 3 2 5 2 2 2" xfId="27984"/>
    <cellStyle name="Comma 4 3 2 5 2 2 2 2" xfId="27985"/>
    <cellStyle name="Comma 4 3 2 5 2 2 3" xfId="27986"/>
    <cellStyle name="Comma 4 3 2 5 2 3" xfId="27987"/>
    <cellStyle name="Comma 4 3 2 5 2 3 2" xfId="27988"/>
    <cellStyle name="Comma 4 3 2 5 2 4" xfId="27989"/>
    <cellStyle name="Comma 4 3 2 5 3" xfId="27990"/>
    <cellStyle name="Comma 4 3 2 5 3 2" xfId="27991"/>
    <cellStyle name="Comma 4 3 2 5 3 2 2" xfId="27992"/>
    <cellStyle name="Comma 4 3 2 5 3 3" xfId="27993"/>
    <cellStyle name="Comma 4 3 2 5 4" xfId="27994"/>
    <cellStyle name="Comma 4 3 2 5 4 2" xfId="27995"/>
    <cellStyle name="Comma 4 3 2 5 5" xfId="27996"/>
    <cellStyle name="Comma 4 3 2 6" xfId="27997"/>
    <cellStyle name="Comma 4 3 2 6 2" xfId="27998"/>
    <cellStyle name="Comma 4 3 2 6 2 2" xfId="27999"/>
    <cellStyle name="Comma 4 3 2 6 2 2 2" xfId="28000"/>
    <cellStyle name="Comma 4 3 2 6 2 3" xfId="28001"/>
    <cellStyle name="Comma 4 3 2 6 3" xfId="28002"/>
    <cellStyle name="Comma 4 3 2 6 3 2" xfId="28003"/>
    <cellStyle name="Comma 4 3 2 6 4" xfId="28004"/>
    <cellStyle name="Comma 4 3 2 7" xfId="28005"/>
    <cellStyle name="Comma 4 3 2 7 2" xfId="28006"/>
    <cellStyle name="Comma 4 3 2 7 2 2" xfId="28007"/>
    <cellStyle name="Comma 4 3 2 7 3" xfId="28008"/>
    <cellStyle name="Comma 4 3 2 8" xfId="28009"/>
    <cellStyle name="Comma 4 3 2 8 2" xfId="28010"/>
    <cellStyle name="Comma 4 3 2 9" xfId="28011"/>
    <cellStyle name="Comma 4 3 3" xfId="28012"/>
    <cellStyle name="Comma 4 3 3 2" xfId="28013"/>
    <cellStyle name="Comma 4 3 3 2 2" xfId="28014"/>
    <cellStyle name="Comma 4 3 3 2 2 2" xfId="28015"/>
    <cellStyle name="Comma 4 3 3 2 2 2 2" xfId="28016"/>
    <cellStyle name="Comma 4 3 3 2 2 2 2 2" xfId="28017"/>
    <cellStyle name="Comma 4 3 3 2 2 2 2 2 2" xfId="28018"/>
    <cellStyle name="Comma 4 3 3 2 2 2 2 2 2 2" xfId="28019"/>
    <cellStyle name="Comma 4 3 3 2 2 2 2 2 3" xfId="28020"/>
    <cellStyle name="Comma 4 3 3 2 2 2 2 3" xfId="28021"/>
    <cellStyle name="Comma 4 3 3 2 2 2 2 3 2" xfId="28022"/>
    <cellStyle name="Comma 4 3 3 2 2 2 2 4" xfId="28023"/>
    <cellStyle name="Comma 4 3 3 2 2 2 3" xfId="28024"/>
    <cellStyle name="Comma 4 3 3 2 2 2 3 2" xfId="28025"/>
    <cellStyle name="Comma 4 3 3 2 2 2 3 2 2" xfId="28026"/>
    <cellStyle name="Comma 4 3 3 2 2 2 3 3" xfId="28027"/>
    <cellStyle name="Comma 4 3 3 2 2 2 4" xfId="28028"/>
    <cellStyle name="Comma 4 3 3 2 2 2 4 2" xfId="28029"/>
    <cellStyle name="Comma 4 3 3 2 2 2 5" xfId="28030"/>
    <cellStyle name="Comma 4 3 3 2 2 3" xfId="28031"/>
    <cellStyle name="Comma 4 3 3 2 2 3 2" xfId="28032"/>
    <cellStyle name="Comma 4 3 3 2 2 3 2 2" xfId="28033"/>
    <cellStyle name="Comma 4 3 3 2 2 3 2 2 2" xfId="28034"/>
    <cellStyle name="Comma 4 3 3 2 2 3 2 3" xfId="28035"/>
    <cellStyle name="Comma 4 3 3 2 2 3 3" xfId="28036"/>
    <cellStyle name="Comma 4 3 3 2 2 3 3 2" xfId="28037"/>
    <cellStyle name="Comma 4 3 3 2 2 3 4" xfId="28038"/>
    <cellStyle name="Comma 4 3 3 2 2 4" xfId="28039"/>
    <cellStyle name="Comma 4 3 3 2 2 4 2" xfId="28040"/>
    <cellStyle name="Comma 4 3 3 2 2 4 2 2" xfId="28041"/>
    <cellStyle name="Comma 4 3 3 2 2 4 3" xfId="28042"/>
    <cellStyle name="Comma 4 3 3 2 2 5" xfId="28043"/>
    <cellStyle name="Comma 4 3 3 2 2 5 2" xfId="28044"/>
    <cellStyle name="Comma 4 3 3 2 2 6" xfId="28045"/>
    <cellStyle name="Comma 4 3 3 2 3" xfId="28046"/>
    <cellStyle name="Comma 4 3 3 2 3 2" xfId="28047"/>
    <cellStyle name="Comma 4 3 3 2 3 2 2" xfId="28048"/>
    <cellStyle name="Comma 4 3 3 2 3 2 2 2" xfId="28049"/>
    <cellStyle name="Comma 4 3 3 2 3 2 2 2 2" xfId="28050"/>
    <cellStyle name="Comma 4 3 3 2 3 2 2 3" xfId="28051"/>
    <cellStyle name="Comma 4 3 3 2 3 2 3" xfId="28052"/>
    <cellStyle name="Comma 4 3 3 2 3 2 3 2" xfId="28053"/>
    <cellStyle name="Comma 4 3 3 2 3 2 4" xfId="28054"/>
    <cellStyle name="Comma 4 3 3 2 3 3" xfId="28055"/>
    <cellStyle name="Comma 4 3 3 2 3 3 2" xfId="28056"/>
    <cellStyle name="Comma 4 3 3 2 3 3 2 2" xfId="28057"/>
    <cellStyle name="Comma 4 3 3 2 3 3 3" xfId="28058"/>
    <cellStyle name="Comma 4 3 3 2 3 4" xfId="28059"/>
    <cellStyle name="Comma 4 3 3 2 3 4 2" xfId="28060"/>
    <cellStyle name="Comma 4 3 3 2 3 5" xfId="28061"/>
    <cellStyle name="Comma 4 3 3 2 4" xfId="28062"/>
    <cellStyle name="Comma 4 3 3 2 4 2" xfId="28063"/>
    <cellStyle name="Comma 4 3 3 2 4 2 2" xfId="28064"/>
    <cellStyle name="Comma 4 3 3 2 4 2 2 2" xfId="28065"/>
    <cellStyle name="Comma 4 3 3 2 4 2 3" xfId="28066"/>
    <cellStyle name="Comma 4 3 3 2 4 3" xfId="28067"/>
    <cellStyle name="Comma 4 3 3 2 4 3 2" xfId="28068"/>
    <cellStyle name="Comma 4 3 3 2 4 4" xfId="28069"/>
    <cellStyle name="Comma 4 3 3 2 5" xfId="28070"/>
    <cellStyle name="Comma 4 3 3 2 5 2" xfId="28071"/>
    <cellStyle name="Comma 4 3 3 2 5 2 2" xfId="28072"/>
    <cellStyle name="Comma 4 3 3 2 5 3" xfId="28073"/>
    <cellStyle name="Comma 4 3 3 2 6" xfId="28074"/>
    <cellStyle name="Comma 4 3 3 2 6 2" xfId="28075"/>
    <cellStyle name="Comma 4 3 3 2 7" xfId="28076"/>
    <cellStyle name="Comma 4 3 3 3" xfId="28077"/>
    <cellStyle name="Comma 4 3 3 3 2" xfId="28078"/>
    <cellStyle name="Comma 4 3 3 3 2 2" xfId="28079"/>
    <cellStyle name="Comma 4 3 3 3 2 2 2" xfId="28080"/>
    <cellStyle name="Comma 4 3 3 3 2 2 2 2" xfId="28081"/>
    <cellStyle name="Comma 4 3 3 3 2 2 2 2 2" xfId="28082"/>
    <cellStyle name="Comma 4 3 3 3 2 2 2 3" xfId="28083"/>
    <cellStyle name="Comma 4 3 3 3 2 2 3" xfId="28084"/>
    <cellStyle name="Comma 4 3 3 3 2 2 3 2" xfId="28085"/>
    <cellStyle name="Comma 4 3 3 3 2 2 4" xfId="28086"/>
    <cellStyle name="Comma 4 3 3 3 2 3" xfId="28087"/>
    <cellStyle name="Comma 4 3 3 3 2 3 2" xfId="28088"/>
    <cellStyle name="Comma 4 3 3 3 2 3 2 2" xfId="28089"/>
    <cellStyle name="Comma 4 3 3 3 2 3 3" xfId="28090"/>
    <cellStyle name="Comma 4 3 3 3 2 4" xfId="28091"/>
    <cellStyle name="Comma 4 3 3 3 2 4 2" xfId="28092"/>
    <cellStyle name="Comma 4 3 3 3 2 5" xfId="28093"/>
    <cellStyle name="Comma 4 3 3 3 3" xfId="28094"/>
    <cellStyle name="Comma 4 3 3 3 3 2" xfId="28095"/>
    <cellStyle name="Comma 4 3 3 3 3 2 2" xfId="28096"/>
    <cellStyle name="Comma 4 3 3 3 3 2 2 2" xfId="28097"/>
    <cellStyle name="Comma 4 3 3 3 3 2 3" xfId="28098"/>
    <cellStyle name="Comma 4 3 3 3 3 3" xfId="28099"/>
    <cellStyle name="Comma 4 3 3 3 3 3 2" xfId="28100"/>
    <cellStyle name="Comma 4 3 3 3 3 4" xfId="28101"/>
    <cellStyle name="Comma 4 3 3 3 4" xfId="28102"/>
    <cellStyle name="Comma 4 3 3 3 4 2" xfId="28103"/>
    <cellStyle name="Comma 4 3 3 3 4 2 2" xfId="28104"/>
    <cellStyle name="Comma 4 3 3 3 4 3" xfId="28105"/>
    <cellStyle name="Comma 4 3 3 3 5" xfId="28106"/>
    <cellStyle name="Comma 4 3 3 3 5 2" xfId="28107"/>
    <cellStyle name="Comma 4 3 3 3 6" xfId="28108"/>
    <cellStyle name="Comma 4 3 3 4" xfId="28109"/>
    <cellStyle name="Comma 4 3 3 4 2" xfId="28110"/>
    <cellStyle name="Comma 4 3 3 4 2 2" xfId="28111"/>
    <cellStyle name="Comma 4 3 3 4 2 2 2" xfId="28112"/>
    <cellStyle name="Comma 4 3 3 4 2 2 2 2" xfId="28113"/>
    <cellStyle name="Comma 4 3 3 4 2 2 3" xfId="28114"/>
    <cellStyle name="Comma 4 3 3 4 2 3" xfId="28115"/>
    <cellStyle name="Comma 4 3 3 4 2 3 2" xfId="28116"/>
    <cellStyle name="Comma 4 3 3 4 2 4" xfId="28117"/>
    <cellStyle name="Comma 4 3 3 4 3" xfId="28118"/>
    <cellStyle name="Comma 4 3 3 4 3 2" xfId="28119"/>
    <cellStyle name="Comma 4 3 3 4 3 2 2" xfId="28120"/>
    <cellStyle name="Comma 4 3 3 4 3 3" xfId="28121"/>
    <cellStyle name="Comma 4 3 3 4 4" xfId="28122"/>
    <cellStyle name="Comma 4 3 3 4 4 2" xfId="28123"/>
    <cellStyle name="Comma 4 3 3 4 5" xfId="28124"/>
    <cellStyle name="Comma 4 3 3 5" xfId="28125"/>
    <cellStyle name="Comma 4 3 3 5 2" xfId="28126"/>
    <cellStyle name="Comma 4 3 3 5 2 2" xfId="28127"/>
    <cellStyle name="Comma 4 3 3 5 2 2 2" xfId="28128"/>
    <cellStyle name="Comma 4 3 3 5 2 3" xfId="28129"/>
    <cellStyle name="Comma 4 3 3 5 3" xfId="28130"/>
    <cellStyle name="Comma 4 3 3 5 3 2" xfId="28131"/>
    <cellStyle name="Comma 4 3 3 5 4" xfId="28132"/>
    <cellStyle name="Comma 4 3 3 6" xfId="28133"/>
    <cellStyle name="Comma 4 3 3 6 2" xfId="28134"/>
    <cellStyle name="Comma 4 3 3 6 2 2" xfId="28135"/>
    <cellStyle name="Comma 4 3 3 6 3" xfId="28136"/>
    <cellStyle name="Comma 4 3 3 7" xfId="28137"/>
    <cellStyle name="Comma 4 3 3 7 2" xfId="28138"/>
    <cellStyle name="Comma 4 3 3 8" xfId="28139"/>
    <cellStyle name="Comma 4 3 4" xfId="28140"/>
    <cellStyle name="Comma 4 3 4 2" xfId="28141"/>
    <cellStyle name="Comma 4 3 4 2 2" xfId="28142"/>
    <cellStyle name="Comma 4 3 4 2 2 2" xfId="28143"/>
    <cellStyle name="Comma 4 3 4 2 2 2 2" xfId="28144"/>
    <cellStyle name="Comma 4 3 4 2 2 2 2 2" xfId="28145"/>
    <cellStyle name="Comma 4 3 4 2 2 2 2 2 2" xfId="28146"/>
    <cellStyle name="Comma 4 3 4 2 2 2 2 3" xfId="28147"/>
    <cellStyle name="Comma 4 3 4 2 2 2 3" xfId="28148"/>
    <cellStyle name="Comma 4 3 4 2 2 2 3 2" xfId="28149"/>
    <cellStyle name="Comma 4 3 4 2 2 2 4" xfId="28150"/>
    <cellStyle name="Comma 4 3 4 2 2 3" xfId="28151"/>
    <cellStyle name="Comma 4 3 4 2 2 3 2" xfId="28152"/>
    <cellStyle name="Comma 4 3 4 2 2 3 2 2" xfId="28153"/>
    <cellStyle name="Comma 4 3 4 2 2 3 3" xfId="28154"/>
    <cellStyle name="Comma 4 3 4 2 2 4" xfId="28155"/>
    <cellStyle name="Comma 4 3 4 2 2 4 2" xfId="28156"/>
    <cellStyle name="Comma 4 3 4 2 2 5" xfId="28157"/>
    <cellStyle name="Comma 4 3 4 2 3" xfId="28158"/>
    <cellStyle name="Comma 4 3 4 2 3 2" xfId="28159"/>
    <cellStyle name="Comma 4 3 4 2 3 2 2" xfId="28160"/>
    <cellStyle name="Comma 4 3 4 2 3 2 2 2" xfId="28161"/>
    <cellStyle name="Comma 4 3 4 2 3 2 3" xfId="28162"/>
    <cellStyle name="Comma 4 3 4 2 3 3" xfId="28163"/>
    <cellStyle name="Comma 4 3 4 2 3 3 2" xfId="28164"/>
    <cellStyle name="Comma 4 3 4 2 3 4" xfId="28165"/>
    <cellStyle name="Comma 4 3 4 2 4" xfId="28166"/>
    <cellStyle name="Comma 4 3 4 2 4 2" xfId="28167"/>
    <cellStyle name="Comma 4 3 4 2 4 2 2" xfId="28168"/>
    <cellStyle name="Comma 4 3 4 2 4 3" xfId="28169"/>
    <cellStyle name="Comma 4 3 4 2 5" xfId="28170"/>
    <cellStyle name="Comma 4 3 4 2 5 2" xfId="28171"/>
    <cellStyle name="Comma 4 3 4 2 6" xfId="28172"/>
    <cellStyle name="Comma 4 3 4 3" xfId="28173"/>
    <cellStyle name="Comma 4 3 4 3 2" xfId="28174"/>
    <cellStyle name="Comma 4 3 4 3 2 2" xfId="28175"/>
    <cellStyle name="Comma 4 3 4 3 2 2 2" xfId="28176"/>
    <cellStyle name="Comma 4 3 4 3 2 2 2 2" xfId="28177"/>
    <cellStyle name="Comma 4 3 4 3 2 2 3" xfId="28178"/>
    <cellStyle name="Comma 4 3 4 3 2 3" xfId="28179"/>
    <cellStyle name="Comma 4 3 4 3 2 3 2" xfId="28180"/>
    <cellStyle name="Comma 4 3 4 3 2 4" xfId="28181"/>
    <cellStyle name="Comma 4 3 4 3 3" xfId="28182"/>
    <cellStyle name="Comma 4 3 4 3 3 2" xfId="28183"/>
    <cellStyle name="Comma 4 3 4 3 3 2 2" xfId="28184"/>
    <cellStyle name="Comma 4 3 4 3 3 3" xfId="28185"/>
    <cellStyle name="Comma 4 3 4 3 4" xfId="28186"/>
    <cellStyle name="Comma 4 3 4 3 4 2" xfId="28187"/>
    <cellStyle name="Comma 4 3 4 3 5" xfId="28188"/>
    <cellStyle name="Comma 4 3 4 4" xfId="28189"/>
    <cellStyle name="Comma 4 3 4 4 2" xfId="28190"/>
    <cellStyle name="Comma 4 3 4 4 2 2" xfId="28191"/>
    <cellStyle name="Comma 4 3 4 4 2 2 2" xfId="28192"/>
    <cellStyle name="Comma 4 3 4 4 2 3" xfId="28193"/>
    <cellStyle name="Comma 4 3 4 4 3" xfId="28194"/>
    <cellStyle name="Comma 4 3 4 4 3 2" xfId="28195"/>
    <cellStyle name="Comma 4 3 4 4 4" xfId="28196"/>
    <cellStyle name="Comma 4 3 4 5" xfId="28197"/>
    <cellStyle name="Comma 4 3 4 5 2" xfId="28198"/>
    <cellStyle name="Comma 4 3 4 5 2 2" xfId="28199"/>
    <cellStyle name="Comma 4 3 4 5 3" xfId="28200"/>
    <cellStyle name="Comma 4 3 4 6" xfId="28201"/>
    <cellStyle name="Comma 4 3 4 6 2" xfId="28202"/>
    <cellStyle name="Comma 4 3 4 7" xfId="28203"/>
    <cellStyle name="Comma 4 3 5" xfId="28204"/>
    <cellStyle name="Comma 4 3 5 2" xfId="28205"/>
    <cellStyle name="Comma 4 3 5 2 2" xfId="28206"/>
    <cellStyle name="Comma 4 3 5 2 2 2" xfId="28207"/>
    <cellStyle name="Comma 4 3 5 2 2 2 2" xfId="28208"/>
    <cellStyle name="Comma 4 3 5 2 2 2 2 2" xfId="28209"/>
    <cellStyle name="Comma 4 3 5 2 2 2 3" xfId="28210"/>
    <cellStyle name="Comma 4 3 5 2 2 3" xfId="28211"/>
    <cellStyle name="Comma 4 3 5 2 2 3 2" xfId="28212"/>
    <cellStyle name="Comma 4 3 5 2 2 4" xfId="28213"/>
    <cellStyle name="Comma 4 3 5 2 3" xfId="28214"/>
    <cellStyle name="Comma 4 3 5 2 3 2" xfId="28215"/>
    <cellStyle name="Comma 4 3 5 2 3 2 2" xfId="28216"/>
    <cellStyle name="Comma 4 3 5 2 3 3" xfId="28217"/>
    <cellStyle name="Comma 4 3 5 2 4" xfId="28218"/>
    <cellStyle name="Comma 4 3 5 2 4 2" xfId="28219"/>
    <cellStyle name="Comma 4 3 5 2 5" xfId="28220"/>
    <cellStyle name="Comma 4 3 5 3" xfId="28221"/>
    <cellStyle name="Comma 4 3 5 3 2" xfId="28222"/>
    <cellStyle name="Comma 4 3 5 3 2 2" xfId="28223"/>
    <cellStyle name="Comma 4 3 5 3 2 2 2" xfId="28224"/>
    <cellStyle name="Comma 4 3 5 3 2 3" xfId="28225"/>
    <cellStyle name="Comma 4 3 5 3 3" xfId="28226"/>
    <cellStyle name="Comma 4 3 5 3 3 2" xfId="28227"/>
    <cellStyle name="Comma 4 3 5 3 4" xfId="28228"/>
    <cellStyle name="Comma 4 3 5 4" xfId="28229"/>
    <cellStyle name="Comma 4 3 5 4 2" xfId="28230"/>
    <cellStyle name="Comma 4 3 5 4 2 2" xfId="28231"/>
    <cellStyle name="Comma 4 3 5 4 3" xfId="28232"/>
    <cellStyle name="Comma 4 3 5 5" xfId="28233"/>
    <cellStyle name="Comma 4 3 5 5 2" xfId="28234"/>
    <cellStyle name="Comma 4 3 5 6" xfId="28235"/>
    <cellStyle name="Comma 4 3 6" xfId="28236"/>
    <cellStyle name="Comma 4 3 6 2" xfId="28237"/>
    <cellStyle name="Comma 4 3 6 2 2" xfId="28238"/>
    <cellStyle name="Comma 4 3 6 2 2 2" xfId="28239"/>
    <cellStyle name="Comma 4 3 6 2 2 2 2" xfId="28240"/>
    <cellStyle name="Comma 4 3 6 2 2 3" xfId="28241"/>
    <cellStyle name="Comma 4 3 6 2 3" xfId="28242"/>
    <cellStyle name="Comma 4 3 6 2 3 2" xfId="28243"/>
    <cellStyle name="Comma 4 3 6 2 4" xfId="28244"/>
    <cellStyle name="Comma 4 3 6 3" xfId="28245"/>
    <cellStyle name="Comma 4 3 6 3 2" xfId="28246"/>
    <cellStyle name="Comma 4 3 6 3 2 2" xfId="28247"/>
    <cellStyle name="Comma 4 3 6 3 3" xfId="28248"/>
    <cellStyle name="Comma 4 3 6 4" xfId="28249"/>
    <cellStyle name="Comma 4 3 6 4 2" xfId="28250"/>
    <cellStyle name="Comma 4 3 6 5" xfId="28251"/>
    <cellStyle name="Comma 4 3 7" xfId="28252"/>
    <cellStyle name="Comma 4 3 7 2" xfId="28253"/>
    <cellStyle name="Comma 4 3 7 2 2" xfId="28254"/>
    <cellStyle name="Comma 4 3 7 2 2 2" xfId="28255"/>
    <cellStyle name="Comma 4 3 7 2 3" xfId="28256"/>
    <cellStyle name="Comma 4 3 7 3" xfId="28257"/>
    <cellStyle name="Comma 4 3 7 3 2" xfId="28258"/>
    <cellStyle name="Comma 4 3 7 4" xfId="28259"/>
    <cellStyle name="Comma 4 3 8" xfId="28260"/>
    <cellStyle name="Comma 4 3 8 2" xfId="28261"/>
    <cellStyle name="Comma 4 3 8 2 2" xfId="28262"/>
    <cellStyle name="Comma 4 3 8 3" xfId="28263"/>
    <cellStyle name="Comma 4 3 9" xfId="28264"/>
    <cellStyle name="Comma 4 3 9 2" xfId="28265"/>
    <cellStyle name="Comma 4 4" xfId="28266"/>
    <cellStyle name="Comma 4 4 2" xfId="28267"/>
    <cellStyle name="Comma 4 4 2 2" xfId="28268"/>
    <cellStyle name="Comma 4 4 2 2 2" xfId="28269"/>
    <cellStyle name="Comma 4 4 2 2 2 2" xfId="28270"/>
    <cellStyle name="Comma 4 4 2 2 2 2 2" xfId="28271"/>
    <cellStyle name="Comma 4 4 2 2 2 2 2 2" xfId="28272"/>
    <cellStyle name="Comma 4 4 2 2 2 2 2 2 2" xfId="28273"/>
    <cellStyle name="Comma 4 4 2 2 2 2 2 2 2 2" xfId="28274"/>
    <cellStyle name="Comma 4 4 2 2 2 2 2 2 3" xfId="28275"/>
    <cellStyle name="Comma 4 4 2 2 2 2 2 3" xfId="28276"/>
    <cellStyle name="Comma 4 4 2 2 2 2 2 3 2" xfId="28277"/>
    <cellStyle name="Comma 4 4 2 2 2 2 2 4" xfId="28278"/>
    <cellStyle name="Comma 4 4 2 2 2 2 3" xfId="28279"/>
    <cellStyle name="Comma 4 4 2 2 2 2 3 2" xfId="28280"/>
    <cellStyle name="Comma 4 4 2 2 2 2 3 2 2" xfId="28281"/>
    <cellStyle name="Comma 4 4 2 2 2 2 3 3" xfId="28282"/>
    <cellStyle name="Comma 4 4 2 2 2 2 4" xfId="28283"/>
    <cellStyle name="Comma 4 4 2 2 2 2 4 2" xfId="28284"/>
    <cellStyle name="Comma 4 4 2 2 2 2 5" xfId="28285"/>
    <cellStyle name="Comma 4 4 2 2 2 3" xfId="28286"/>
    <cellStyle name="Comma 4 4 2 2 2 3 2" xfId="28287"/>
    <cellStyle name="Comma 4 4 2 2 2 3 2 2" xfId="28288"/>
    <cellStyle name="Comma 4 4 2 2 2 3 2 2 2" xfId="28289"/>
    <cellStyle name="Comma 4 4 2 2 2 3 2 3" xfId="28290"/>
    <cellStyle name="Comma 4 4 2 2 2 3 3" xfId="28291"/>
    <cellStyle name="Comma 4 4 2 2 2 3 3 2" xfId="28292"/>
    <cellStyle name="Comma 4 4 2 2 2 3 4" xfId="28293"/>
    <cellStyle name="Comma 4 4 2 2 2 4" xfId="28294"/>
    <cellStyle name="Comma 4 4 2 2 2 4 2" xfId="28295"/>
    <cellStyle name="Comma 4 4 2 2 2 4 2 2" xfId="28296"/>
    <cellStyle name="Comma 4 4 2 2 2 4 3" xfId="28297"/>
    <cellStyle name="Comma 4 4 2 2 2 5" xfId="28298"/>
    <cellStyle name="Comma 4 4 2 2 2 5 2" xfId="28299"/>
    <cellStyle name="Comma 4 4 2 2 2 6" xfId="28300"/>
    <cellStyle name="Comma 4 4 2 2 3" xfId="28301"/>
    <cellStyle name="Comma 4 4 2 2 3 2" xfId="28302"/>
    <cellStyle name="Comma 4 4 2 2 3 2 2" xfId="28303"/>
    <cellStyle name="Comma 4 4 2 2 3 2 2 2" xfId="28304"/>
    <cellStyle name="Comma 4 4 2 2 3 2 2 2 2" xfId="28305"/>
    <cellStyle name="Comma 4 4 2 2 3 2 2 3" xfId="28306"/>
    <cellStyle name="Comma 4 4 2 2 3 2 3" xfId="28307"/>
    <cellStyle name="Comma 4 4 2 2 3 2 3 2" xfId="28308"/>
    <cellStyle name="Comma 4 4 2 2 3 2 4" xfId="28309"/>
    <cellStyle name="Comma 4 4 2 2 3 3" xfId="28310"/>
    <cellStyle name="Comma 4 4 2 2 3 3 2" xfId="28311"/>
    <cellStyle name="Comma 4 4 2 2 3 3 2 2" xfId="28312"/>
    <cellStyle name="Comma 4 4 2 2 3 3 3" xfId="28313"/>
    <cellStyle name="Comma 4 4 2 2 3 4" xfId="28314"/>
    <cellStyle name="Comma 4 4 2 2 3 4 2" xfId="28315"/>
    <cellStyle name="Comma 4 4 2 2 3 5" xfId="28316"/>
    <cellStyle name="Comma 4 4 2 2 4" xfId="28317"/>
    <cellStyle name="Comma 4 4 2 2 4 2" xfId="28318"/>
    <cellStyle name="Comma 4 4 2 2 4 2 2" xfId="28319"/>
    <cellStyle name="Comma 4 4 2 2 4 2 2 2" xfId="28320"/>
    <cellStyle name="Comma 4 4 2 2 4 2 3" xfId="28321"/>
    <cellStyle name="Comma 4 4 2 2 4 3" xfId="28322"/>
    <cellStyle name="Comma 4 4 2 2 4 3 2" xfId="28323"/>
    <cellStyle name="Comma 4 4 2 2 4 4" xfId="28324"/>
    <cellStyle name="Comma 4 4 2 2 5" xfId="28325"/>
    <cellStyle name="Comma 4 4 2 2 5 2" xfId="28326"/>
    <cellStyle name="Comma 4 4 2 2 5 2 2" xfId="28327"/>
    <cellStyle name="Comma 4 4 2 2 5 3" xfId="28328"/>
    <cellStyle name="Comma 4 4 2 2 6" xfId="28329"/>
    <cellStyle name="Comma 4 4 2 2 6 2" xfId="28330"/>
    <cellStyle name="Comma 4 4 2 2 7" xfId="28331"/>
    <cellStyle name="Comma 4 4 2 3" xfId="28332"/>
    <cellStyle name="Comma 4 4 2 3 2" xfId="28333"/>
    <cellStyle name="Comma 4 4 2 3 2 2" xfId="28334"/>
    <cellStyle name="Comma 4 4 2 3 2 2 2" xfId="28335"/>
    <cellStyle name="Comma 4 4 2 3 2 2 2 2" xfId="28336"/>
    <cellStyle name="Comma 4 4 2 3 2 2 2 2 2" xfId="28337"/>
    <cellStyle name="Comma 4 4 2 3 2 2 2 3" xfId="28338"/>
    <cellStyle name="Comma 4 4 2 3 2 2 3" xfId="28339"/>
    <cellStyle name="Comma 4 4 2 3 2 2 3 2" xfId="28340"/>
    <cellStyle name="Comma 4 4 2 3 2 2 4" xfId="28341"/>
    <cellStyle name="Comma 4 4 2 3 2 3" xfId="28342"/>
    <cellStyle name="Comma 4 4 2 3 2 3 2" xfId="28343"/>
    <cellStyle name="Comma 4 4 2 3 2 3 2 2" xfId="28344"/>
    <cellStyle name="Comma 4 4 2 3 2 3 3" xfId="28345"/>
    <cellStyle name="Comma 4 4 2 3 2 4" xfId="28346"/>
    <cellStyle name="Comma 4 4 2 3 2 4 2" xfId="28347"/>
    <cellStyle name="Comma 4 4 2 3 2 5" xfId="28348"/>
    <cellStyle name="Comma 4 4 2 3 3" xfId="28349"/>
    <cellStyle name="Comma 4 4 2 3 3 2" xfId="28350"/>
    <cellStyle name="Comma 4 4 2 3 3 2 2" xfId="28351"/>
    <cellStyle name="Comma 4 4 2 3 3 2 2 2" xfId="28352"/>
    <cellStyle name="Comma 4 4 2 3 3 2 3" xfId="28353"/>
    <cellStyle name="Comma 4 4 2 3 3 3" xfId="28354"/>
    <cellStyle name="Comma 4 4 2 3 3 3 2" xfId="28355"/>
    <cellStyle name="Comma 4 4 2 3 3 4" xfId="28356"/>
    <cellStyle name="Comma 4 4 2 3 4" xfId="28357"/>
    <cellStyle name="Comma 4 4 2 3 4 2" xfId="28358"/>
    <cellStyle name="Comma 4 4 2 3 4 2 2" xfId="28359"/>
    <cellStyle name="Comma 4 4 2 3 4 3" xfId="28360"/>
    <cellStyle name="Comma 4 4 2 3 5" xfId="28361"/>
    <cellStyle name="Comma 4 4 2 3 5 2" xfId="28362"/>
    <cellStyle name="Comma 4 4 2 3 6" xfId="28363"/>
    <cellStyle name="Comma 4 4 2 4" xfId="28364"/>
    <cellStyle name="Comma 4 4 2 4 2" xfId="28365"/>
    <cellStyle name="Comma 4 4 2 4 2 2" xfId="28366"/>
    <cellStyle name="Comma 4 4 2 4 2 2 2" xfId="28367"/>
    <cellStyle name="Comma 4 4 2 4 2 2 2 2" xfId="28368"/>
    <cellStyle name="Comma 4 4 2 4 2 2 3" xfId="28369"/>
    <cellStyle name="Comma 4 4 2 4 2 3" xfId="28370"/>
    <cellStyle name="Comma 4 4 2 4 2 3 2" xfId="28371"/>
    <cellStyle name="Comma 4 4 2 4 2 4" xfId="28372"/>
    <cellStyle name="Comma 4 4 2 4 3" xfId="28373"/>
    <cellStyle name="Comma 4 4 2 4 3 2" xfId="28374"/>
    <cellStyle name="Comma 4 4 2 4 3 2 2" xfId="28375"/>
    <cellStyle name="Comma 4 4 2 4 3 3" xfId="28376"/>
    <cellStyle name="Comma 4 4 2 4 4" xfId="28377"/>
    <cellStyle name="Comma 4 4 2 4 4 2" xfId="28378"/>
    <cellStyle name="Comma 4 4 2 4 5" xfId="28379"/>
    <cellStyle name="Comma 4 4 2 5" xfId="28380"/>
    <cellStyle name="Comma 4 4 2 5 2" xfId="28381"/>
    <cellStyle name="Comma 4 4 2 5 2 2" xfId="28382"/>
    <cellStyle name="Comma 4 4 2 5 2 2 2" xfId="28383"/>
    <cellStyle name="Comma 4 4 2 5 2 3" xfId="28384"/>
    <cellStyle name="Comma 4 4 2 5 3" xfId="28385"/>
    <cellStyle name="Comma 4 4 2 5 3 2" xfId="28386"/>
    <cellStyle name="Comma 4 4 2 5 4" xfId="28387"/>
    <cellStyle name="Comma 4 4 2 6" xfId="28388"/>
    <cellStyle name="Comma 4 4 2 6 2" xfId="28389"/>
    <cellStyle name="Comma 4 4 2 6 2 2" xfId="28390"/>
    <cellStyle name="Comma 4 4 2 6 3" xfId="28391"/>
    <cellStyle name="Comma 4 4 2 7" xfId="28392"/>
    <cellStyle name="Comma 4 4 2 7 2" xfId="28393"/>
    <cellStyle name="Comma 4 4 2 8" xfId="28394"/>
    <cellStyle name="Comma 4 4 3" xfId="28395"/>
    <cellStyle name="Comma 4 4 3 2" xfId="28396"/>
    <cellStyle name="Comma 4 4 3 2 2" xfId="28397"/>
    <cellStyle name="Comma 4 4 3 2 2 2" xfId="28398"/>
    <cellStyle name="Comma 4 4 3 2 2 2 2" xfId="28399"/>
    <cellStyle name="Comma 4 4 3 2 2 2 2 2" xfId="28400"/>
    <cellStyle name="Comma 4 4 3 2 2 2 2 2 2" xfId="28401"/>
    <cellStyle name="Comma 4 4 3 2 2 2 2 3" xfId="28402"/>
    <cellStyle name="Comma 4 4 3 2 2 2 3" xfId="28403"/>
    <cellStyle name="Comma 4 4 3 2 2 2 3 2" xfId="28404"/>
    <cellStyle name="Comma 4 4 3 2 2 2 4" xfId="28405"/>
    <cellStyle name="Comma 4 4 3 2 2 3" xfId="28406"/>
    <cellStyle name="Comma 4 4 3 2 2 3 2" xfId="28407"/>
    <cellStyle name="Comma 4 4 3 2 2 3 2 2" xfId="28408"/>
    <cellStyle name="Comma 4 4 3 2 2 3 3" xfId="28409"/>
    <cellStyle name="Comma 4 4 3 2 2 4" xfId="28410"/>
    <cellStyle name="Comma 4 4 3 2 2 4 2" xfId="28411"/>
    <cellStyle name="Comma 4 4 3 2 2 5" xfId="28412"/>
    <cellStyle name="Comma 4 4 3 2 3" xfId="28413"/>
    <cellStyle name="Comma 4 4 3 2 3 2" xfId="28414"/>
    <cellStyle name="Comma 4 4 3 2 3 2 2" xfId="28415"/>
    <cellStyle name="Comma 4 4 3 2 3 2 2 2" xfId="28416"/>
    <cellStyle name="Comma 4 4 3 2 3 2 3" xfId="28417"/>
    <cellStyle name="Comma 4 4 3 2 3 3" xfId="28418"/>
    <cellStyle name="Comma 4 4 3 2 3 3 2" xfId="28419"/>
    <cellStyle name="Comma 4 4 3 2 3 4" xfId="28420"/>
    <cellStyle name="Comma 4 4 3 2 4" xfId="28421"/>
    <cellStyle name="Comma 4 4 3 2 4 2" xfId="28422"/>
    <cellStyle name="Comma 4 4 3 2 4 2 2" xfId="28423"/>
    <cellStyle name="Comma 4 4 3 2 4 3" xfId="28424"/>
    <cellStyle name="Comma 4 4 3 2 5" xfId="28425"/>
    <cellStyle name="Comma 4 4 3 2 5 2" xfId="28426"/>
    <cellStyle name="Comma 4 4 3 2 6" xfId="28427"/>
    <cellStyle name="Comma 4 4 3 3" xfId="28428"/>
    <cellStyle name="Comma 4 4 3 3 2" xfId="28429"/>
    <cellStyle name="Comma 4 4 3 3 2 2" xfId="28430"/>
    <cellStyle name="Comma 4 4 3 3 2 2 2" xfId="28431"/>
    <cellStyle name="Comma 4 4 3 3 2 2 2 2" xfId="28432"/>
    <cellStyle name="Comma 4 4 3 3 2 2 3" xfId="28433"/>
    <cellStyle name="Comma 4 4 3 3 2 3" xfId="28434"/>
    <cellStyle name="Comma 4 4 3 3 2 3 2" xfId="28435"/>
    <cellStyle name="Comma 4 4 3 3 2 4" xfId="28436"/>
    <cellStyle name="Comma 4 4 3 3 3" xfId="28437"/>
    <cellStyle name="Comma 4 4 3 3 3 2" xfId="28438"/>
    <cellStyle name="Comma 4 4 3 3 3 2 2" xfId="28439"/>
    <cellStyle name="Comma 4 4 3 3 3 3" xfId="28440"/>
    <cellStyle name="Comma 4 4 3 3 4" xfId="28441"/>
    <cellStyle name="Comma 4 4 3 3 4 2" xfId="28442"/>
    <cellStyle name="Comma 4 4 3 3 5" xfId="28443"/>
    <cellStyle name="Comma 4 4 3 4" xfId="28444"/>
    <cellStyle name="Comma 4 4 3 4 2" xfId="28445"/>
    <cellStyle name="Comma 4 4 3 4 2 2" xfId="28446"/>
    <cellStyle name="Comma 4 4 3 4 2 2 2" xfId="28447"/>
    <cellStyle name="Comma 4 4 3 4 2 3" xfId="28448"/>
    <cellStyle name="Comma 4 4 3 4 3" xfId="28449"/>
    <cellStyle name="Comma 4 4 3 4 3 2" xfId="28450"/>
    <cellStyle name="Comma 4 4 3 4 4" xfId="28451"/>
    <cellStyle name="Comma 4 4 3 5" xfId="28452"/>
    <cellStyle name="Comma 4 4 3 5 2" xfId="28453"/>
    <cellStyle name="Comma 4 4 3 5 2 2" xfId="28454"/>
    <cellStyle name="Comma 4 4 3 5 3" xfId="28455"/>
    <cellStyle name="Comma 4 4 3 6" xfId="28456"/>
    <cellStyle name="Comma 4 4 3 6 2" xfId="28457"/>
    <cellStyle name="Comma 4 4 3 7" xfId="28458"/>
    <cellStyle name="Comma 4 4 4" xfId="28459"/>
    <cellStyle name="Comma 4 4 4 2" xfId="28460"/>
    <cellStyle name="Comma 4 4 4 2 2" xfId="28461"/>
    <cellStyle name="Comma 4 4 4 2 2 2" xfId="28462"/>
    <cellStyle name="Comma 4 4 4 2 2 2 2" xfId="28463"/>
    <cellStyle name="Comma 4 4 4 2 2 2 2 2" xfId="28464"/>
    <cellStyle name="Comma 4 4 4 2 2 2 3" xfId="28465"/>
    <cellStyle name="Comma 4 4 4 2 2 3" xfId="28466"/>
    <cellStyle name="Comma 4 4 4 2 2 3 2" xfId="28467"/>
    <cellStyle name="Comma 4 4 4 2 2 4" xfId="28468"/>
    <cellStyle name="Comma 4 4 4 2 3" xfId="28469"/>
    <cellStyle name="Comma 4 4 4 2 3 2" xfId="28470"/>
    <cellStyle name="Comma 4 4 4 2 3 2 2" xfId="28471"/>
    <cellStyle name="Comma 4 4 4 2 3 3" xfId="28472"/>
    <cellStyle name="Comma 4 4 4 2 4" xfId="28473"/>
    <cellStyle name="Comma 4 4 4 2 4 2" xfId="28474"/>
    <cellStyle name="Comma 4 4 4 2 5" xfId="28475"/>
    <cellStyle name="Comma 4 4 4 3" xfId="28476"/>
    <cellStyle name="Comma 4 4 4 3 2" xfId="28477"/>
    <cellStyle name="Comma 4 4 4 3 2 2" xfId="28478"/>
    <cellStyle name="Comma 4 4 4 3 2 2 2" xfId="28479"/>
    <cellStyle name="Comma 4 4 4 3 2 3" xfId="28480"/>
    <cellStyle name="Comma 4 4 4 3 3" xfId="28481"/>
    <cellStyle name="Comma 4 4 4 3 3 2" xfId="28482"/>
    <cellStyle name="Comma 4 4 4 3 4" xfId="28483"/>
    <cellStyle name="Comma 4 4 4 4" xfId="28484"/>
    <cellStyle name="Comma 4 4 4 4 2" xfId="28485"/>
    <cellStyle name="Comma 4 4 4 4 2 2" xfId="28486"/>
    <cellStyle name="Comma 4 4 4 4 3" xfId="28487"/>
    <cellStyle name="Comma 4 4 4 5" xfId="28488"/>
    <cellStyle name="Comma 4 4 4 5 2" xfId="28489"/>
    <cellStyle name="Comma 4 4 4 6" xfId="28490"/>
    <cellStyle name="Comma 4 4 5" xfId="28491"/>
    <cellStyle name="Comma 4 4 5 2" xfId="28492"/>
    <cellStyle name="Comma 4 4 5 2 2" xfId="28493"/>
    <cellStyle name="Comma 4 4 5 2 2 2" xfId="28494"/>
    <cellStyle name="Comma 4 4 5 2 2 2 2" xfId="28495"/>
    <cellStyle name="Comma 4 4 5 2 2 3" xfId="28496"/>
    <cellStyle name="Comma 4 4 5 2 3" xfId="28497"/>
    <cellStyle name="Comma 4 4 5 2 3 2" xfId="28498"/>
    <cellStyle name="Comma 4 4 5 2 4" xfId="28499"/>
    <cellStyle name="Comma 4 4 5 3" xfId="28500"/>
    <cellStyle name="Comma 4 4 5 3 2" xfId="28501"/>
    <cellStyle name="Comma 4 4 5 3 2 2" xfId="28502"/>
    <cellStyle name="Comma 4 4 5 3 3" xfId="28503"/>
    <cellStyle name="Comma 4 4 5 4" xfId="28504"/>
    <cellStyle name="Comma 4 4 5 4 2" xfId="28505"/>
    <cellStyle name="Comma 4 4 5 5" xfId="28506"/>
    <cellStyle name="Comma 4 4 6" xfId="28507"/>
    <cellStyle name="Comma 4 4 6 2" xfId="28508"/>
    <cellStyle name="Comma 4 4 6 2 2" xfId="28509"/>
    <cellStyle name="Comma 4 4 6 2 2 2" xfId="28510"/>
    <cellStyle name="Comma 4 4 6 2 3" xfId="28511"/>
    <cellStyle name="Comma 4 4 6 3" xfId="28512"/>
    <cellStyle name="Comma 4 4 6 3 2" xfId="28513"/>
    <cellStyle name="Comma 4 4 6 4" xfId="28514"/>
    <cellStyle name="Comma 4 4 7" xfId="28515"/>
    <cellStyle name="Comma 4 4 7 2" xfId="28516"/>
    <cellStyle name="Comma 4 4 7 2 2" xfId="28517"/>
    <cellStyle name="Comma 4 4 7 3" xfId="28518"/>
    <cellStyle name="Comma 4 4 8" xfId="28519"/>
    <cellStyle name="Comma 4 4 8 2" xfId="28520"/>
    <cellStyle name="Comma 4 4 9" xfId="28521"/>
    <cellStyle name="Comma 4 5" xfId="28522"/>
    <cellStyle name="Comma 4 5 2" xfId="28523"/>
    <cellStyle name="Comma 4 5 2 2" xfId="28524"/>
    <cellStyle name="Comma 4 5 2 2 2" xfId="28525"/>
    <cellStyle name="Comma 4 5 2 2 2 2" xfId="28526"/>
    <cellStyle name="Comma 4 5 2 2 2 2 2" xfId="28527"/>
    <cellStyle name="Comma 4 5 2 2 2 2 2 2" xfId="28528"/>
    <cellStyle name="Comma 4 5 2 2 2 2 2 2 2" xfId="28529"/>
    <cellStyle name="Comma 4 5 2 2 2 2 2 3" xfId="28530"/>
    <cellStyle name="Comma 4 5 2 2 2 2 3" xfId="28531"/>
    <cellStyle name="Comma 4 5 2 2 2 2 3 2" xfId="28532"/>
    <cellStyle name="Comma 4 5 2 2 2 2 4" xfId="28533"/>
    <cellStyle name="Comma 4 5 2 2 2 3" xfId="28534"/>
    <cellStyle name="Comma 4 5 2 2 2 3 2" xfId="28535"/>
    <cellStyle name="Comma 4 5 2 2 2 3 2 2" xfId="28536"/>
    <cellStyle name="Comma 4 5 2 2 2 3 3" xfId="28537"/>
    <cellStyle name="Comma 4 5 2 2 2 4" xfId="28538"/>
    <cellStyle name="Comma 4 5 2 2 2 4 2" xfId="28539"/>
    <cellStyle name="Comma 4 5 2 2 2 5" xfId="28540"/>
    <cellStyle name="Comma 4 5 2 2 3" xfId="28541"/>
    <cellStyle name="Comma 4 5 2 2 3 2" xfId="28542"/>
    <cellStyle name="Comma 4 5 2 2 3 2 2" xfId="28543"/>
    <cellStyle name="Comma 4 5 2 2 3 2 2 2" xfId="28544"/>
    <cellStyle name="Comma 4 5 2 2 3 2 3" xfId="28545"/>
    <cellStyle name="Comma 4 5 2 2 3 3" xfId="28546"/>
    <cellStyle name="Comma 4 5 2 2 3 3 2" xfId="28547"/>
    <cellStyle name="Comma 4 5 2 2 3 4" xfId="28548"/>
    <cellStyle name="Comma 4 5 2 2 4" xfId="28549"/>
    <cellStyle name="Comma 4 5 2 2 4 2" xfId="28550"/>
    <cellStyle name="Comma 4 5 2 2 4 2 2" xfId="28551"/>
    <cellStyle name="Comma 4 5 2 2 4 3" xfId="28552"/>
    <cellStyle name="Comma 4 5 2 2 5" xfId="28553"/>
    <cellStyle name="Comma 4 5 2 2 5 2" xfId="28554"/>
    <cellStyle name="Comma 4 5 2 2 6" xfId="28555"/>
    <cellStyle name="Comma 4 5 2 3" xfId="28556"/>
    <cellStyle name="Comma 4 5 2 3 2" xfId="28557"/>
    <cellStyle name="Comma 4 5 2 3 2 2" xfId="28558"/>
    <cellStyle name="Comma 4 5 2 3 2 2 2" xfId="28559"/>
    <cellStyle name="Comma 4 5 2 3 2 2 2 2" xfId="28560"/>
    <cellStyle name="Comma 4 5 2 3 2 2 3" xfId="28561"/>
    <cellStyle name="Comma 4 5 2 3 2 3" xfId="28562"/>
    <cellStyle name="Comma 4 5 2 3 2 3 2" xfId="28563"/>
    <cellStyle name="Comma 4 5 2 3 2 4" xfId="28564"/>
    <cellStyle name="Comma 4 5 2 3 3" xfId="28565"/>
    <cellStyle name="Comma 4 5 2 3 3 2" xfId="28566"/>
    <cellStyle name="Comma 4 5 2 3 3 2 2" xfId="28567"/>
    <cellStyle name="Comma 4 5 2 3 3 3" xfId="28568"/>
    <cellStyle name="Comma 4 5 2 3 4" xfId="28569"/>
    <cellStyle name="Comma 4 5 2 3 4 2" xfId="28570"/>
    <cellStyle name="Comma 4 5 2 3 5" xfId="28571"/>
    <cellStyle name="Comma 4 5 2 4" xfId="28572"/>
    <cellStyle name="Comma 4 5 2 4 2" xfId="28573"/>
    <cellStyle name="Comma 4 5 2 4 2 2" xfId="28574"/>
    <cellStyle name="Comma 4 5 2 4 2 2 2" xfId="28575"/>
    <cellStyle name="Comma 4 5 2 4 2 3" xfId="28576"/>
    <cellStyle name="Comma 4 5 2 4 3" xfId="28577"/>
    <cellStyle name="Comma 4 5 2 4 3 2" xfId="28578"/>
    <cellStyle name="Comma 4 5 2 4 4" xfId="28579"/>
    <cellStyle name="Comma 4 5 2 5" xfId="28580"/>
    <cellStyle name="Comma 4 5 2 5 2" xfId="28581"/>
    <cellStyle name="Comma 4 5 2 5 2 2" xfId="28582"/>
    <cellStyle name="Comma 4 5 2 5 3" xfId="28583"/>
    <cellStyle name="Comma 4 5 2 6" xfId="28584"/>
    <cellStyle name="Comma 4 5 2 6 2" xfId="28585"/>
    <cellStyle name="Comma 4 5 2 7" xfId="28586"/>
    <cellStyle name="Comma 4 5 3" xfId="28587"/>
    <cellStyle name="Comma 4 5 3 2" xfId="28588"/>
    <cellStyle name="Comma 4 5 3 2 2" xfId="28589"/>
    <cellStyle name="Comma 4 5 3 2 2 2" xfId="28590"/>
    <cellStyle name="Comma 4 5 3 2 2 2 2" xfId="28591"/>
    <cellStyle name="Comma 4 5 3 2 2 2 2 2" xfId="28592"/>
    <cellStyle name="Comma 4 5 3 2 2 2 3" xfId="28593"/>
    <cellStyle name="Comma 4 5 3 2 2 3" xfId="28594"/>
    <cellStyle name="Comma 4 5 3 2 2 3 2" xfId="28595"/>
    <cellStyle name="Comma 4 5 3 2 2 4" xfId="28596"/>
    <cellStyle name="Comma 4 5 3 2 3" xfId="28597"/>
    <cellStyle name="Comma 4 5 3 2 3 2" xfId="28598"/>
    <cellStyle name="Comma 4 5 3 2 3 2 2" xfId="28599"/>
    <cellStyle name="Comma 4 5 3 2 3 3" xfId="28600"/>
    <cellStyle name="Comma 4 5 3 2 4" xfId="28601"/>
    <cellStyle name="Comma 4 5 3 2 4 2" xfId="28602"/>
    <cellStyle name="Comma 4 5 3 2 5" xfId="28603"/>
    <cellStyle name="Comma 4 5 3 3" xfId="28604"/>
    <cellStyle name="Comma 4 5 3 3 2" xfId="28605"/>
    <cellStyle name="Comma 4 5 3 3 2 2" xfId="28606"/>
    <cellStyle name="Comma 4 5 3 3 2 2 2" xfId="28607"/>
    <cellStyle name="Comma 4 5 3 3 2 3" xfId="28608"/>
    <cellStyle name="Comma 4 5 3 3 3" xfId="28609"/>
    <cellStyle name="Comma 4 5 3 3 3 2" xfId="28610"/>
    <cellStyle name="Comma 4 5 3 3 4" xfId="28611"/>
    <cellStyle name="Comma 4 5 3 4" xfId="28612"/>
    <cellStyle name="Comma 4 5 3 4 2" xfId="28613"/>
    <cellStyle name="Comma 4 5 3 4 2 2" xfId="28614"/>
    <cellStyle name="Comma 4 5 3 4 3" xfId="28615"/>
    <cellStyle name="Comma 4 5 3 5" xfId="28616"/>
    <cellStyle name="Comma 4 5 3 5 2" xfId="28617"/>
    <cellStyle name="Comma 4 5 3 6" xfId="28618"/>
    <cellStyle name="Comma 4 5 4" xfId="28619"/>
    <cellStyle name="Comma 4 5 4 2" xfId="28620"/>
    <cellStyle name="Comma 4 5 4 2 2" xfId="28621"/>
    <cellStyle name="Comma 4 5 4 2 2 2" xfId="28622"/>
    <cellStyle name="Comma 4 5 4 2 2 2 2" xfId="28623"/>
    <cellStyle name="Comma 4 5 4 2 2 3" xfId="28624"/>
    <cellStyle name="Comma 4 5 4 2 3" xfId="28625"/>
    <cellStyle name="Comma 4 5 4 2 3 2" xfId="28626"/>
    <cellStyle name="Comma 4 5 4 2 4" xfId="28627"/>
    <cellStyle name="Comma 4 5 4 3" xfId="28628"/>
    <cellStyle name="Comma 4 5 4 3 2" xfId="28629"/>
    <cellStyle name="Comma 4 5 4 3 2 2" xfId="28630"/>
    <cellStyle name="Comma 4 5 4 3 3" xfId="28631"/>
    <cellStyle name="Comma 4 5 4 4" xfId="28632"/>
    <cellStyle name="Comma 4 5 4 4 2" xfId="28633"/>
    <cellStyle name="Comma 4 5 4 5" xfId="28634"/>
    <cellStyle name="Comma 4 5 5" xfId="28635"/>
    <cellStyle name="Comma 4 5 5 2" xfId="28636"/>
    <cellStyle name="Comma 4 5 5 2 2" xfId="28637"/>
    <cellStyle name="Comma 4 5 5 2 2 2" xfId="28638"/>
    <cellStyle name="Comma 4 5 5 2 3" xfId="28639"/>
    <cellStyle name="Comma 4 5 5 3" xfId="28640"/>
    <cellStyle name="Comma 4 5 5 3 2" xfId="28641"/>
    <cellStyle name="Comma 4 5 5 4" xfId="28642"/>
    <cellStyle name="Comma 4 5 6" xfId="28643"/>
    <cellStyle name="Comma 4 5 6 2" xfId="28644"/>
    <cellStyle name="Comma 4 5 6 2 2" xfId="28645"/>
    <cellStyle name="Comma 4 5 6 3" xfId="28646"/>
    <cellStyle name="Comma 4 5 7" xfId="28647"/>
    <cellStyle name="Comma 4 5 7 2" xfId="28648"/>
    <cellStyle name="Comma 4 5 8" xfId="28649"/>
    <cellStyle name="Comma 4 6" xfId="28650"/>
    <cellStyle name="Comma 4 6 2" xfId="28651"/>
    <cellStyle name="Comma 4 6 2 2" xfId="28652"/>
    <cellStyle name="Comma 4 6 2 2 2" xfId="28653"/>
    <cellStyle name="Comma 4 6 2 2 2 2" xfId="28654"/>
    <cellStyle name="Comma 4 6 2 2 2 2 2" xfId="28655"/>
    <cellStyle name="Comma 4 6 2 2 2 2 2 2" xfId="28656"/>
    <cellStyle name="Comma 4 6 2 2 2 2 3" xfId="28657"/>
    <cellStyle name="Comma 4 6 2 2 2 3" xfId="28658"/>
    <cellStyle name="Comma 4 6 2 2 2 3 2" xfId="28659"/>
    <cellStyle name="Comma 4 6 2 2 2 4" xfId="28660"/>
    <cellStyle name="Comma 4 6 2 2 3" xfId="28661"/>
    <cellStyle name="Comma 4 6 2 2 3 2" xfId="28662"/>
    <cellStyle name="Comma 4 6 2 2 3 2 2" xfId="28663"/>
    <cellStyle name="Comma 4 6 2 2 3 3" xfId="28664"/>
    <cellStyle name="Comma 4 6 2 2 4" xfId="28665"/>
    <cellStyle name="Comma 4 6 2 2 4 2" xfId="28666"/>
    <cellStyle name="Comma 4 6 2 2 5" xfId="28667"/>
    <cellStyle name="Comma 4 6 2 3" xfId="28668"/>
    <cellStyle name="Comma 4 6 2 3 2" xfId="28669"/>
    <cellStyle name="Comma 4 6 2 3 2 2" xfId="28670"/>
    <cellStyle name="Comma 4 6 2 3 2 2 2" xfId="28671"/>
    <cellStyle name="Comma 4 6 2 3 2 3" xfId="28672"/>
    <cellStyle name="Comma 4 6 2 3 3" xfId="28673"/>
    <cellStyle name="Comma 4 6 2 3 3 2" xfId="28674"/>
    <cellStyle name="Comma 4 6 2 3 4" xfId="28675"/>
    <cellStyle name="Comma 4 6 2 4" xfId="28676"/>
    <cellStyle name="Comma 4 6 2 4 2" xfId="28677"/>
    <cellStyle name="Comma 4 6 2 4 2 2" xfId="28678"/>
    <cellStyle name="Comma 4 6 2 4 3" xfId="28679"/>
    <cellStyle name="Comma 4 6 2 5" xfId="28680"/>
    <cellStyle name="Comma 4 6 2 5 2" xfId="28681"/>
    <cellStyle name="Comma 4 6 2 6" xfId="28682"/>
    <cellStyle name="Comma 4 6 3" xfId="28683"/>
    <cellStyle name="Comma 4 6 3 2" xfId="28684"/>
    <cellStyle name="Comma 4 6 3 2 2" xfId="28685"/>
    <cellStyle name="Comma 4 6 3 2 2 2" xfId="28686"/>
    <cellStyle name="Comma 4 6 3 2 2 2 2" xfId="28687"/>
    <cellStyle name="Comma 4 6 3 2 2 3" xfId="28688"/>
    <cellStyle name="Comma 4 6 3 2 3" xfId="28689"/>
    <cellStyle name="Comma 4 6 3 2 3 2" xfId="28690"/>
    <cellStyle name="Comma 4 6 3 2 4" xfId="28691"/>
    <cellStyle name="Comma 4 6 3 3" xfId="28692"/>
    <cellStyle name="Comma 4 6 3 3 2" xfId="28693"/>
    <cellStyle name="Comma 4 6 3 3 2 2" xfId="28694"/>
    <cellStyle name="Comma 4 6 3 3 3" xfId="28695"/>
    <cellStyle name="Comma 4 6 3 4" xfId="28696"/>
    <cellStyle name="Comma 4 6 3 4 2" xfId="28697"/>
    <cellStyle name="Comma 4 6 3 5" xfId="28698"/>
    <cellStyle name="Comma 4 6 4" xfId="28699"/>
    <cellStyle name="Comma 4 6 4 2" xfId="28700"/>
    <cellStyle name="Comma 4 6 4 2 2" xfId="28701"/>
    <cellStyle name="Comma 4 6 4 2 2 2" xfId="28702"/>
    <cellStyle name="Comma 4 6 4 2 3" xfId="28703"/>
    <cellStyle name="Comma 4 6 4 3" xfId="28704"/>
    <cellStyle name="Comma 4 6 4 3 2" xfId="28705"/>
    <cellStyle name="Comma 4 6 4 4" xfId="28706"/>
    <cellStyle name="Comma 4 6 5" xfId="28707"/>
    <cellStyle name="Comma 4 6 5 2" xfId="28708"/>
    <cellStyle name="Comma 4 6 5 2 2" xfId="28709"/>
    <cellStyle name="Comma 4 6 5 3" xfId="28710"/>
    <cellStyle name="Comma 4 6 6" xfId="28711"/>
    <cellStyle name="Comma 4 6 6 2" xfId="28712"/>
    <cellStyle name="Comma 4 6 7" xfId="28713"/>
    <cellStyle name="Comma 4 7" xfId="28714"/>
    <cellStyle name="Comma 4 7 2" xfId="28715"/>
    <cellStyle name="Comma 4 7 2 2" xfId="28716"/>
    <cellStyle name="Comma 4 7 2 2 2" xfId="28717"/>
    <cellStyle name="Comma 4 7 2 2 2 2" xfId="28718"/>
    <cellStyle name="Comma 4 7 2 2 2 2 2" xfId="28719"/>
    <cellStyle name="Comma 4 7 2 2 2 3" xfId="28720"/>
    <cellStyle name="Comma 4 7 2 2 3" xfId="28721"/>
    <cellStyle name="Comma 4 7 2 2 3 2" xfId="28722"/>
    <cellStyle name="Comma 4 7 2 2 4" xfId="28723"/>
    <cellStyle name="Comma 4 7 2 3" xfId="28724"/>
    <cellStyle name="Comma 4 7 2 3 2" xfId="28725"/>
    <cellStyle name="Comma 4 7 2 3 2 2" xfId="28726"/>
    <cellStyle name="Comma 4 7 2 3 3" xfId="28727"/>
    <cellStyle name="Comma 4 7 2 4" xfId="28728"/>
    <cellStyle name="Comma 4 7 2 4 2" xfId="28729"/>
    <cellStyle name="Comma 4 7 2 5" xfId="28730"/>
    <cellStyle name="Comma 4 7 3" xfId="28731"/>
    <cellStyle name="Comma 4 7 3 2" xfId="28732"/>
    <cellStyle name="Comma 4 7 3 2 2" xfId="28733"/>
    <cellStyle name="Comma 4 7 3 2 2 2" xfId="28734"/>
    <cellStyle name="Comma 4 7 3 2 3" xfId="28735"/>
    <cellStyle name="Comma 4 7 3 3" xfId="28736"/>
    <cellStyle name="Comma 4 7 3 3 2" xfId="28737"/>
    <cellStyle name="Comma 4 7 3 4" xfId="28738"/>
    <cellStyle name="Comma 4 7 4" xfId="28739"/>
    <cellStyle name="Comma 4 7 4 2" xfId="28740"/>
    <cellStyle name="Comma 4 7 4 2 2" xfId="28741"/>
    <cellStyle name="Comma 4 7 4 3" xfId="28742"/>
    <cellStyle name="Comma 4 7 5" xfId="28743"/>
    <cellStyle name="Comma 4 7 5 2" xfId="28744"/>
    <cellStyle name="Comma 4 7 6" xfId="28745"/>
    <cellStyle name="Comma 4 8" xfId="28746"/>
    <cellStyle name="Comma 4 8 2" xfId="28747"/>
    <cellStyle name="Comma 4 8 2 2" xfId="28748"/>
    <cellStyle name="Comma 4 8 2 2 2" xfId="28749"/>
    <cellStyle name="Comma 4 8 2 2 2 2" xfId="28750"/>
    <cellStyle name="Comma 4 8 2 2 3" xfId="28751"/>
    <cellStyle name="Comma 4 8 2 3" xfId="28752"/>
    <cellStyle name="Comma 4 8 2 3 2" xfId="28753"/>
    <cellStyle name="Comma 4 8 2 4" xfId="28754"/>
    <cellStyle name="Comma 4 8 3" xfId="28755"/>
    <cellStyle name="Comma 4 8 3 2" xfId="28756"/>
    <cellStyle name="Comma 4 8 3 2 2" xfId="28757"/>
    <cellStyle name="Comma 4 8 3 3" xfId="28758"/>
    <cellStyle name="Comma 4 8 4" xfId="28759"/>
    <cellStyle name="Comma 4 8 4 2" xfId="28760"/>
    <cellStyle name="Comma 4 8 5" xfId="28761"/>
    <cellStyle name="Comma 4 9" xfId="28762"/>
    <cellStyle name="Comma 4 9 2" xfId="28763"/>
    <cellStyle name="Comma 4 9 2 2" xfId="28764"/>
    <cellStyle name="Comma 4 9 2 2 2" xfId="28765"/>
    <cellStyle name="Comma 4 9 2 3" xfId="28766"/>
    <cellStyle name="Comma 4 9 3" xfId="28767"/>
    <cellStyle name="Comma 4 9 3 2" xfId="28768"/>
    <cellStyle name="Comma 4 9 4" xfId="28769"/>
    <cellStyle name="Comma 5" xfId="29"/>
    <cellStyle name="Comma 5 2" xfId="28770"/>
    <cellStyle name="Comma 5 3" xfId="28771"/>
    <cellStyle name="Comma 5 3 2" xfId="28772"/>
    <cellStyle name="Comma 5 4" xfId="28773"/>
    <cellStyle name="Comma 5 4 2" xfId="28774"/>
    <cellStyle name="Comma 6" xfId="47"/>
    <cellStyle name="Comma 6 2" xfId="48"/>
    <cellStyle name="Comma 6 3" xfId="49"/>
    <cellStyle name="Comma 6 4" xfId="50"/>
    <cellStyle name="Comma 7" xfId="21"/>
    <cellStyle name="Comma 8" xfId="64"/>
    <cellStyle name="Comma 8 2" xfId="28775"/>
    <cellStyle name="Comma 9" xfId="70"/>
    <cellStyle name="Comma 9 2" xfId="73"/>
    <cellStyle name="Comma 9 2 2" xfId="74"/>
    <cellStyle name="Comma 9 3" xfId="39074"/>
    <cellStyle name="Curren - Style2" xfId="3"/>
    <cellStyle name="Grey" xfId="4"/>
    <cellStyle name="Header1" xfId="5"/>
    <cellStyle name="Header2" xfId="6"/>
    <cellStyle name="Input [yellow]" xfId="7"/>
    <cellStyle name="no dec" xfId="8"/>
    <cellStyle name="Normal" xfId="0" builtinId="0"/>
    <cellStyle name="Normal - Style1" xfId="9"/>
    <cellStyle name="Normal 10" xfId="66"/>
    <cellStyle name="Normal 10 2" xfId="28776"/>
    <cellStyle name="Normal 11" xfId="68"/>
    <cellStyle name="Normal 11 2" xfId="28777"/>
    <cellStyle name="Normal 11 3" xfId="28778"/>
    <cellStyle name="Normal 12" xfId="69"/>
    <cellStyle name="Normal 12 2" xfId="28779"/>
    <cellStyle name="Normal 13" xfId="72"/>
    <cellStyle name="Normal 13 2" xfId="28780"/>
    <cellStyle name="Normal 14" xfId="28781"/>
    <cellStyle name="Normal 14 2" xfId="67"/>
    <cellStyle name="Normal 14 3" xfId="28782"/>
    <cellStyle name="Normal 15" xfId="18"/>
    <cellStyle name="Normal 15 2" xfId="28783"/>
    <cellStyle name="Normal 15 3" xfId="28784"/>
    <cellStyle name="Normal 16" xfId="28785"/>
    <cellStyle name="Normal 16 2" xfId="28786"/>
    <cellStyle name="Normal 17" xfId="28787"/>
    <cellStyle name="Normal 17 2" xfId="28788"/>
    <cellStyle name="Normal 18" xfId="60"/>
    <cellStyle name="Normal 18 2" xfId="28789"/>
    <cellStyle name="Normal 19" xfId="28790"/>
    <cellStyle name="Normal 19 2" xfId="28791"/>
    <cellStyle name="Normal 2" xfId="10"/>
    <cellStyle name="Normal 2 2" xfId="11"/>
    <cellStyle name="Normal 2 2 2" xfId="30"/>
    <cellStyle name="Normal 2 2 2 2" xfId="56"/>
    <cellStyle name="Normal 2 2 3" xfId="28792"/>
    <cellStyle name="Normal 2 2 4" xfId="28793"/>
    <cellStyle name="Normal 2 2 5" xfId="28794"/>
    <cellStyle name="Normal 2 2_KTPS COD 1.11.2012" xfId="28795"/>
    <cellStyle name="Normal 2 3" xfId="12"/>
    <cellStyle name="Normal 2 4" xfId="51"/>
    <cellStyle name="Normal 2 5" xfId="28796"/>
    <cellStyle name="Normal 2 5 2" xfId="28797"/>
    <cellStyle name="Normal 2 6" xfId="28798"/>
    <cellStyle name="Normal 2 7" xfId="28799"/>
    <cellStyle name="Normal 2 8" xfId="75"/>
    <cellStyle name="Normal 2 9" xfId="76"/>
    <cellStyle name="Normal 2_ARR FINAL" xfId="31"/>
    <cellStyle name="Normal 20" xfId="28800"/>
    <cellStyle name="Normal 20 2" xfId="28801"/>
    <cellStyle name="Normal 21" xfId="28802"/>
    <cellStyle name="Normal 22" xfId="71"/>
    <cellStyle name="Normal 22 10" xfId="28803"/>
    <cellStyle name="Normal 22 10 2" xfId="28804"/>
    <cellStyle name="Normal 22 10 2 2" xfId="28805"/>
    <cellStyle name="Normal 22 10 3" xfId="28806"/>
    <cellStyle name="Normal 22 11" xfId="28807"/>
    <cellStyle name="Normal 22 11 2" xfId="28808"/>
    <cellStyle name="Normal 22 12" xfId="28809"/>
    <cellStyle name="Normal 22 2" xfId="28810"/>
    <cellStyle name="Normal 22 2 10" xfId="28811"/>
    <cellStyle name="Normal 22 2 10 2" xfId="28812"/>
    <cellStyle name="Normal 22 2 11" xfId="28813"/>
    <cellStyle name="Normal 22 2 2" xfId="28814"/>
    <cellStyle name="Normal 22 2 2 10" xfId="28815"/>
    <cellStyle name="Normal 22 2 2 2" xfId="28816"/>
    <cellStyle name="Normal 22 2 2 2 2" xfId="28817"/>
    <cellStyle name="Normal 22 2 2 2 2 2" xfId="28818"/>
    <cellStyle name="Normal 22 2 2 2 2 2 2" xfId="28819"/>
    <cellStyle name="Normal 22 2 2 2 2 2 2 2" xfId="28820"/>
    <cellStyle name="Normal 22 2 2 2 2 2 2 2 2" xfId="28821"/>
    <cellStyle name="Normal 22 2 2 2 2 2 2 2 2 2" xfId="28822"/>
    <cellStyle name="Normal 22 2 2 2 2 2 2 2 2 2 2" xfId="28823"/>
    <cellStyle name="Normal 22 2 2 2 2 2 2 2 2 2 2 2" xfId="28824"/>
    <cellStyle name="Normal 22 2 2 2 2 2 2 2 2 2 3" xfId="28825"/>
    <cellStyle name="Normal 22 2 2 2 2 2 2 2 2 3" xfId="28826"/>
    <cellStyle name="Normal 22 2 2 2 2 2 2 2 2 3 2" xfId="28827"/>
    <cellStyle name="Normal 22 2 2 2 2 2 2 2 2 4" xfId="28828"/>
    <cellStyle name="Normal 22 2 2 2 2 2 2 2 3" xfId="28829"/>
    <cellStyle name="Normal 22 2 2 2 2 2 2 2 3 2" xfId="28830"/>
    <cellStyle name="Normal 22 2 2 2 2 2 2 2 3 2 2" xfId="28831"/>
    <cellStyle name="Normal 22 2 2 2 2 2 2 2 3 3" xfId="28832"/>
    <cellStyle name="Normal 22 2 2 2 2 2 2 2 4" xfId="28833"/>
    <cellStyle name="Normal 22 2 2 2 2 2 2 2 4 2" xfId="28834"/>
    <cellStyle name="Normal 22 2 2 2 2 2 2 2 5" xfId="28835"/>
    <cellStyle name="Normal 22 2 2 2 2 2 2 3" xfId="28836"/>
    <cellStyle name="Normal 22 2 2 2 2 2 2 3 2" xfId="28837"/>
    <cellStyle name="Normal 22 2 2 2 2 2 2 3 2 2" xfId="28838"/>
    <cellStyle name="Normal 22 2 2 2 2 2 2 3 2 2 2" xfId="28839"/>
    <cellStyle name="Normal 22 2 2 2 2 2 2 3 2 3" xfId="28840"/>
    <cellStyle name="Normal 22 2 2 2 2 2 2 3 3" xfId="28841"/>
    <cellStyle name="Normal 22 2 2 2 2 2 2 3 3 2" xfId="28842"/>
    <cellStyle name="Normal 22 2 2 2 2 2 2 3 4" xfId="28843"/>
    <cellStyle name="Normal 22 2 2 2 2 2 2 4" xfId="28844"/>
    <cellStyle name="Normal 22 2 2 2 2 2 2 4 2" xfId="28845"/>
    <cellStyle name="Normal 22 2 2 2 2 2 2 4 2 2" xfId="28846"/>
    <cellStyle name="Normal 22 2 2 2 2 2 2 4 3" xfId="28847"/>
    <cellStyle name="Normal 22 2 2 2 2 2 2 5" xfId="28848"/>
    <cellStyle name="Normal 22 2 2 2 2 2 2 5 2" xfId="28849"/>
    <cellStyle name="Normal 22 2 2 2 2 2 2 6" xfId="28850"/>
    <cellStyle name="Normal 22 2 2 2 2 2 3" xfId="28851"/>
    <cellStyle name="Normal 22 2 2 2 2 2 3 2" xfId="28852"/>
    <cellStyle name="Normal 22 2 2 2 2 2 3 2 2" xfId="28853"/>
    <cellStyle name="Normal 22 2 2 2 2 2 3 2 2 2" xfId="28854"/>
    <cellStyle name="Normal 22 2 2 2 2 2 3 2 2 2 2" xfId="28855"/>
    <cellStyle name="Normal 22 2 2 2 2 2 3 2 2 3" xfId="28856"/>
    <cellStyle name="Normal 22 2 2 2 2 2 3 2 3" xfId="28857"/>
    <cellStyle name="Normal 22 2 2 2 2 2 3 2 3 2" xfId="28858"/>
    <cellStyle name="Normal 22 2 2 2 2 2 3 2 4" xfId="28859"/>
    <cellStyle name="Normal 22 2 2 2 2 2 3 3" xfId="28860"/>
    <cellStyle name="Normal 22 2 2 2 2 2 3 3 2" xfId="28861"/>
    <cellStyle name="Normal 22 2 2 2 2 2 3 3 2 2" xfId="28862"/>
    <cellStyle name="Normal 22 2 2 2 2 2 3 3 3" xfId="28863"/>
    <cellStyle name="Normal 22 2 2 2 2 2 3 4" xfId="28864"/>
    <cellStyle name="Normal 22 2 2 2 2 2 3 4 2" xfId="28865"/>
    <cellStyle name="Normal 22 2 2 2 2 2 3 5" xfId="28866"/>
    <cellStyle name="Normal 22 2 2 2 2 2 4" xfId="28867"/>
    <cellStyle name="Normal 22 2 2 2 2 2 4 2" xfId="28868"/>
    <cellStyle name="Normal 22 2 2 2 2 2 4 2 2" xfId="28869"/>
    <cellStyle name="Normal 22 2 2 2 2 2 4 2 2 2" xfId="28870"/>
    <cellStyle name="Normal 22 2 2 2 2 2 4 2 3" xfId="28871"/>
    <cellStyle name="Normal 22 2 2 2 2 2 4 3" xfId="28872"/>
    <cellStyle name="Normal 22 2 2 2 2 2 4 3 2" xfId="28873"/>
    <cellStyle name="Normal 22 2 2 2 2 2 4 4" xfId="28874"/>
    <cellStyle name="Normal 22 2 2 2 2 2 5" xfId="28875"/>
    <cellStyle name="Normal 22 2 2 2 2 2 5 2" xfId="28876"/>
    <cellStyle name="Normal 22 2 2 2 2 2 5 2 2" xfId="28877"/>
    <cellStyle name="Normal 22 2 2 2 2 2 5 3" xfId="28878"/>
    <cellStyle name="Normal 22 2 2 2 2 2 6" xfId="28879"/>
    <cellStyle name="Normal 22 2 2 2 2 2 6 2" xfId="28880"/>
    <cellStyle name="Normal 22 2 2 2 2 2 7" xfId="28881"/>
    <cellStyle name="Normal 22 2 2 2 2 3" xfId="28882"/>
    <cellStyle name="Normal 22 2 2 2 2 3 2" xfId="28883"/>
    <cellStyle name="Normal 22 2 2 2 2 3 2 2" xfId="28884"/>
    <cellStyle name="Normal 22 2 2 2 2 3 2 2 2" xfId="28885"/>
    <cellStyle name="Normal 22 2 2 2 2 3 2 2 2 2" xfId="28886"/>
    <cellStyle name="Normal 22 2 2 2 2 3 2 2 2 2 2" xfId="28887"/>
    <cellStyle name="Normal 22 2 2 2 2 3 2 2 2 3" xfId="28888"/>
    <cellStyle name="Normal 22 2 2 2 2 3 2 2 3" xfId="28889"/>
    <cellStyle name="Normal 22 2 2 2 2 3 2 2 3 2" xfId="28890"/>
    <cellStyle name="Normal 22 2 2 2 2 3 2 2 4" xfId="28891"/>
    <cellStyle name="Normal 22 2 2 2 2 3 2 3" xfId="28892"/>
    <cellStyle name="Normal 22 2 2 2 2 3 2 3 2" xfId="28893"/>
    <cellStyle name="Normal 22 2 2 2 2 3 2 3 2 2" xfId="28894"/>
    <cellStyle name="Normal 22 2 2 2 2 3 2 3 3" xfId="28895"/>
    <cellStyle name="Normal 22 2 2 2 2 3 2 4" xfId="28896"/>
    <cellStyle name="Normal 22 2 2 2 2 3 2 4 2" xfId="28897"/>
    <cellStyle name="Normal 22 2 2 2 2 3 2 5" xfId="28898"/>
    <cellStyle name="Normal 22 2 2 2 2 3 3" xfId="28899"/>
    <cellStyle name="Normal 22 2 2 2 2 3 3 2" xfId="28900"/>
    <cellStyle name="Normal 22 2 2 2 2 3 3 2 2" xfId="28901"/>
    <cellStyle name="Normal 22 2 2 2 2 3 3 2 2 2" xfId="28902"/>
    <cellStyle name="Normal 22 2 2 2 2 3 3 2 3" xfId="28903"/>
    <cellStyle name="Normal 22 2 2 2 2 3 3 3" xfId="28904"/>
    <cellStyle name="Normal 22 2 2 2 2 3 3 3 2" xfId="28905"/>
    <cellStyle name="Normal 22 2 2 2 2 3 3 4" xfId="28906"/>
    <cellStyle name="Normal 22 2 2 2 2 3 4" xfId="28907"/>
    <cellStyle name="Normal 22 2 2 2 2 3 4 2" xfId="28908"/>
    <cellStyle name="Normal 22 2 2 2 2 3 4 2 2" xfId="28909"/>
    <cellStyle name="Normal 22 2 2 2 2 3 4 3" xfId="28910"/>
    <cellStyle name="Normal 22 2 2 2 2 3 5" xfId="28911"/>
    <cellStyle name="Normal 22 2 2 2 2 3 5 2" xfId="28912"/>
    <cellStyle name="Normal 22 2 2 2 2 3 6" xfId="28913"/>
    <cellStyle name="Normal 22 2 2 2 2 4" xfId="28914"/>
    <cellStyle name="Normal 22 2 2 2 2 4 2" xfId="28915"/>
    <cellStyle name="Normal 22 2 2 2 2 4 2 2" xfId="28916"/>
    <cellStyle name="Normal 22 2 2 2 2 4 2 2 2" xfId="28917"/>
    <cellStyle name="Normal 22 2 2 2 2 4 2 2 2 2" xfId="28918"/>
    <cellStyle name="Normal 22 2 2 2 2 4 2 2 3" xfId="28919"/>
    <cellStyle name="Normal 22 2 2 2 2 4 2 3" xfId="28920"/>
    <cellStyle name="Normal 22 2 2 2 2 4 2 3 2" xfId="28921"/>
    <cellStyle name="Normal 22 2 2 2 2 4 2 4" xfId="28922"/>
    <cellStyle name="Normal 22 2 2 2 2 4 3" xfId="28923"/>
    <cellStyle name="Normal 22 2 2 2 2 4 3 2" xfId="28924"/>
    <cellStyle name="Normal 22 2 2 2 2 4 3 2 2" xfId="28925"/>
    <cellStyle name="Normal 22 2 2 2 2 4 3 3" xfId="28926"/>
    <cellStyle name="Normal 22 2 2 2 2 4 4" xfId="28927"/>
    <cellStyle name="Normal 22 2 2 2 2 4 4 2" xfId="28928"/>
    <cellStyle name="Normal 22 2 2 2 2 4 5" xfId="28929"/>
    <cellStyle name="Normal 22 2 2 2 2 5" xfId="28930"/>
    <cellStyle name="Normal 22 2 2 2 2 5 2" xfId="28931"/>
    <cellStyle name="Normal 22 2 2 2 2 5 2 2" xfId="28932"/>
    <cellStyle name="Normal 22 2 2 2 2 5 2 2 2" xfId="28933"/>
    <cellStyle name="Normal 22 2 2 2 2 5 2 3" xfId="28934"/>
    <cellStyle name="Normal 22 2 2 2 2 5 3" xfId="28935"/>
    <cellStyle name="Normal 22 2 2 2 2 5 3 2" xfId="28936"/>
    <cellStyle name="Normal 22 2 2 2 2 5 4" xfId="28937"/>
    <cellStyle name="Normal 22 2 2 2 2 6" xfId="28938"/>
    <cellStyle name="Normal 22 2 2 2 2 6 2" xfId="28939"/>
    <cellStyle name="Normal 22 2 2 2 2 6 2 2" xfId="28940"/>
    <cellStyle name="Normal 22 2 2 2 2 6 3" xfId="28941"/>
    <cellStyle name="Normal 22 2 2 2 2 7" xfId="28942"/>
    <cellStyle name="Normal 22 2 2 2 2 7 2" xfId="28943"/>
    <cellStyle name="Normal 22 2 2 2 2 8" xfId="28944"/>
    <cellStyle name="Normal 22 2 2 2 3" xfId="28945"/>
    <cellStyle name="Normal 22 2 2 2 3 2" xfId="28946"/>
    <cellStyle name="Normal 22 2 2 2 3 2 2" xfId="28947"/>
    <cellStyle name="Normal 22 2 2 2 3 2 2 2" xfId="28948"/>
    <cellStyle name="Normal 22 2 2 2 3 2 2 2 2" xfId="28949"/>
    <cellStyle name="Normal 22 2 2 2 3 2 2 2 2 2" xfId="28950"/>
    <cellStyle name="Normal 22 2 2 2 3 2 2 2 2 2 2" xfId="28951"/>
    <cellStyle name="Normal 22 2 2 2 3 2 2 2 2 3" xfId="28952"/>
    <cellStyle name="Normal 22 2 2 2 3 2 2 2 3" xfId="28953"/>
    <cellStyle name="Normal 22 2 2 2 3 2 2 2 3 2" xfId="28954"/>
    <cellStyle name="Normal 22 2 2 2 3 2 2 2 4" xfId="28955"/>
    <cellStyle name="Normal 22 2 2 2 3 2 2 3" xfId="28956"/>
    <cellStyle name="Normal 22 2 2 2 3 2 2 3 2" xfId="28957"/>
    <cellStyle name="Normal 22 2 2 2 3 2 2 3 2 2" xfId="28958"/>
    <cellStyle name="Normal 22 2 2 2 3 2 2 3 3" xfId="28959"/>
    <cellStyle name="Normal 22 2 2 2 3 2 2 4" xfId="28960"/>
    <cellStyle name="Normal 22 2 2 2 3 2 2 4 2" xfId="28961"/>
    <cellStyle name="Normal 22 2 2 2 3 2 2 5" xfId="28962"/>
    <cellStyle name="Normal 22 2 2 2 3 2 3" xfId="28963"/>
    <cellStyle name="Normal 22 2 2 2 3 2 3 2" xfId="28964"/>
    <cellStyle name="Normal 22 2 2 2 3 2 3 2 2" xfId="28965"/>
    <cellStyle name="Normal 22 2 2 2 3 2 3 2 2 2" xfId="28966"/>
    <cellStyle name="Normal 22 2 2 2 3 2 3 2 3" xfId="28967"/>
    <cellStyle name="Normal 22 2 2 2 3 2 3 3" xfId="28968"/>
    <cellStyle name="Normal 22 2 2 2 3 2 3 3 2" xfId="28969"/>
    <cellStyle name="Normal 22 2 2 2 3 2 3 4" xfId="28970"/>
    <cellStyle name="Normal 22 2 2 2 3 2 4" xfId="28971"/>
    <cellStyle name="Normal 22 2 2 2 3 2 4 2" xfId="28972"/>
    <cellStyle name="Normal 22 2 2 2 3 2 4 2 2" xfId="28973"/>
    <cellStyle name="Normal 22 2 2 2 3 2 4 3" xfId="28974"/>
    <cellStyle name="Normal 22 2 2 2 3 2 5" xfId="28975"/>
    <cellStyle name="Normal 22 2 2 2 3 2 5 2" xfId="28976"/>
    <cellStyle name="Normal 22 2 2 2 3 2 6" xfId="28977"/>
    <cellStyle name="Normal 22 2 2 2 3 3" xfId="28978"/>
    <cellStyle name="Normal 22 2 2 2 3 3 2" xfId="28979"/>
    <cellStyle name="Normal 22 2 2 2 3 3 2 2" xfId="28980"/>
    <cellStyle name="Normal 22 2 2 2 3 3 2 2 2" xfId="28981"/>
    <cellStyle name="Normal 22 2 2 2 3 3 2 2 2 2" xfId="28982"/>
    <cellStyle name="Normal 22 2 2 2 3 3 2 2 3" xfId="28983"/>
    <cellStyle name="Normal 22 2 2 2 3 3 2 3" xfId="28984"/>
    <cellStyle name="Normal 22 2 2 2 3 3 2 3 2" xfId="28985"/>
    <cellStyle name="Normal 22 2 2 2 3 3 2 4" xfId="28986"/>
    <cellStyle name="Normal 22 2 2 2 3 3 3" xfId="28987"/>
    <cellStyle name="Normal 22 2 2 2 3 3 3 2" xfId="28988"/>
    <cellStyle name="Normal 22 2 2 2 3 3 3 2 2" xfId="28989"/>
    <cellStyle name="Normal 22 2 2 2 3 3 3 3" xfId="28990"/>
    <cellStyle name="Normal 22 2 2 2 3 3 4" xfId="28991"/>
    <cellStyle name="Normal 22 2 2 2 3 3 4 2" xfId="28992"/>
    <cellStyle name="Normal 22 2 2 2 3 3 5" xfId="28993"/>
    <cellStyle name="Normal 22 2 2 2 3 4" xfId="28994"/>
    <cellStyle name="Normal 22 2 2 2 3 4 2" xfId="28995"/>
    <cellStyle name="Normal 22 2 2 2 3 4 2 2" xfId="28996"/>
    <cellStyle name="Normal 22 2 2 2 3 4 2 2 2" xfId="28997"/>
    <cellStyle name="Normal 22 2 2 2 3 4 2 3" xfId="28998"/>
    <cellStyle name="Normal 22 2 2 2 3 4 3" xfId="28999"/>
    <cellStyle name="Normal 22 2 2 2 3 4 3 2" xfId="29000"/>
    <cellStyle name="Normal 22 2 2 2 3 4 4" xfId="29001"/>
    <cellStyle name="Normal 22 2 2 2 3 5" xfId="29002"/>
    <cellStyle name="Normal 22 2 2 2 3 5 2" xfId="29003"/>
    <cellStyle name="Normal 22 2 2 2 3 5 2 2" xfId="29004"/>
    <cellStyle name="Normal 22 2 2 2 3 5 3" xfId="29005"/>
    <cellStyle name="Normal 22 2 2 2 3 6" xfId="29006"/>
    <cellStyle name="Normal 22 2 2 2 3 6 2" xfId="29007"/>
    <cellStyle name="Normal 22 2 2 2 3 7" xfId="29008"/>
    <cellStyle name="Normal 22 2 2 2 4" xfId="29009"/>
    <cellStyle name="Normal 22 2 2 2 4 2" xfId="29010"/>
    <cellStyle name="Normal 22 2 2 2 4 2 2" xfId="29011"/>
    <cellStyle name="Normal 22 2 2 2 4 2 2 2" xfId="29012"/>
    <cellStyle name="Normal 22 2 2 2 4 2 2 2 2" xfId="29013"/>
    <cellStyle name="Normal 22 2 2 2 4 2 2 2 2 2" xfId="29014"/>
    <cellStyle name="Normal 22 2 2 2 4 2 2 2 3" xfId="29015"/>
    <cellStyle name="Normal 22 2 2 2 4 2 2 3" xfId="29016"/>
    <cellStyle name="Normal 22 2 2 2 4 2 2 3 2" xfId="29017"/>
    <cellStyle name="Normal 22 2 2 2 4 2 2 4" xfId="29018"/>
    <cellStyle name="Normal 22 2 2 2 4 2 3" xfId="29019"/>
    <cellStyle name="Normal 22 2 2 2 4 2 3 2" xfId="29020"/>
    <cellStyle name="Normal 22 2 2 2 4 2 3 2 2" xfId="29021"/>
    <cellStyle name="Normal 22 2 2 2 4 2 3 3" xfId="29022"/>
    <cellStyle name="Normal 22 2 2 2 4 2 4" xfId="29023"/>
    <cellStyle name="Normal 22 2 2 2 4 2 4 2" xfId="29024"/>
    <cellStyle name="Normal 22 2 2 2 4 2 5" xfId="29025"/>
    <cellStyle name="Normal 22 2 2 2 4 3" xfId="29026"/>
    <cellStyle name="Normal 22 2 2 2 4 3 2" xfId="29027"/>
    <cellStyle name="Normal 22 2 2 2 4 3 2 2" xfId="29028"/>
    <cellStyle name="Normal 22 2 2 2 4 3 2 2 2" xfId="29029"/>
    <cellStyle name="Normal 22 2 2 2 4 3 2 3" xfId="29030"/>
    <cellStyle name="Normal 22 2 2 2 4 3 3" xfId="29031"/>
    <cellStyle name="Normal 22 2 2 2 4 3 3 2" xfId="29032"/>
    <cellStyle name="Normal 22 2 2 2 4 3 4" xfId="29033"/>
    <cellStyle name="Normal 22 2 2 2 4 4" xfId="29034"/>
    <cellStyle name="Normal 22 2 2 2 4 4 2" xfId="29035"/>
    <cellStyle name="Normal 22 2 2 2 4 4 2 2" xfId="29036"/>
    <cellStyle name="Normal 22 2 2 2 4 4 3" xfId="29037"/>
    <cellStyle name="Normal 22 2 2 2 4 5" xfId="29038"/>
    <cellStyle name="Normal 22 2 2 2 4 5 2" xfId="29039"/>
    <cellStyle name="Normal 22 2 2 2 4 6" xfId="29040"/>
    <cellStyle name="Normal 22 2 2 2 5" xfId="29041"/>
    <cellStyle name="Normal 22 2 2 2 5 2" xfId="29042"/>
    <cellStyle name="Normal 22 2 2 2 5 2 2" xfId="29043"/>
    <cellStyle name="Normal 22 2 2 2 5 2 2 2" xfId="29044"/>
    <cellStyle name="Normal 22 2 2 2 5 2 2 2 2" xfId="29045"/>
    <cellStyle name="Normal 22 2 2 2 5 2 2 3" xfId="29046"/>
    <cellStyle name="Normal 22 2 2 2 5 2 3" xfId="29047"/>
    <cellStyle name="Normal 22 2 2 2 5 2 3 2" xfId="29048"/>
    <cellStyle name="Normal 22 2 2 2 5 2 4" xfId="29049"/>
    <cellStyle name="Normal 22 2 2 2 5 3" xfId="29050"/>
    <cellStyle name="Normal 22 2 2 2 5 3 2" xfId="29051"/>
    <cellStyle name="Normal 22 2 2 2 5 3 2 2" xfId="29052"/>
    <cellStyle name="Normal 22 2 2 2 5 3 3" xfId="29053"/>
    <cellStyle name="Normal 22 2 2 2 5 4" xfId="29054"/>
    <cellStyle name="Normal 22 2 2 2 5 4 2" xfId="29055"/>
    <cellStyle name="Normal 22 2 2 2 5 5" xfId="29056"/>
    <cellStyle name="Normal 22 2 2 2 6" xfId="29057"/>
    <cellStyle name="Normal 22 2 2 2 6 2" xfId="29058"/>
    <cellStyle name="Normal 22 2 2 2 6 2 2" xfId="29059"/>
    <cellStyle name="Normal 22 2 2 2 6 2 2 2" xfId="29060"/>
    <cellStyle name="Normal 22 2 2 2 6 2 3" xfId="29061"/>
    <cellStyle name="Normal 22 2 2 2 6 3" xfId="29062"/>
    <cellStyle name="Normal 22 2 2 2 6 3 2" xfId="29063"/>
    <cellStyle name="Normal 22 2 2 2 6 4" xfId="29064"/>
    <cellStyle name="Normal 22 2 2 2 7" xfId="29065"/>
    <cellStyle name="Normal 22 2 2 2 7 2" xfId="29066"/>
    <cellStyle name="Normal 22 2 2 2 7 2 2" xfId="29067"/>
    <cellStyle name="Normal 22 2 2 2 7 3" xfId="29068"/>
    <cellStyle name="Normal 22 2 2 2 8" xfId="29069"/>
    <cellStyle name="Normal 22 2 2 2 8 2" xfId="29070"/>
    <cellStyle name="Normal 22 2 2 2 9" xfId="29071"/>
    <cellStyle name="Normal 22 2 2 3" xfId="29072"/>
    <cellStyle name="Normal 22 2 2 3 2" xfId="29073"/>
    <cellStyle name="Normal 22 2 2 3 2 2" xfId="29074"/>
    <cellStyle name="Normal 22 2 2 3 2 2 2" xfId="29075"/>
    <cellStyle name="Normal 22 2 2 3 2 2 2 2" xfId="29076"/>
    <cellStyle name="Normal 22 2 2 3 2 2 2 2 2" xfId="29077"/>
    <cellStyle name="Normal 22 2 2 3 2 2 2 2 2 2" xfId="29078"/>
    <cellStyle name="Normal 22 2 2 3 2 2 2 2 2 2 2" xfId="29079"/>
    <cellStyle name="Normal 22 2 2 3 2 2 2 2 2 3" xfId="29080"/>
    <cellStyle name="Normal 22 2 2 3 2 2 2 2 3" xfId="29081"/>
    <cellStyle name="Normal 22 2 2 3 2 2 2 2 3 2" xfId="29082"/>
    <cellStyle name="Normal 22 2 2 3 2 2 2 2 4" xfId="29083"/>
    <cellStyle name="Normal 22 2 2 3 2 2 2 3" xfId="29084"/>
    <cellStyle name="Normal 22 2 2 3 2 2 2 3 2" xfId="29085"/>
    <cellStyle name="Normal 22 2 2 3 2 2 2 3 2 2" xfId="29086"/>
    <cellStyle name="Normal 22 2 2 3 2 2 2 3 3" xfId="29087"/>
    <cellStyle name="Normal 22 2 2 3 2 2 2 4" xfId="29088"/>
    <cellStyle name="Normal 22 2 2 3 2 2 2 4 2" xfId="29089"/>
    <cellStyle name="Normal 22 2 2 3 2 2 2 5" xfId="29090"/>
    <cellStyle name="Normal 22 2 2 3 2 2 3" xfId="29091"/>
    <cellStyle name="Normal 22 2 2 3 2 2 3 2" xfId="29092"/>
    <cellStyle name="Normal 22 2 2 3 2 2 3 2 2" xfId="29093"/>
    <cellStyle name="Normal 22 2 2 3 2 2 3 2 2 2" xfId="29094"/>
    <cellStyle name="Normal 22 2 2 3 2 2 3 2 3" xfId="29095"/>
    <cellStyle name="Normal 22 2 2 3 2 2 3 3" xfId="29096"/>
    <cellStyle name="Normal 22 2 2 3 2 2 3 3 2" xfId="29097"/>
    <cellStyle name="Normal 22 2 2 3 2 2 3 4" xfId="29098"/>
    <cellStyle name="Normal 22 2 2 3 2 2 4" xfId="29099"/>
    <cellStyle name="Normal 22 2 2 3 2 2 4 2" xfId="29100"/>
    <cellStyle name="Normal 22 2 2 3 2 2 4 2 2" xfId="29101"/>
    <cellStyle name="Normal 22 2 2 3 2 2 4 3" xfId="29102"/>
    <cellStyle name="Normal 22 2 2 3 2 2 5" xfId="29103"/>
    <cellStyle name="Normal 22 2 2 3 2 2 5 2" xfId="29104"/>
    <cellStyle name="Normal 22 2 2 3 2 2 6" xfId="29105"/>
    <cellStyle name="Normal 22 2 2 3 2 3" xfId="29106"/>
    <cellStyle name="Normal 22 2 2 3 2 3 2" xfId="29107"/>
    <cellStyle name="Normal 22 2 2 3 2 3 2 2" xfId="29108"/>
    <cellStyle name="Normal 22 2 2 3 2 3 2 2 2" xfId="29109"/>
    <cellStyle name="Normal 22 2 2 3 2 3 2 2 2 2" xfId="29110"/>
    <cellStyle name="Normal 22 2 2 3 2 3 2 2 3" xfId="29111"/>
    <cellStyle name="Normal 22 2 2 3 2 3 2 3" xfId="29112"/>
    <cellStyle name="Normal 22 2 2 3 2 3 2 3 2" xfId="29113"/>
    <cellStyle name="Normal 22 2 2 3 2 3 2 4" xfId="29114"/>
    <cellStyle name="Normal 22 2 2 3 2 3 3" xfId="29115"/>
    <cellStyle name="Normal 22 2 2 3 2 3 3 2" xfId="29116"/>
    <cellStyle name="Normal 22 2 2 3 2 3 3 2 2" xfId="29117"/>
    <cellStyle name="Normal 22 2 2 3 2 3 3 3" xfId="29118"/>
    <cellStyle name="Normal 22 2 2 3 2 3 4" xfId="29119"/>
    <cellStyle name="Normal 22 2 2 3 2 3 4 2" xfId="29120"/>
    <cellStyle name="Normal 22 2 2 3 2 3 5" xfId="29121"/>
    <cellStyle name="Normal 22 2 2 3 2 4" xfId="29122"/>
    <cellStyle name="Normal 22 2 2 3 2 4 2" xfId="29123"/>
    <cellStyle name="Normal 22 2 2 3 2 4 2 2" xfId="29124"/>
    <cellStyle name="Normal 22 2 2 3 2 4 2 2 2" xfId="29125"/>
    <cellStyle name="Normal 22 2 2 3 2 4 2 3" xfId="29126"/>
    <cellStyle name="Normal 22 2 2 3 2 4 3" xfId="29127"/>
    <cellStyle name="Normal 22 2 2 3 2 4 3 2" xfId="29128"/>
    <cellStyle name="Normal 22 2 2 3 2 4 4" xfId="29129"/>
    <cellStyle name="Normal 22 2 2 3 2 5" xfId="29130"/>
    <cellStyle name="Normal 22 2 2 3 2 5 2" xfId="29131"/>
    <cellStyle name="Normal 22 2 2 3 2 5 2 2" xfId="29132"/>
    <cellStyle name="Normal 22 2 2 3 2 5 3" xfId="29133"/>
    <cellStyle name="Normal 22 2 2 3 2 6" xfId="29134"/>
    <cellStyle name="Normal 22 2 2 3 2 6 2" xfId="29135"/>
    <cellStyle name="Normal 22 2 2 3 2 7" xfId="29136"/>
    <cellStyle name="Normal 22 2 2 3 3" xfId="29137"/>
    <cellStyle name="Normal 22 2 2 3 3 2" xfId="29138"/>
    <cellStyle name="Normal 22 2 2 3 3 2 2" xfId="29139"/>
    <cellStyle name="Normal 22 2 2 3 3 2 2 2" xfId="29140"/>
    <cellStyle name="Normal 22 2 2 3 3 2 2 2 2" xfId="29141"/>
    <cellStyle name="Normal 22 2 2 3 3 2 2 2 2 2" xfId="29142"/>
    <cellStyle name="Normal 22 2 2 3 3 2 2 2 3" xfId="29143"/>
    <cellStyle name="Normal 22 2 2 3 3 2 2 3" xfId="29144"/>
    <cellStyle name="Normal 22 2 2 3 3 2 2 3 2" xfId="29145"/>
    <cellStyle name="Normal 22 2 2 3 3 2 2 4" xfId="29146"/>
    <cellStyle name="Normal 22 2 2 3 3 2 3" xfId="29147"/>
    <cellStyle name="Normal 22 2 2 3 3 2 3 2" xfId="29148"/>
    <cellStyle name="Normal 22 2 2 3 3 2 3 2 2" xfId="29149"/>
    <cellStyle name="Normal 22 2 2 3 3 2 3 3" xfId="29150"/>
    <cellStyle name="Normal 22 2 2 3 3 2 4" xfId="29151"/>
    <cellStyle name="Normal 22 2 2 3 3 2 4 2" xfId="29152"/>
    <cellStyle name="Normal 22 2 2 3 3 2 5" xfId="29153"/>
    <cellStyle name="Normal 22 2 2 3 3 3" xfId="29154"/>
    <cellStyle name="Normal 22 2 2 3 3 3 2" xfId="29155"/>
    <cellStyle name="Normal 22 2 2 3 3 3 2 2" xfId="29156"/>
    <cellStyle name="Normal 22 2 2 3 3 3 2 2 2" xfId="29157"/>
    <cellStyle name="Normal 22 2 2 3 3 3 2 3" xfId="29158"/>
    <cellStyle name="Normal 22 2 2 3 3 3 3" xfId="29159"/>
    <cellStyle name="Normal 22 2 2 3 3 3 3 2" xfId="29160"/>
    <cellStyle name="Normal 22 2 2 3 3 3 4" xfId="29161"/>
    <cellStyle name="Normal 22 2 2 3 3 4" xfId="29162"/>
    <cellStyle name="Normal 22 2 2 3 3 4 2" xfId="29163"/>
    <cellStyle name="Normal 22 2 2 3 3 4 2 2" xfId="29164"/>
    <cellStyle name="Normal 22 2 2 3 3 4 3" xfId="29165"/>
    <cellStyle name="Normal 22 2 2 3 3 5" xfId="29166"/>
    <cellStyle name="Normal 22 2 2 3 3 5 2" xfId="29167"/>
    <cellStyle name="Normal 22 2 2 3 3 6" xfId="29168"/>
    <cellStyle name="Normal 22 2 2 3 4" xfId="29169"/>
    <cellStyle name="Normal 22 2 2 3 4 2" xfId="29170"/>
    <cellStyle name="Normal 22 2 2 3 4 2 2" xfId="29171"/>
    <cellStyle name="Normal 22 2 2 3 4 2 2 2" xfId="29172"/>
    <cellStyle name="Normal 22 2 2 3 4 2 2 2 2" xfId="29173"/>
    <cellStyle name="Normal 22 2 2 3 4 2 2 3" xfId="29174"/>
    <cellStyle name="Normal 22 2 2 3 4 2 3" xfId="29175"/>
    <cellStyle name="Normal 22 2 2 3 4 2 3 2" xfId="29176"/>
    <cellStyle name="Normal 22 2 2 3 4 2 4" xfId="29177"/>
    <cellStyle name="Normal 22 2 2 3 4 3" xfId="29178"/>
    <cellStyle name="Normal 22 2 2 3 4 3 2" xfId="29179"/>
    <cellStyle name="Normal 22 2 2 3 4 3 2 2" xfId="29180"/>
    <cellStyle name="Normal 22 2 2 3 4 3 3" xfId="29181"/>
    <cellStyle name="Normal 22 2 2 3 4 4" xfId="29182"/>
    <cellStyle name="Normal 22 2 2 3 4 4 2" xfId="29183"/>
    <cellStyle name="Normal 22 2 2 3 4 5" xfId="29184"/>
    <cellStyle name="Normal 22 2 2 3 5" xfId="29185"/>
    <cellStyle name="Normal 22 2 2 3 5 2" xfId="29186"/>
    <cellStyle name="Normal 22 2 2 3 5 2 2" xfId="29187"/>
    <cellStyle name="Normal 22 2 2 3 5 2 2 2" xfId="29188"/>
    <cellStyle name="Normal 22 2 2 3 5 2 3" xfId="29189"/>
    <cellStyle name="Normal 22 2 2 3 5 3" xfId="29190"/>
    <cellStyle name="Normal 22 2 2 3 5 3 2" xfId="29191"/>
    <cellStyle name="Normal 22 2 2 3 5 4" xfId="29192"/>
    <cellStyle name="Normal 22 2 2 3 6" xfId="29193"/>
    <cellStyle name="Normal 22 2 2 3 6 2" xfId="29194"/>
    <cellStyle name="Normal 22 2 2 3 6 2 2" xfId="29195"/>
    <cellStyle name="Normal 22 2 2 3 6 3" xfId="29196"/>
    <cellStyle name="Normal 22 2 2 3 7" xfId="29197"/>
    <cellStyle name="Normal 22 2 2 3 7 2" xfId="29198"/>
    <cellStyle name="Normal 22 2 2 3 8" xfId="29199"/>
    <cellStyle name="Normal 22 2 2 4" xfId="29200"/>
    <cellStyle name="Normal 22 2 2 4 2" xfId="29201"/>
    <cellStyle name="Normal 22 2 2 4 2 2" xfId="29202"/>
    <cellStyle name="Normal 22 2 2 4 2 2 2" xfId="29203"/>
    <cellStyle name="Normal 22 2 2 4 2 2 2 2" xfId="29204"/>
    <cellStyle name="Normal 22 2 2 4 2 2 2 2 2" xfId="29205"/>
    <cellStyle name="Normal 22 2 2 4 2 2 2 2 2 2" xfId="29206"/>
    <cellStyle name="Normal 22 2 2 4 2 2 2 2 3" xfId="29207"/>
    <cellStyle name="Normal 22 2 2 4 2 2 2 3" xfId="29208"/>
    <cellStyle name="Normal 22 2 2 4 2 2 2 3 2" xfId="29209"/>
    <cellStyle name="Normal 22 2 2 4 2 2 2 4" xfId="29210"/>
    <cellStyle name="Normal 22 2 2 4 2 2 3" xfId="29211"/>
    <cellStyle name="Normal 22 2 2 4 2 2 3 2" xfId="29212"/>
    <cellStyle name="Normal 22 2 2 4 2 2 3 2 2" xfId="29213"/>
    <cellStyle name="Normal 22 2 2 4 2 2 3 3" xfId="29214"/>
    <cellStyle name="Normal 22 2 2 4 2 2 4" xfId="29215"/>
    <cellStyle name="Normal 22 2 2 4 2 2 4 2" xfId="29216"/>
    <cellStyle name="Normal 22 2 2 4 2 2 5" xfId="29217"/>
    <cellStyle name="Normal 22 2 2 4 2 3" xfId="29218"/>
    <cellStyle name="Normal 22 2 2 4 2 3 2" xfId="29219"/>
    <cellStyle name="Normal 22 2 2 4 2 3 2 2" xfId="29220"/>
    <cellStyle name="Normal 22 2 2 4 2 3 2 2 2" xfId="29221"/>
    <cellStyle name="Normal 22 2 2 4 2 3 2 3" xfId="29222"/>
    <cellStyle name="Normal 22 2 2 4 2 3 3" xfId="29223"/>
    <cellStyle name="Normal 22 2 2 4 2 3 3 2" xfId="29224"/>
    <cellStyle name="Normal 22 2 2 4 2 3 4" xfId="29225"/>
    <cellStyle name="Normal 22 2 2 4 2 4" xfId="29226"/>
    <cellStyle name="Normal 22 2 2 4 2 4 2" xfId="29227"/>
    <cellStyle name="Normal 22 2 2 4 2 4 2 2" xfId="29228"/>
    <cellStyle name="Normal 22 2 2 4 2 4 3" xfId="29229"/>
    <cellStyle name="Normal 22 2 2 4 2 5" xfId="29230"/>
    <cellStyle name="Normal 22 2 2 4 2 5 2" xfId="29231"/>
    <cellStyle name="Normal 22 2 2 4 2 6" xfId="29232"/>
    <cellStyle name="Normal 22 2 2 4 3" xfId="29233"/>
    <cellStyle name="Normal 22 2 2 4 3 2" xfId="29234"/>
    <cellStyle name="Normal 22 2 2 4 3 2 2" xfId="29235"/>
    <cellStyle name="Normal 22 2 2 4 3 2 2 2" xfId="29236"/>
    <cellStyle name="Normal 22 2 2 4 3 2 2 2 2" xfId="29237"/>
    <cellStyle name="Normal 22 2 2 4 3 2 2 3" xfId="29238"/>
    <cellStyle name="Normal 22 2 2 4 3 2 3" xfId="29239"/>
    <cellStyle name="Normal 22 2 2 4 3 2 3 2" xfId="29240"/>
    <cellStyle name="Normal 22 2 2 4 3 2 4" xfId="29241"/>
    <cellStyle name="Normal 22 2 2 4 3 3" xfId="29242"/>
    <cellStyle name="Normal 22 2 2 4 3 3 2" xfId="29243"/>
    <cellStyle name="Normal 22 2 2 4 3 3 2 2" xfId="29244"/>
    <cellStyle name="Normal 22 2 2 4 3 3 3" xfId="29245"/>
    <cellStyle name="Normal 22 2 2 4 3 4" xfId="29246"/>
    <cellStyle name="Normal 22 2 2 4 3 4 2" xfId="29247"/>
    <cellStyle name="Normal 22 2 2 4 3 5" xfId="29248"/>
    <cellStyle name="Normal 22 2 2 4 4" xfId="29249"/>
    <cellStyle name="Normal 22 2 2 4 4 2" xfId="29250"/>
    <cellStyle name="Normal 22 2 2 4 4 2 2" xfId="29251"/>
    <cellStyle name="Normal 22 2 2 4 4 2 2 2" xfId="29252"/>
    <cellStyle name="Normal 22 2 2 4 4 2 3" xfId="29253"/>
    <cellStyle name="Normal 22 2 2 4 4 3" xfId="29254"/>
    <cellStyle name="Normal 22 2 2 4 4 3 2" xfId="29255"/>
    <cellStyle name="Normal 22 2 2 4 4 4" xfId="29256"/>
    <cellStyle name="Normal 22 2 2 4 5" xfId="29257"/>
    <cellStyle name="Normal 22 2 2 4 5 2" xfId="29258"/>
    <cellStyle name="Normal 22 2 2 4 5 2 2" xfId="29259"/>
    <cellStyle name="Normal 22 2 2 4 5 3" xfId="29260"/>
    <cellStyle name="Normal 22 2 2 4 6" xfId="29261"/>
    <cellStyle name="Normal 22 2 2 4 6 2" xfId="29262"/>
    <cellStyle name="Normal 22 2 2 4 7" xfId="29263"/>
    <cellStyle name="Normal 22 2 2 5" xfId="29264"/>
    <cellStyle name="Normal 22 2 2 5 2" xfId="29265"/>
    <cellStyle name="Normal 22 2 2 5 2 2" xfId="29266"/>
    <cellStyle name="Normal 22 2 2 5 2 2 2" xfId="29267"/>
    <cellStyle name="Normal 22 2 2 5 2 2 2 2" xfId="29268"/>
    <cellStyle name="Normal 22 2 2 5 2 2 2 2 2" xfId="29269"/>
    <cellStyle name="Normal 22 2 2 5 2 2 2 3" xfId="29270"/>
    <cellStyle name="Normal 22 2 2 5 2 2 3" xfId="29271"/>
    <cellStyle name="Normal 22 2 2 5 2 2 3 2" xfId="29272"/>
    <cellStyle name="Normal 22 2 2 5 2 2 4" xfId="29273"/>
    <cellStyle name="Normal 22 2 2 5 2 3" xfId="29274"/>
    <cellStyle name="Normal 22 2 2 5 2 3 2" xfId="29275"/>
    <cellStyle name="Normal 22 2 2 5 2 3 2 2" xfId="29276"/>
    <cellStyle name="Normal 22 2 2 5 2 3 3" xfId="29277"/>
    <cellStyle name="Normal 22 2 2 5 2 4" xfId="29278"/>
    <cellStyle name="Normal 22 2 2 5 2 4 2" xfId="29279"/>
    <cellStyle name="Normal 22 2 2 5 2 5" xfId="29280"/>
    <cellStyle name="Normal 22 2 2 5 3" xfId="29281"/>
    <cellStyle name="Normal 22 2 2 5 3 2" xfId="29282"/>
    <cellStyle name="Normal 22 2 2 5 3 2 2" xfId="29283"/>
    <cellStyle name="Normal 22 2 2 5 3 2 2 2" xfId="29284"/>
    <cellStyle name="Normal 22 2 2 5 3 2 3" xfId="29285"/>
    <cellStyle name="Normal 22 2 2 5 3 3" xfId="29286"/>
    <cellStyle name="Normal 22 2 2 5 3 3 2" xfId="29287"/>
    <cellStyle name="Normal 22 2 2 5 3 4" xfId="29288"/>
    <cellStyle name="Normal 22 2 2 5 4" xfId="29289"/>
    <cellStyle name="Normal 22 2 2 5 4 2" xfId="29290"/>
    <cellStyle name="Normal 22 2 2 5 4 2 2" xfId="29291"/>
    <cellStyle name="Normal 22 2 2 5 4 3" xfId="29292"/>
    <cellStyle name="Normal 22 2 2 5 5" xfId="29293"/>
    <cellStyle name="Normal 22 2 2 5 5 2" xfId="29294"/>
    <cellStyle name="Normal 22 2 2 5 6" xfId="29295"/>
    <cellStyle name="Normal 22 2 2 6" xfId="29296"/>
    <cellStyle name="Normal 22 2 2 6 2" xfId="29297"/>
    <cellStyle name="Normal 22 2 2 6 2 2" xfId="29298"/>
    <cellStyle name="Normal 22 2 2 6 2 2 2" xfId="29299"/>
    <cellStyle name="Normal 22 2 2 6 2 2 2 2" xfId="29300"/>
    <cellStyle name="Normal 22 2 2 6 2 2 3" xfId="29301"/>
    <cellStyle name="Normal 22 2 2 6 2 3" xfId="29302"/>
    <cellStyle name="Normal 22 2 2 6 2 3 2" xfId="29303"/>
    <cellStyle name="Normal 22 2 2 6 2 4" xfId="29304"/>
    <cellStyle name="Normal 22 2 2 6 3" xfId="29305"/>
    <cellStyle name="Normal 22 2 2 6 3 2" xfId="29306"/>
    <cellStyle name="Normal 22 2 2 6 3 2 2" xfId="29307"/>
    <cellStyle name="Normal 22 2 2 6 3 3" xfId="29308"/>
    <cellStyle name="Normal 22 2 2 6 4" xfId="29309"/>
    <cellStyle name="Normal 22 2 2 6 4 2" xfId="29310"/>
    <cellStyle name="Normal 22 2 2 6 5" xfId="29311"/>
    <cellStyle name="Normal 22 2 2 7" xfId="29312"/>
    <cellStyle name="Normal 22 2 2 7 2" xfId="29313"/>
    <cellStyle name="Normal 22 2 2 7 2 2" xfId="29314"/>
    <cellStyle name="Normal 22 2 2 7 2 2 2" xfId="29315"/>
    <cellStyle name="Normal 22 2 2 7 2 3" xfId="29316"/>
    <cellStyle name="Normal 22 2 2 7 3" xfId="29317"/>
    <cellStyle name="Normal 22 2 2 7 3 2" xfId="29318"/>
    <cellStyle name="Normal 22 2 2 7 4" xfId="29319"/>
    <cellStyle name="Normal 22 2 2 8" xfId="29320"/>
    <cellStyle name="Normal 22 2 2 8 2" xfId="29321"/>
    <cellStyle name="Normal 22 2 2 8 2 2" xfId="29322"/>
    <cellStyle name="Normal 22 2 2 8 3" xfId="29323"/>
    <cellStyle name="Normal 22 2 2 9" xfId="29324"/>
    <cellStyle name="Normal 22 2 2 9 2" xfId="29325"/>
    <cellStyle name="Normal 22 2 3" xfId="29326"/>
    <cellStyle name="Normal 22 2 3 2" xfId="29327"/>
    <cellStyle name="Normal 22 2 3 2 2" xfId="29328"/>
    <cellStyle name="Normal 22 2 3 2 2 2" xfId="29329"/>
    <cellStyle name="Normal 22 2 3 2 2 2 2" xfId="29330"/>
    <cellStyle name="Normal 22 2 3 2 2 2 2 2" xfId="29331"/>
    <cellStyle name="Normal 22 2 3 2 2 2 2 2 2" xfId="29332"/>
    <cellStyle name="Normal 22 2 3 2 2 2 2 2 2 2" xfId="29333"/>
    <cellStyle name="Normal 22 2 3 2 2 2 2 2 2 2 2" xfId="29334"/>
    <cellStyle name="Normal 22 2 3 2 2 2 2 2 2 3" xfId="29335"/>
    <cellStyle name="Normal 22 2 3 2 2 2 2 2 3" xfId="29336"/>
    <cellStyle name="Normal 22 2 3 2 2 2 2 2 3 2" xfId="29337"/>
    <cellStyle name="Normal 22 2 3 2 2 2 2 2 4" xfId="29338"/>
    <cellStyle name="Normal 22 2 3 2 2 2 2 3" xfId="29339"/>
    <cellStyle name="Normal 22 2 3 2 2 2 2 3 2" xfId="29340"/>
    <cellStyle name="Normal 22 2 3 2 2 2 2 3 2 2" xfId="29341"/>
    <cellStyle name="Normal 22 2 3 2 2 2 2 3 3" xfId="29342"/>
    <cellStyle name="Normal 22 2 3 2 2 2 2 4" xfId="29343"/>
    <cellStyle name="Normal 22 2 3 2 2 2 2 4 2" xfId="29344"/>
    <cellStyle name="Normal 22 2 3 2 2 2 2 5" xfId="29345"/>
    <cellStyle name="Normal 22 2 3 2 2 2 3" xfId="29346"/>
    <cellStyle name="Normal 22 2 3 2 2 2 3 2" xfId="29347"/>
    <cellStyle name="Normal 22 2 3 2 2 2 3 2 2" xfId="29348"/>
    <cellStyle name="Normal 22 2 3 2 2 2 3 2 2 2" xfId="29349"/>
    <cellStyle name="Normal 22 2 3 2 2 2 3 2 3" xfId="29350"/>
    <cellStyle name="Normal 22 2 3 2 2 2 3 3" xfId="29351"/>
    <cellStyle name="Normal 22 2 3 2 2 2 3 3 2" xfId="29352"/>
    <cellStyle name="Normal 22 2 3 2 2 2 3 4" xfId="29353"/>
    <cellStyle name="Normal 22 2 3 2 2 2 4" xfId="29354"/>
    <cellStyle name="Normal 22 2 3 2 2 2 4 2" xfId="29355"/>
    <cellStyle name="Normal 22 2 3 2 2 2 4 2 2" xfId="29356"/>
    <cellStyle name="Normal 22 2 3 2 2 2 4 3" xfId="29357"/>
    <cellStyle name="Normal 22 2 3 2 2 2 5" xfId="29358"/>
    <cellStyle name="Normal 22 2 3 2 2 2 5 2" xfId="29359"/>
    <cellStyle name="Normal 22 2 3 2 2 2 6" xfId="29360"/>
    <cellStyle name="Normal 22 2 3 2 2 3" xfId="29361"/>
    <cellStyle name="Normal 22 2 3 2 2 3 2" xfId="29362"/>
    <cellStyle name="Normal 22 2 3 2 2 3 2 2" xfId="29363"/>
    <cellStyle name="Normal 22 2 3 2 2 3 2 2 2" xfId="29364"/>
    <cellStyle name="Normal 22 2 3 2 2 3 2 2 2 2" xfId="29365"/>
    <cellStyle name="Normal 22 2 3 2 2 3 2 2 3" xfId="29366"/>
    <cellStyle name="Normal 22 2 3 2 2 3 2 3" xfId="29367"/>
    <cellStyle name="Normal 22 2 3 2 2 3 2 3 2" xfId="29368"/>
    <cellStyle name="Normal 22 2 3 2 2 3 2 4" xfId="29369"/>
    <cellStyle name="Normal 22 2 3 2 2 3 3" xfId="29370"/>
    <cellStyle name="Normal 22 2 3 2 2 3 3 2" xfId="29371"/>
    <cellStyle name="Normal 22 2 3 2 2 3 3 2 2" xfId="29372"/>
    <cellStyle name="Normal 22 2 3 2 2 3 3 3" xfId="29373"/>
    <cellStyle name="Normal 22 2 3 2 2 3 4" xfId="29374"/>
    <cellStyle name="Normal 22 2 3 2 2 3 4 2" xfId="29375"/>
    <cellStyle name="Normal 22 2 3 2 2 3 5" xfId="29376"/>
    <cellStyle name="Normal 22 2 3 2 2 4" xfId="29377"/>
    <cellStyle name="Normal 22 2 3 2 2 4 2" xfId="29378"/>
    <cellStyle name="Normal 22 2 3 2 2 4 2 2" xfId="29379"/>
    <cellStyle name="Normal 22 2 3 2 2 4 2 2 2" xfId="29380"/>
    <cellStyle name="Normal 22 2 3 2 2 4 2 3" xfId="29381"/>
    <cellStyle name="Normal 22 2 3 2 2 4 3" xfId="29382"/>
    <cellStyle name="Normal 22 2 3 2 2 4 3 2" xfId="29383"/>
    <cellStyle name="Normal 22 2 3 2 2 4 4" xfId="29384"/>
    <cellStyle name="Normal 22 2 3 2 2 5" xfId="29385"/>
    <cellStyle name="Normal 22 2 3 2 2 5 2" xfId="29386"/>
    <cellStyle name="Normal 22 2 3 2 2 5 2 2" xfId="29387"/>
    <cellStyle name="Normal 22 2 3 2 2 5 3" xfId="29388"/>
    <cellStyle name="Normal 22 2 3 2 2 6" xfId="29389"/>
    <cellStyle name="Normal 22 2 3 2 2 6 2" xfId="29390"/>
    <cellStyle name="Normal 22 2 3 2 2 7" xfId="29391"/>
    <cellStyle name="Normal 22 2 3 2 3" xfId="29392"/>
    <cellStyle name="Normal 22 2 3 2 3 2" xfId="29393"/>
    <cellStyle name="Normal 22 2 3 2 3 2 2" xfId="29394"/>
    <cellStyle name="Normal 22 2 3 2 3 2 2 2" xfId="29395"/>
    <cellStyle name="Normal 22 2 3 2 3 2 2 2 2" xfId="29396"/>
    <cellStyle name="Normal 22 2 3 2 3 2 2 2 2 2" xfId="29397"/>
    <cellStyle name="Normal 22 2 3 2 3 2 2 2 3" xfId="29398"/>
    <cellStyle name="Normal 22 2 3 2 3 2 2 3" xfId="29399"/>
    <cellStyle name="Normal 22 2 3 2 3 2 2 3 2" xfId="29400"/>
    <cellStyle name="Normal 22 2 3 2 3 2 2 4" xfId="29401"/>
    <cellStyle name="Normal 22 2 3 2 3 2 3" xfId="29402"/>
    <cellStyle name="Normal 22 2 3 2 3 2 3 2" xfId="29403"/>
    <cellStyle name="Normal 22 2 3 2 3 2 3 2 2" xfId="29404"/>
    <cellStyle name="Normal 22 2 3 2 3 2 3 3" xfId="29405"/>
    <cellStyle name="Normal 22 2 3 2 3 2 4" xfId="29406"/>
    <cellStyle name="Normal 22 2 3 2 3 2 4 2" xfId="29407"/>
    <cellStyle name="Normal 22 2 3 2 3 2 5" xfId="29408"/>
    <cellStyle name="Normal 22 2 3 2 3 3" xfId="29409"/>
    <cellStyle name="Normal 22 2 3 2 3 3 2" xfId="29410"/>
    <cellStyle name="Normal 22 2 3 2 3 3 2 2" xfId="29411"/>
    <cellStyle name="Normal 22 2 3 2 3 3 2 2 2" xfId="29412"/>
    <cellStyle name="Normal 22 2 3 2 3 3 2 3" xfId="29413"/>
    <cellStyle name="Normal 22 2 3 2 3 3 3" xfId="29414"/>
    <cellStyle name="Normal 22 2 3 2 3 3 3 2" xfId="29415"/>
    <cellStyle name="Normal 22 2 3 2 3 3 4" xfId="29416"/>
    <cellStyle name="Normal 22 2 3 2 3 4" xfId="29417"/>
    <cellStyle name="Normal 22 2 3 2 3 4 2" xfId="29418"/>
    <cellStyle name="Normal 22 2 3 2 3 4 2 2" xfId="29419"/>
    <cellStyle name="Normal 22 2 3 2 3 4 3" xfId="29420"/>
    <cellStyle name="Normal 22 2 3 2 3 5" xfId="29421"/>
    <cellStyle name="Normal 22 2 3 2 3 5 2" xfId="29422"/>
    <cellStyle name="Normal 22 2 3 2 3 6" xfId="29423"/>
    <cellStyle name="Normal 22 2 3 2 4" xfId="29424"/>
    <cellStyle name="Normal 22 2 3 2 4 2" xfId="29425"/>
    <cellStyle name="Normal 22 2 3 2 4 2 2" xfId="29426"/>
    <cellStyle name="Normal 22 2 3 2 4 2 2 2" xfId="29427"/>
    <cellStyle name="Normal 22 2 3 2 4 2 2 2 2" xfId="29428"/>
    <cellStyle name="Normal 22 2 3 2 4 2 2 3" xfId="29429"/>
    <cellStyle name="Normal 22 2 3 2 4 2 3" xfId="29430"/>
    <cellStyle name="Normal 22 2 3 2 4 2 3 2" xfId="29431"/>
    <cellStyle name="Normal 22 2 3 2 4 2 4" xfId="29432"/>
    <cellStyle name="Normal 22 2 3 2 4 3" xfId="29433"/>
    <cellStyle name="Normal 22 2 3 2 4 3 2" xfId="29434"/>
    <cellStyle name="Normal 22 2 3 2 4 3 2 2" xfId="29435"/>
    <cellStyle name="Normal 22 2 3 2 4 3 3" xfId="29436"/>
    <cellStyle name="Normal 22 2 3 2 4 4" xfId="29437"/>
    <cellStyle name="Normal 22 2 3 2 4 4 2" xfId="29438"/>
    <cellStyle name="Normal 22 2 3 2 4 5" xfId="29439"/>
    <cellStyle name="Normal 22 2 3 2 5" xfId="29440"/>
    <cellStyle name="Normal 22 2 3 2 5 2" xfId="29441"/>
    <cellStyle name="Normal 22 2 3 2 5 2 2" xfId="29442"/>
    <cellStyle name="Normal 22 2 3 2 5 2 2 2" xfId="29443"/>
    <cellStyle name="Normal 22 2 3 2 5 2 3" xfId="29444"/>
    <cellStyle name="Normal 22 2 3 2 5 3" xfId="29445"/>
    <cellStyle name="Normal 22 2 3 2 5 3 2" xfId="29446"/>
    <cellStyle name="Normal 22 2 3 2 5 4" xfId="29447"/>
    <cellStyle name="Normal 22 2 3 2 6" xfId="29448"/>
    <cellStyle name="Normal 22 2 3 2 6 2" xfId="29449"/>
    <cellStyle name="Normal 22 2 3 2 6 2 2" xfId="29450"/>
    <cellStyle name="Normal 22 2 3 2 6 3" xfId="29451"/>
    <cellStyle name="Normal 22 2 3 2 7" xfId="29452"/>
    <cellStyle name="Normal 22 2 3 2 7 2" xfId="29453"/>
    <cellStyle name="Normal 22 2 3 2 8" xfId="29454"/>
    <cellStyle name="Normal 22 2 3 3" xfId="29455"/>
    <cellStyle name="Normal 22 2 3 3 2" xfId="29456"/>
    <cellStyle name="Normal 22 2 3 3 2 2" xfId="29457"/>
    <cellStyle name="Normal 22 2 3 3 2 2 2" xfId="29458"/>
    <cellStyle name="Normal 22 2 3 3 2 2 2 2" xfId="29459"/>
    <cellStyle name="Normal 22 2 3 3 2 2 2 2 2" xfId="29460"/>
    <cellStyle name="Normal 22 2 3 3 2 2 2 2 2 2" xfId="29461"/>
    <cellStyle name="Normal 22 2 3 3 2 2 2 2 3" xfId="29462"/>
    <cellStyle name="Normal 22 2 3 3 2 2 2 3" xfId="29463"/>
    <cellStyle name="Normal 22 2 3 3 2 2 2 3 2" xfId="29464"/>
    <cellStyle name="Normal 22 2 3 3 2 2 2 4" xfId="29465"/>
    <cellStyle name="Normal 22 2 3 3 2 2 3" xfId="29466"/>
    <cellStyle name="Normal 22 2 3 3 2 2 3 2" xfId="29467"/>
    <cellStyle name="Normal 22 2 3 3 2 2 3 2 2" xfId="29468"/>
    <cellStyle name="Normal 22 2 3 3 2 2 3 3" xfId="29469"/>
    <cellStyle name="Normal 22 2 3 3 2 2 4" xfId="29470"/>
    <cellStyle name="Normal 22 2 3 3 2 2 4 2" xfId="29471"/>
    <cellStyle name="Normal 22 2 3 3 2 2 5" xfId="29472"/>
    <cellStyle name="Normal 22 2 3 3 2 3" xfId="29473"/>
    <cellStyle name="Normal 22 2 3 3 2 3 2" xfId="29474"/>
    <cellStyle name="Normal 22 2 3 3 2 3 2 2" xfId="29475"/>
    <cellStyle name="Normal 22 2 3 3 2 3 2 2 2" xfId="29476"/>
    <cellStyle name="Normal 22 2 3 3 2 3 2 3" xfId="29477"/>
    <cellStyle name="Normal 22 2 3 3 2 3 3" xfId="29478"/>
    <cellStyle name="Normal 22 2 3 3 2 3 3 2" xfId="29479"/>
    <cellStyle name="Normal 22 2 3 3 2 3 4" xfId="29480"/>
    <cellStyle name="Normal 22 2 3 3 2 4" xfId="29481"/>
    <cellStyle name="Normal 22 2 3 3 2 4 2" xfId="29482"/>
    <cellStyle name="Normal 22 2 3 3 2 4 2 2" xfId="29483"/>
    <cellStyle name="Normal 22 2 3 3 2 4 3" xfId="29484"/>
    <cellStyle name="Normal 22 2 3 3 2 5" xfId="29485"/>
    <cellStyle name="Normal 22 2 3 3 2 5 2" xfId="29486"/>
    <cellStyle name="Normal 22 2 3 3 2 6" xfId="29487"/>
    <cellStyle name="Normal 22 2 3 3 3" xfId="29488"/>
    <cellStyle name="Normal 22 2 3 3 3 2" xfId="29489"/>
    <cellStyle name="Normal 22 2 3 3 3 2 2" xfId="29490"/>
    <cellStyle name="Normal 22 2 3 3 3 2 2 2" xfId="29491"/>
    <cellStyle name="Normal 22 2 3 3 3 2 2 2 2" xfId="29492"/>
    <cellStyle name="Normal 22 2 3 3 3 2 2 3" xfId="29493"/>
    <cellStyle name="Normal 22 2 3 3 3 2 3" xfId="29494"/>
    <cellStyle name="Normal 22 2 3 3 3 2 3 2" xfId="29495"/>
    <cellStyle name="Normal 22 2 3 3 3 2 4" xfId="29496"/>
    <cellStyle name="Normal 22 2 3 3 3 3" xfId="29497"/>
    <cellStyle name="Normal 22 2 3 3 3 3 2" xfId="29498"/>
    <cellStyle name="Normal 22 2 3 3 3 3 2 2" xfId="29499"/>
    <cellStyle name="Normal 22 2 3 3 3 3 3" xfId="29500"/>
    <cellStyle name="Normal 22 2 3 3 3 4" xfId="29501"/>
    <cellStyle name="Normal 22 2 3 3 3 4 2" xfId="29502"/>
    <cellStyle name="Normal 22 2 3 3 3 5" xfId="29503"/>
    <cellStyle name="Normal 22 2 3 3 4" xfId="29504"/>
    <cellStyle name="Normal 22 2 3 3 4 2" xfId="29505"/>
    <cellStyle name="Normal 22 2 3 3 4 2 2" xfId="29506"/>
    <cellStyle name="Normal 22 2 3 3 4 2 2 2" xfId="29507"/>
    <cellStyle name="Normal 22 2 3 3 4 2 3" xfId="29508"/>
    <cellStyle name="Normal 22 2 3 3 4 3" xfId="29509"/>
    <cellStyle name="Normal 22 2 3 3 4 3 2" xfId="29510"/>
    <cellStyle name="Normal 22 2 3 3 4 4" xfId="29511"/>
    <cellStyle name="Normal 22 2 3 3 5" xfId="29512"/>
    <cellStyle name="Normal 22 2 3 3 5 2" xfId="29513"/>
    <cellStyle name="Normal 22 2 3 3 5 2 2" xfId="29514"/>
    <cellStyle name="Normal 22 2 3 3 5 3" xfId="29515"/>
    <cellStyle name="Normal 22 2 3 3 6" xfId="29516"/>
    <cellStyle name="Normal 22 2 3 3 6 2" xfId="29517"/>
    <cellStyle name="Normal 22 2 3 3 7" xfId="29518"/>
    <cellStyle name="Normal 22 2 3 4" xfId="29519"/>
    <cellStyle name="Normal 22 2 3 4 2" xfId="29520"/>
    <cellStyle name="Normal 22 2 3 4 2 2" xfId="29521"/>
    <cellStyle name="Normal 22 2 3 4 2 2 2" xfId="29522"/>
    <cellStyle name="Normal 22 2 3 4 2 2 2 2" xfId="29523"/>
    <cellStyle name="Normal 22 2 3 4 2 2 2 2 2" xfId="29524"/>
    <cellStyle name="Normal 22 2 3 4 2 2 2 3" xfId="29525"/>
    <cellStyle name="Normal 22 2 3 4 2 2 3" xfId="29526"/>
    <cellStyle name="Normal 22 2 3 4 2 2 3 2" xfId="29527"/>
    <cellStyle name="Normal 22 2 3 4 2 2 4" xfId="29528"/>
    <cellStyle name="Normal 22 2 3 4 2 3" xfId="29529"/>
    <cellStyle name="Normal 22 2 3 4 2 3 2" xfId="29530"/>
    <cellStyle name="Normal 22 2 3 4 2 3 2 2" xfId="29531"/>
    <cellStyle name="Normal 22 2 3 4 2 3 3" xfId="29532"/>
    <cellStyle name="Normal 22 2 3 4 2 4" xfId="29533"/>
    <cellStyle name="Normal 22 2 3 4 2 4 2" xfId="29534"/>
    <cellStyle name="Normal 22 2 3 4 2 5" xfId="29535"/>
    <cellStyle name="Normal 22 2 3 4 3" xfId="29536"/>
    <cellStyle name="Normal 22 2 3 4 3 2" xfId="29537"/>
    <cellStyle name="Normal 22 2 3 4 3 2 2" xfId="29538"/>
    <cellStyle name="Normal 22 2 3 4 3 2 2 2" xfId="29539"/>
    <cellStyle name="Normal 22 2 3 4 3 2 3" xfId="29540"/>
    <cellStyle name="Normal 22 2 3 4 3 3" xfId="29541"/>
    <cellStyle name="Normal 22 2 3 4 3 3 2" xfId="29542"/>
    <cellStyle name="Normal 22 2 3 4 3 4" xfId="29543"/>
    <cellStyle name="Normal 22 2 3 4 4" xfId="29544"/>
    <cellStyle name="Normal 22 2 3 4 4 2" xfId="29545"/>
    <cellStyle name="Normal 22 2 3 4 4 2 2" xfId="29546"/>
    <cellStyle name="Normal 22 2 3 4 4 3" xfId="29547"/>
    <cellStyle name="Normal 22 2 3 4 5" xfId="29548"/>
    <cellStyle name="Normal 22 2 3 4 5 2" xfId="29549"/>
    <cellStyle name="Normal 22 2 3 4 6" xfId="29550"/>
    <cellStyle name="Normal 22 2 3 5" xfId="29551"/>
    <cellStyle name="Normal 22 2 3 5 2" xfId="29552"/>
    <cellStyle name="Normal 22 2 3 5 2 2" xfId="29553"/>
    <cellStyle name="Normal 22 2 3 5 2 2 2" xfId="29554"/>
    <cellStyle name="Normal 22 2 3 5 2 2 2 2" xfId="29555"/>
    <cellStyle name="Normal 22 2 3 5 2 2 3" xfId="29556"/>
    <cellStyle name="Normal 22 2 3 5 2 3" xfId="29557"/>
    <cellStyle name="Normal 22 2 3 5 2 3 2" xfId="29558"/>
    <cellStyle name="Normal 22 2 3 5 2 4" xfId="29559"/>
    <cellStyle name="Normal 22 2 3 5 3" xfId="29560"/>
    <cellStyle name="Normal 22 2 3 5 3 2" xfId="29561"/>
    <cellStyle name="Normal 22 2 3 5 3 2 2" xfId="29562"/>
    <cellStyle name="Normal 22 2 3 5 3 3" xfId="29563"/>
    <cellStyle name="Normal 22 2 3 5 4" xfId="29564"/>
    <cellStyle name="Normal 22 2 3 5 4 2" xfId="29565"/>
    <cellStyle name="Normal 22 2 3 5 5" xfId="29566"/>
    <cellStyle name="Normal 22 2 3 6" xfId="29567"/>
    <cellStyle name="Normal 22 2 3 6 2" xfId="29568"/>
    <cellStyle name="Normal 22 2 3 6 2 2" xfId="29569"/>
    <cellStyle name="Normal 22 2 3 6 2 2 2" xfId="29570"/>
    <cellStyle name="Normal 22 2 3 6 2 3" xfId="29571"/>
    <cellStyle name="Normal 22 2 3 6 3" xfId="29572"/>
    <cellStyle name="Normal 22 2 3 6 3 2" xfId="29573"/>
    <cellStyle name="Normal 22 2 3 6 4" xfId="29574"/>
    <cellStyle name="Normal 22 2 3 7" xfId="29575"/>
    <cellStyle name="Normal 22 2 3 7 2" xfId="29576"/>
    <cellStyle name="Normal 22 2 3 7 2 2" xfId="29577"/>
    <cellStyle name="Normal 22 2 3 7 3" xfId="29578"/>
    <cellStyle name="Normal 22 2 3 8" xfId="29579"/>
    <cellStyle name="Normal 22 2 3 8 2" xfId="29580"/>
    <cellStyle name="Normal 22 2 3 9" xfId="29581"/>
    <cellStyle name="Normal 22 2 4" xfId="29582"/>
    <cellStyle name="Normal 22 2 4 2" xfId="29583"/>
    <cellStyle name="Normal 22 2 4 2 2" xfId="29584"/>
    <cellStyle name="Normal 22 2 4 2 2 2" xfId="29585"/>
    <cellStyle name="Normal 22 2 4 2 2 2 2" xfId="29586"/>
    <cellStyle name="Normal 22 2 4 2 2 2 2 2" xfId="29587"/>
    <cellStyle name="Normal 22 2 4 2 2 2 2 2 2" xfId="29588"/>
    <cellStyle name="Normal 22 2 4 2 2 2 2 2 2 2" xfId="29589"/>
    <cellStyle name="Normal 22 2 4 2 2 2 2 2 3" xfId="29590"/>
    <cellStyle name="Normal 22 2 4 2 2 2 2 3" xfId="29591"/>
    <cellStyle name="Normal 22 2 4 2 2 2 2 3 2" xfId="29592"/>
    <cellStyle name="Normal 22 2 4 2 2 2 2 4" xfId="29593"/>
    <cellStyle name="Normal 22 2 4 2 2 2 3" xfId="29594"/>
    <cellStyle name="Normal 22 2 4 2 2 2 3 2" xfId="29595"/>
    <cellStyle name="Normal 22 2 4 2 2 2 3 2 2" xfId="29596"/>
    <cellStyle name="Normal 22 2 4 2 2 2 3 3" xfId="29597"/>
    <cellStyle name="Normal 22 2 4 2 2 2 4" xfId="29598"/>
    <cellStyle name="Normal 22 2 4 2 2 2 4 2" xfId="29599"/>
    <cellStyle name="Normal 22 2 4 2 2 2 5" xfId="29600"/>
    <cellStyle name="Normal 22 2 4 2 2 3" xfId="29601"/>
    <cellStyle name="Normal 22 2 4 2 2 3 2" xfId="29602"/>
    <cellStyle name="Normal 22 2 4 2 2 3 2 2" xfId="29603"/>
    <cellStyle name="Normal 22 2 4 2 2 3 2 2 2" xfId="29604"/>
    <cellStyle name="Normal 22 2 4 2 2 3 2 3" xfId="29605"/>
    <cellStyle name="Normal 22 2 4 2 2 3 3" xfId="29606"/>
    <cellStyle name="Normal 22 2 4 2 2 3 3 2" xfId="29607"/>
    <cellStyle name="Normal 22 2 4 2 2 3 4" xfId="29608"/>
    <cellStyle name="Normal 22 2 4 2 2 4" xfId="29609"/>
    <cellStyle name="Normal 22 2 4 2 2 4 2" xfId="29610"/>
    <cellStyle name="Normal 22 2 4 2 2 4 2 2" xfId="29611"/>
    <cellStyle name="Normal 22 2 4 2 2 4 3" xfId="29612"/>
    <cellStyle name="Normal 22 2 4 2 2 5" xfId="29613"/>
    <cellStyle name="Normal 22 2 4 2 2 5 2" xfId="29614"/>
    <cellStyle name="Normal 22 2 4 2 2 6" xfId="29615"/>
    <cellStyle name="Normal 22 2 4 2 3" xfId="29616"/>
    <cellStyle name="Normal 22 2 4 2 3 2" xfId="29617"/>
    <cellStyle name="Normal 22 2 4 2 3 2 2" xfId="29618"/>
    <cellStyle name="Normal 22 2 4 2 3 2 2 2" xfId="29619"/>
    <cellStyle name="Normal 22 2 4 2 3 2 2 2 2" xfId="29620"/>
    <cellStyle name="Normal 22 2 4 2 3 2 2 3" xfId="29621"/>
    <cellStyle name="Normal 22 2 4 2 3 2 3" xfId="29622"/>
    <cellStyle name="Normal 22 2 4 2 3 2 3 2" xfId="29623"/>
    <cellStyle name="Normal 22 2 4 2 3 2 4" xfId="29624"/>
    <cellStyle name="Normal 22 2 4 2 3 3" xfId="29625"/>
    <cellStyle name="Normal 22 2 4 2 3 3 2" xfId="29626"/>
    <cellStyle name="Normal 22 2 4 2 3 3 2 2" xfId="29627"/>
    <cellStyle name="Normal 22 2 4 2 3 3 3" xfId="29628"/>
    <cellStyle name="Normal 22 2 4 2 3 4" xfId="29629"/>
    <cellStyle name="Normal 22 2 4 2 3 4 2" xfId="29630"/>
    <cellStyle name="Normal 22 2 4 2 3 5" xfId="29631"/>
    <cellStyle name="Normal 22 2 4 2 4" xfId="29632"/>
    <cellStyle name="Normal 22 2 4 2 4 2" xfId="29633"/>
    <cellStyle name="Normal 22 2 4 2 4 2 2" xfId="29634"/>
    <cellStyle name="Normal 22 2 4 2 4 2 2 2" xfId="29635"/>
    <cellStyle name="Normal 22 2 4 2 4 2 3" xfId="29636"/>
    <cellStyle name="Normal 22 2 4 2 4 3" xfId="29637"/>
    <cellStyle name="Normal 22 2 4 2 4 3 2" xfId="29638"/>
    <cellStyle name="Normal 22 2 4 2 4 4" xfId="29639"/>
    <cellStyle name="Normal 22 2 4 2 5" xfId="29640"/>
    <cellStyle name="Normal 22 2 4 2 5 2" xfId="29641"/>
    <cellStyle name="Normal 22 2 4 2 5 2 2" xfId="29642"/>
    <cellStyle name="Normal 22 2 4 2 5 3" xfId="29643"/>
    <cellStyle name="Normal 22 2 4 2 6" xfId="29644"/>
    <cellStyle name="Normal 22 2 4 2 6 2" xfId="29645"/>
    <cellStyle name="Normal 22 2 4 2 7" xfId="29646"/>
    <cellStyle name="Normal 22 2 4 3" xfId="29647"/>
    <cellStyle name="Normal 22 2 4 3 2" xfId="29648"/>
    <cellStyle name="Normal 22 2 4 3 2 2" xfId="29649"/>
    <cellStyle name="Normal 22 2 4 3 2 2 2" xfId="29650"/>
    <cellStyle name="Normal 22 2 4 3 2 2 2 2" xfId="29651"/>
    <cellStyle name="Normal 22 2 4 3 2 2 2 2 2" xfId="29652"/>
    <cellStyle name="Normal 22 2 4 3 2 2 2 3" xfId="29653"/>
    <cellStyle name="Normal 22 2 4 3 2 2 3" xfId="29654"/>
    <cellStyle name="Normal 22 2 4 3 2 2 3 2" xfId="29655"/>
    <cellStyle name="Normal 22 2 4 3 2 2 4" xfId="29656"/>
    <cellStyle name="Normal 22 2 4 3 2 3" xfId="29657"/>
    <cellStyle name="Normal 22 2 4 3 2 3 2" xfId="29658"/>
    <cellStyle name="Normal 22 2 4 3 2 3 2 2" xfId="29659"/>
    <cellStyle name="Normal 22 2 4 3 2 3 3" xfId="29660"/>
    <cellStyle name="Normal 22 2 4 3 2 4" xfId="29661"/>
    <cellStyle name="Normal 22 2 4 3 2 4 2" xfId="29662"/>
    <cellStyle name="Normal 22 2 4 3 2 5" xfId="29663"/>
    <cellStyle name="Normal 22 2 4 3 3" xfId="29664"/>
    <cellStyle name="Normal 22 2 4 3 3 2" xfId="29665"/>
    <cellStyle name="Normal 22 2 4 3 3 2 2" xfId="29666"/>
    <cellStyle name="Normal 22 2 4 3 3 2 2 2" xfId="29667"/>
    <cellStyle name="Normal 22 2 4 3 3 2 3" xfId="29668"/>
    <cellStyle name="Normal 22 2 4 3 3 3" xfId="29669"/>
    <cellStyle name="Normal 22 2 4 3 3 3 2" xfId="29670"/>
    <cellStyle name="Normal 22 2 4 3 3 4" xfId="29671"/>
    <cellStyle name="Normal 22 2 4 3 4" xfId="29672"/>
    <cellStyle name="Normal 22 2 4 3 4 2" xfId="29673"/>
    <cellStyle name="Normal 22 2 4 3 4 2 2" xfId="29674"/>
    <cellStyle name="Normal 22 2 4 3 4 3" xfId="29675"/>
    <cellStyle name="Normal 22 2 4 3 5" xfId="29676"/>
    <cellStyle name="Normal 22 2 4 3 5 2" xfId="29677"/>
    <cellStyle name="Normal 22 2 4 3 6" xfId="29678"/>
    <cellStyle name="Normal 22 2 4 4" xfId="29679"/>
    <cellStyle name="Normal 22 2 4 4 2" xfId="29680"/>
    <cellStyle name="Normal 22 2 4 4 2 2" xfId="29681"/>
    <cellStyle name="Normal 22 2 4 4 2 2 2" xfId="29682"/>
    <cellStyle name="Normal 22 2 4 4 2 2 2 2" xfId="29683"/>
    <cellStyle name="Normal 22 2 4 4 2 2 3" xfId="29684"/>
    <cellStyle name="Normal 22 2 4 4 2 3" xfId="29685"/>
    <cellStyle name="Normal 22 2 4 4 2 3 2" xfId="29686"/>
    <cellStyle name="Normal 22 2 4 4 2 4" xfId="29687"/>
    <cellStyle name="Normal 22 2 4 4 3" xfId="29688"/>
    <cellStyle name="Normal 22 2 4 4 3 2" xfId="29689"/>
    <cellStyle name="Normal 22 2 4 4 3 2 2" xfId="29690"/>
    <cellStyle name="Normal 22 2 4 4 3 3" xfId="29691"/>
    <cellStyle name="Normal 22 2 4 4 4" xfId="29692"/>
    <cellStyle name="Normal 22 2 4 4 4 2" xfId="29693"/>
    <cellStyle name="Normal 22 2 4 4 5" xfId="29694"/>
    <cellStyle name="Normal 22 2 4 5" xfId="29695"/>
    <cellStyle name="Normal 22 2 4 5 2" xfId="29696"/>
    <cellStyle name="Normal 22 2 4 5 2 2" xfId="29697"/>
    <cellStyle name="Normal 22 2 4 5 2 2 2" xfId="29698"/>
    <cellStyle name="Normal 22 2 4 5 2 3" xfId="29699"/>
    <cellStyle name="Normal 22 2 4 5 3" xfId="29700"/>
    <cellStyle name="Normal 22 2 4 5 3 2" xfId="29701"/>
    <cellStyle name="Normal 22 2 4 5 4" xfId="29702"/>
    <cellStyle name="Normal 22 2 4 6" xfId="29703"/>
    <cellStyle name="Normal 22 2 4 6 2" xfId="29704"/>
    <cellStyle name="Normal 22 2 4 6 2 2" xfId="29705"/>
    <cellStyle name="Normal 22 2 4 6 3" xfId="29706"/>
    <cellStyle name="Normal 22 2 4 7" xfId="29707"/>
    <cellStyle name="Normal 22 2 4 7 2" xfId="29708"/>
    <cellStyle name="Normal 22 2 4 8" xfId="29709"/>
    <cellStyle name="Normal 22 2 5" xfId="29710"/>
    <cellStyle name="Normal 22 2 5 2" xfId="29711"/>
    <cellStyle name="Normal 22 2 5 2 2" xfId="29712"/>
    <cellStyle name="Normal 22 2 5 2 2 2" xfId="29713"/>
    <cellStyle name="Normal 22 2 5 2 2 2 2" xfId="29714"/>
    <cellStyle name="Normal 22 2 5 2 2 2 2 2" xfId="29715"/>
    <cellStyle name="Normal 22 2 5 2 2 2 2 2 2" xfId="29716"/>
    <cellStyle name="Normal 22 2 5 2 2 2 2 3" xfId="29717"/>
    <cellStyle name="Normal 22 2 5 2 2 2 3" xfId="29718"/>
    <cellStyle name="Normal 22 2 5 2 2 2 3 2" xfId="29719"/>
    <cellStyle name="Normal 22 2 5 2 2 2 4" xfId="29720"/>
    <cellStyle name="Normal 22 2 5 2 2 3" xfId="29721"/>
    <cellStyle name="Normal 22 2 5 2 2 3 2" xfId="29722"/>
    <cellStyle name="Normal 22 2 5 2 2 3 2 2" xfId="29723"/>
    <cellStyle name="Normal 22 2 5 2 2 3 3" xfId="29724"/>
    <cellStyle name="Normal 22 2 5 2 2 4" xfId="29725"/>
    <cellStyle name="Normal 22 2 5 2 2 4 2" xfId="29726"/>
    <cellStyle name="Normal 22 2 5 2 2 5" xfId="29727"/>
    <cellStyle name="Normal 22 2 5 2 3" xfId="29728"/>
    <cellStyle name="Normal 22 2 5 2 3 2" xfId="29729"/>
    <cellStyle name="Normal 22 2 5 2 3 2 2" xfId="29730"/>
    <cellStyle name="Normal 22 2 5 2 3 2 2 2" xfId="29731"/>
    <cellStyle name="Normal 22 2 5 2 3 2 3" xfId="29732"/>
    <cellStyle name="Normal 22 2 5 2 3 3" xfId="29733"/>
    <cellStyle name="Normal 22 2 5 2 3 3 2" xfId="29734"/>
    <cellStyle name="Normal 22 2 5 2 3 4" xfId="29735"/>
    <cellStyle name="Normal 22 2 5 2 4" xfId="29736"/>
    <cellStyle name="Normal 22 2 5 2 4 2" xfId="29737"/>
    <cellStyle name="Normal 22 2 5 2 4 2 2" xfId="29738"/>
    <cellStyle name="Normal 22 2 5 2 4 3" xfId="29739"/>
    <cellStyle name="Normal 22 2 5 2 5" xfId="29740"/>
    <cellStyle name="Normal 22 2 5 2 5 2" xfId="29741"/>
    <cellStyle name="Normal 22 2 5 2 6" xfId="29742"/>
    <cellStyle name="Normal 22 2 5 3" xfId="29743"/>
    <cellStyle name="Normal 22 2 5 3 2" xfId="29744"/>
    <cellStyle name="Normal 22 2 5 3 2 2" xfId="29745"/>
    <cellStyle name="Normal 22 2 5 3 2 2 2" xfId="29746"/>
    <cellStyle name="Normal 22 2 5 3 2 2 2 2" xfId="29747"/>
    <cellStyle name="Normal 22 2 5 3 2 2 3" xfId="29748"/>
    <cellStyle name="Normal 22 2 5 3 2 3" xfId="29749"/>
    <cellStyle name="Normal 22 2 5 3 2 3 2" xfId="29750"/>
    <cellStyle name="Normal 22 2 5 3 2 4" xfId="29751"/>
    <cellStyle name="Normal 22 2 5 3 3" xfId="29752"/>
    <cellStyle name="Normal 22 2 5 3 3 2" xfId="29753"/>
    <cellStyle name="Normal 22 2 5 3 3 2 2" xfId="29754"/>
    <cellStyle name="Normal 22 2 5 3 3 3" xfId="29755"/>
    <cellStyle name="Normal 22 2 5 3 4" xfId="29756"/>
    <cellStyle name="Normal 22 2 5 3 4 2" xfId="29757"/>
    <cellStyle name="Normal 22 2 5 3 5" xfId="29758"/>
    <cellStyle name="Normal 22 2 5 4" xfId="29759"/>
    <cellStyle name="Normal 22 2 5 4 2" xfId="29760"/>
    <cellStyle name="Normal 22 2 5 4 2 2" xfId="29761"/>
    <cellStyle name="Normal 22 2 5 4 2 2 2" xfId="29762"/>
    <cellStyle name="Normal 22 2 5 4 2 3" xfId="29763"/>
    <cellStyle name="Normal 22 2 5 4 3" xfId="29764"/>
    <cellStyle name="Normal 22 2 5 4 3 2" xfId="29765"/>
    <cellStyle name="Normal 22 2 5 4 4" xfId="29766"/>
    <cellStyle name="Normal 22 2 5 5" xfId="29767"/>
    <cellStyle name="Normal 22 2 5 5 2" xfId="29768"/>
    <cellStyle name="Normal 22 2 5 5 2 2" xfId="29769"/>
    <cellStyle name="Normal 22 2 5 5 3" xfId="29770"/>
    <cellStyle name="Normal 22 2 5 6" xfId="29771"/>
    <cellStyle name="Normal 22 2 5 6 2" xfId="29772"/>
    <cellStyle name="Normal 22 2 5 7" xfId="29773"/>
    <cellStyle name="Normal 22 2 6" xfId="29774"/>
    <cellStyle name="Normal 22 2 6 2" xfId="29775"/>
    <cellStyle name="Normal 22 2 6 2 2" xfId="29776"/>
    <cellStyle name="Normal 22 2 6 2 2 2" xfId="29777"/>
    <cellStyle name="Normal 22 2 6 2 2 2 2" xfId="29778"/>
    <cellStyle name="Normal 22 2 6 2 2 2 2 2" xfId="29779"/>
    <cellStyle name="Normal 22 2 6 2 2 2 3" xfId="29780"/>
    <cellStyle name="Normal 22 2 6 2 2 3" xfId="29781"/>
    <cellStyle name="Normal 22 2 6 2 2 3 2" xfId="29782"/>
    <cellStyle name="Normal 22 2 6 2 2 4" xfId="29783"/>
    <cellStyle name="Normal 22 2 6 2 3" xfId="29784"/>
    <cellStyle name="Normal 22 2 6 2 3 2" xfId="29785"/>
    <cellStyle name="Normal 22 2 6 2 3 2 2" xfId="29786"/>
    <cellStyle name="Normal 22 2 6 2 3 3" xfId="29787"/>
    <cellStyle name="Normal 22 2 6 2 4" xfId="29788"/>
    <cellStyle name="Normal 22 2 6 2 4 2" xfId="29789"/>
    <cellStyle name="Normal 22 2 6 2 5" xfId="29790"/>
    <cellStyle name="Normal 22 2 6 3" xfId="29791"/>
    <cellStyle name="Normal 22 2 6 3 2" xfId="29792"/>
    <cellStyle name="Normal 22 2 6 3 2 2" xfId="29793"/>
    <cellStyle name="Normal 22 2 6 3 2 2 2" xfId="29794"/>
    <cellStyle name="Normal 22 2 6 3 2 3" xfId="29795"/>
    <cellStyle name="Normal 22 2 6 3 3" xfId="29796"/>
    <cellStyle name="Normal 22 2 6 3 3 2" xfId="29797"/>
    <cellStyle name="Normal 22 2 6 3 4" xfId="29798"/>
    <cellStyle name="Normal 22 2 6 4" xfId="29799"/>
    <cellStyle name="Normal 22 2 6 4 2" xfId="29800"/>
    <cellStyle name="Normal 22 2 6 4 2 2" xfId="29801"/>
    <cellStyle name="Normal 22 2 6 4 3" xfId="29802"/>
    <cellStyle name="Normal 22 2 6 5" xfId="29803"/>
    <cellStyle name="Normal 22 2 6 5 2" xfId="29804"/>
    <cellStyle name="Normal 22 2 6 6" xfId="29805"/>
    <cellStyle name="Normal 22 2 7" xfId="29806"/>
    <cellStyle name="Normal 22 2 7 2" xfId="29807"/>
    <cellStyle name="Normal 22 2 7 2 2" xfId="29808"/>
    <cellStyle name="Normal 22 2 7 2 2 2" xfId="29809"/>
    <cellStyle name="Normal 22 2 7 2 2 2 2" xfId="29810"/>
    <cellStyle name="Normal 22 2 7 2 2 3" xfId="29811"/>
    <cellStyle name="Normal 22 2 7 2 3" xfId="29812"/>
    <cellStyle name="Normal 22 2 7 2 3 2" xfId="29813"/>
    <cellStyle name="Normal 22 2 7 2 4" xfId="29814"/>
    <cellStyle name="Normal 22 2 7 3" xfId="29815"/>
    <cellStyle name="Normal 22 2 7 3 2" xfId="29816"/>
    <cellStyle name="Normal 22 2 7 3 2 2" xfId="29817"/>
    <cellStyle name="Normal 22 2 7 3 3" xfId="29818"/>
    <cellStyle name="Normal 22 2 7 4" xfId="29819"/>
    <cellStyle name="Normal 22 2 7 4 2" xfId="29820"/>
    <cellStyle name="Normal 22 2 7 5" xfId="29821"/>
    <cellStyle name="Normal 22 2 8" xfId="29822"/>
    <cellStyle name="Normal 22 2 8 2" xfId="29823"/>
    <cellStyle name="Normal 22 2 8 2 2" xfId="29824"/>
    <cellStyle name="Normal 22 2 8 2 2 2" xfId="29825"/>
    <cellStyle name="Normal 22 2 8 2 3" xfId="29826"/>
    <cellStyle name="Normal 22 2 8 3" xfId="29827"/>
    <cellStyle name="Normal 22 2 8 3 2" xfId="29828"/>
    <cellStyle name="Normal 22 2 8 4" xfId="29829"/>
    <cellStyle name="Normal 22 2 9" xfId="29830"/>
    <cellStyle name="Normal 22 2 9 2" xfId="29831"/>
    <cellStyle name="Normal 22 2 9 2 2" xfId="29832"/>
    <cellStyle name="Normal 22 2 9 3" xfId="29833"/>
    <cellStyle name="Normal 22 3" xfId="29834"/>
    <cellStyle name="Normal 22 3 10" xfId="29835"/>
    <cellStyle name="Normal 22 3 2" xfId="29836"/>
    <cellStyle name="Normal 22 3 2 2" xfId="29837"/>
    <cellStyle name="Normal 22 3 2 2 2" xfId="29838"/>
    <cellStyle name="Normal 22 3 2 2 2 2" xfId="29839"/>
    <cellStyle name="Normal 22 3 2 2 2 2 2" xfId="29840"/>
    <cellStyle name="Normal 22 3 2 2 2 2 2 2" xfId="29841"/>
    <cellStyle name="Normal 22 3 2 2 2 2 2 2 2" xfId="29842"/>
    <cellStyle name="Normal 22 3 2 2 2 2 2 2 2 2" xfId="29843"/>
    <cellStyle name="Normal 22 3 2 2 2 2 2 2 2 2 2" xfId="29844"/>
    <cellStyle name="Normal 22 3 2 2 2 2 2 2 2 3" xfId="29845"/>
    <cellStyle name="Normal 22 3 2 2 2 2 2 2 3" xfId="29846"/>
    <cellStyle name="Normal 22 3 2 2 2 2 2 2 3 2" xfId="29847"/>
    <cellStyle name="Normal 22 3 2 2 2 2 2 2 4" xfId="29848"/>
    <cellStyle name="Normal 22 3 2 2 2 2 2 3" xfId="29849"/>
    <cellStyle name="Normal 22 3 2 2 2 2 2 3 2" xfId="29850"/>
    <cellStyle name="Normal 22 3 2 2 2 2 2 3 2 2" xfId="29851"/>
    <cellStyle name="Normal 22 3 2 2 2 2 2 3 3" xfId="29852"/>
    <cellStyle name="Normal 22 3 2 2 2 2 2 4" xfId="29853"/>
    <cellStyle name="Normal 22 3 2 2 2 2 2 4 2" xfId="29854"/>
    <cellStyle name="Normal 22 3 2 2 2 2 2 5" xfId="29855"/>
    <cellStyle name="Normal 22 3 2 2 2 2 3" xfId="29856"/>
    <cellStyle name="Normal 22 3 2 2 2 2 3 2" xfId="29857"/>
    <cellStyle name="Normal 22 3 2 2 2 2 3 2 2" xfId="29858"/>
    <cellStyle name="Normal 22 3 2 2 2 2 3 2 2 2" xfId="29859"/>
    <cellStyle name="Normal 22 3 2 2 2 2 3 2 3" xfId="29860"/>
    <cellStyle name="Normal 22 3 2 2 2 2 3 3" xfId="29861"/>
    <cellStyle name="Normal 22 3 2 2 2 2 3 3 2" xfId="29862"/>
    <cellStyle name="Normal 22 3 2 2 2 2 3 4" xfId="29863"/>
    <cellStyle name="Normal 22 3 2 2 2 2 4" xfId="29864"/>
    <cellStyle name="Normal 22 3 2 2 2 2 4 2" xfId="29865"/>
    <cellStyle name="Normal 22 3 2 2 2 2 4 2 2" xfId="29866"/>
    <cellStyle name="Normal 22 3 2 2 2 2 4 3" xfId="29867"/>
    <cellStyle name="Normal 22 3 2 2 2 2 5" xfId="29868"/>
    <cellStyle name="Normal 22 3 2 2 2 2 5 2" xfId="29869"/>
    <cellStyle name="Normal 22 3 2 2 2 2 6" xfId="29870"/>
    <cellStyle name="Normal 22 3 2 2 2 3" xfId="29871"/>
    <cellStyle name="Normal 22 3 2 2 2 3 2" xfId="29872"/>
    <cellStyle name="Normal 22 3 2 2 2 3 2 2" xfId="29873"/>
    <cellStyle name="Normal 22 3 2 2 2 3 2 2 2" xfId="29874"/>
    <cellStyle name="Normal 22 3 2 2 2 3 2 2 2 2" xfId="29875"/>
    <cellStyle name="Normal 22 3 2 2 2 3 2 2 3" xfId="29876"/>
    <cellStyle name="Normal 22 3 2 2 2 3 2 3" xfId="29877"/>
    <cellStyle name="Normal 22 3 2 2 2 3 2 3 2" xfId="29878"/>
    <cellStyle name="Normal 22 3 2 2 2 3 2 4" xfId="29879"/>
    <cellStyle name="Normal 22 3 2 2 2 3 3" xfId="29880"/>
    <cellStyle name="Normal 22 3 2 2 2 3 3 2" xfId="29881"/>
    <cellStyle name="Normal 22 3 2 2 2 3 3 2 2" xfId="29882"/>
    <cellStyle name="Normal 22 3 2 2 2 3 3 3" xfId="29883"/>
    <cellStyle name="Normal 22 3 2 2 2 3 4" xfId="29884"/>
    <cellStyle name="Normal 22 3 2 2 2 3 4 2" xfId="29885"/>
    <cellStyle name="Normal 22 3 2 2 2 3 5" xfId="29886"/>
    <cellStyle name="Normal 22 3 2 2 2 4" xfId="29887"/>
    <cellStyle name="Normal 22 3 2 2 2 4 2" xfId="29888"/>
    <cellStyle name="Normal 22 3 2 2 2 4 2 2" xfId="29889"/>
    <cellStyle name="Normal 22 3 2 2 2 4 2 2 2" xfId="29890"/>
    <cellStyle name="Normal 22 3 2 2 2 4 2 3" xfId="29891"/>
    <cellStyle name="Normal 22 3 2 2 2 4 3" xfId="29892"/>
    <cellStyle name="Normal 22 3 2 2 2 4 3 2" xfId="29893"/>
    <cellStyle name="Normal 22 3 2 2 2 4 4" xfId="29894"/>
    <cellStyle name="Normal 22 3 2 2 2 5" xfId="29895"/>
    <cellStyle name="Normal 22 3 2 2 2 5 2" xfId="29896"/>
    <cellStyle name="Normal 22 3 2 2 2 5 2 2" xfId="29897"/>
    <cellStyle name="Normal 22 3 2 2 2 5 3" xfId="29898"/>
    <cellStyle name="Normal 22 3 2 2 2 6" xfId="29899"/>
    <cellStyle name="Normal 22 3 2 2 2 6 2" xfId="29900"/>
    <cellStyle name="Normal 22 3 2 2 2 7" xfId="29901"/>
    <cellStyle name="Normal 22 3 2 2 3" xfId="29902"/>
    <cellStyle name="Normal 22 3 2 2 3 2" xfId="29903"/>
    <cellStyle name="Normal 22 3 2 2 3 2 2" xfId="29904"/>
    <cellStyle name="Normal 22 3 2 2 3 2 2 2" xfId="29905"/>
    <cellStyle name="Normal 22 3 2 2 3 2 2 2 2" xfId="29906"/>
    <cellStyle name="Normal 22 3 2 2 3 2 2 2 2 2" xfId="29907"/>
    <cellStyle name="Normal 22 3 2 2 3 2 2 2 3" xfId="29908"/>
    <cellStyle name="Normal 22 3 2 2 3 2 2 3" xfId="29909"/>
    <cellStyle name="Normal 22 3 2 2 3 2 2 3 2" xfId="29910"/>
    <cellStyle name="Normal 22 3 2 2 3 2 2 4" xfId="29911"/>
    <cellStyle name="Normal 22 3 2 2 3 2 3" xfId="29912"/>
    <cellStyle name="Normal 22 3 2 2 3 2 3 2" xfId="29913"/>
    <cellStyle name="Normal 22 3 2 2 3 2 3 2 2" xfId="29914"/>
    <cellStyle name="Normal 22 3 2 2 3 2 3 3" xfId="29915"/>
    <cellStyle name="Normal 22 3 2 2 3 2 4" xfId="29916"/>
    <cellStyle name="Normal 22 3 2 2 3 2 4 2" xfId="29917"/>
    <cellStyle name="Normal 22 3 2 2 3 2 5" xfId="29918"/>
    <cellStyle name="Normal 22 3 2 2 3 3" xfId="29919"/>
    <cellStyle name="Normal 22 3 2 2 3 3 2" xfId="29920"/>
    <cellStyle name="Normal 22 3 2 2 3 3 2 2" xfId="29921"/>
    <cellStyle name="Normal 22 3 2 2 3 3 2 2 2" xfId="29922"/>
    <cellStyle name="Normal 22 3 2 2 3 3 2 3" xfId="29923"/>
    <cellStyle name="Normal 22 3 2 2 3 3 3" xfId="29924"/>
    <cellStyle name="Normal 22 3 2 2 3 3 3 2" xfId="29925"/>
    <cellStyle name="Normal 22 3 2 2 3 3 4" xfId="29926"/>
    <cellStyle name="Normal 22 3 2 2 3 4" xfId="29927"/>
    <cellStyle name="Normal 22 3 2 2 3 4 2" xfId="29928"/>
    <cellStyle name="Normal 22 3 2 2 3 4 2 2" xfId="29929"/>
    <cellStyle name="Normal 22 3 2 2 3 4 3" xfId="29930"/>
    <cellStyle name="Normal 22 3 2 2 3 5" xfId="29931"/>
    <cellStyle name="Normal 22 3 2 2 3 5 2" xfId="29932"/>
    <cellStyle name="Normal 22 3 2 2 3 6" xfId="29933"/>
    <cellStyle name="Normal 22 3 2 2 4" xfId="29934"/>
    <cellStyle name="Normal 22 3 2 2 4 2" xfId="29935"/>
    <cellStyle name="Normal 22 3 2 2 4 2 2" xfId="29936"/>
    <cellStyle name="Normal 22 3 2 2 4 2 2 2" xfId="29937"/>
    <cellStyle name="Normal 22 3 2 2 4 2 2 2 2" xfId="29938"/>
    <cellStyle name="Normal 22 3 2 2 4 2 2 3" xfId="29939"/>
    <cellStyle name="Normal 22 3 2 2 4 2 3" xfId="29940"/>
    <cellStyle name="Normal 22 3 2 2 4 2 3 2" xfId="29941"/>
    <cellStyle name="Normal 22 3 2 2 4 2 4" xfId="29942"/>
    <cellStyle name="Normal 22 3 2 2 4 3" xfId="29943"/>
    <cellStyle name="Normal 22 3 2 2 4 3 2" xfId="29944"/>
    <cellStyle name="Normal 22 3 2 2 4 3 2 2" xfId="29945"/>
    <cellStyle name="Normal 22 3 2 2 4 3 3" xfId="29946"/>
    <cellStyle name="Normal 22 3 2 2 4 4" xfId="29947"/>
    <cellStyle name="Normal 22 3 2 2 4 4 2" xfId="29948"/>
    <cellStyle name="Normal 22 3 2 2 4 5" xfId="29949"/>
    <cellStyle name="Normal 22 3 2 2 5" xfId="29950"/>
    <cellStyle name="Normal 22 3 2 2 5 2" xfId="29951"/>
    <cellStyle name="Normal 22 3 2 2 5 2 2" xfId="29952"/>
    <cellStyle name="Normal 22 3 2 2 5 2 2 2" xfId="29953"/>
    <cellStyle name="Normal 22 3 2 2 5 2 3" xfId="29954"/>
    <cellStyle name="Normal 22 3 2 2 5 3" xfId="29955"/>
    <cellStyle name="Normal 22 3 2 2 5 3 2" xfId="29956"/>
    <cellStyle name="Normal 22 3 2 2 5 4" xfId="29957"/>
    <cellStyle name="Normal 22 3 2 2 6" xfId="29958"/>
    <cellStyle name="Normal 22 3 2 2 6 2" xfId="29959"/>
    <cellStyle name="Normal 22 3 2 2 6 2 2" xfId="29960"/>
    <cellStyle name="Normal 22 3 2 2 6 3" xfId="29961"/>
    <cellStyle name="Normal 22 3 2 2 7" xfId="29962"/>
    <cellStyle name="Normal 22 3 2 2 7 2" xfId="29963"/>
    <cellStyle name="Normal 22 3 2 2 8" xfId="29964"/>
    <cellStyle name="Normal 22 3 2 3" xfId="29965"/>
    <cellStyle name="Normal 22 3 2 3 2" xfId="29966"/>
    <cellStyle name="Normal 22 3 2 3 2 2" xfId="29967"/>
    <cellStyle name="Normal 22 3 2 3 2 2 2" xfId="29968"/>
    <cellStyle name="Normal 22 3 2 3 2 2 2 2" xfId="29969"/>
    <cellStyle name="Normal 22 3 2 3 2 2 2 2 2" xfId="29970"/>
    <cellStyle name="Normal 22 3 2 3 2 2 2 2 2 2" xfId="29971"/>
    <cellStyle name="Normal 22 3 2 3 2 2 2 2 3" xfId="29972"/>
    <cellStyle name="Normal 22 3 2 3 2 2 2 3" xfId="29973"/>
    <cellStyle name="Normal 22 3 2 3 2 2 2 3 2" xfId="29974"/>
    <cellStyle name="Normal 22 3 2 3 2 2 2 4" xfId="29975"/>
    <cellStyle name="Normal 22 3 2 3 2 2 3" xfId="29976"/>
    <cellStyle name="Normal 22 3 2 3 2 2 3 2" xfId="29977"/>
    <cellStyle name="Normal 22 3 2 3 2 2 3 2 2" xfId="29978"/>
    <cellStyle name="Normal 22 3 2 3 2 2 3 3" xfId="29979"/>
    <cellStyle name="Normal 22 3 2 3 2 2 4" xfId="29980"/>
    <cellStyle name="Normal 22 3 2 3 2 2 4 2" xfId="29981"/>
    <cellStyle name="Normal 22 3 2 3 2 2 5" xfId="29982"/>
    <cellStyle name="Normal 22 3 2 3 2 3" xfId="29983"/>
    <cellStyle name="Normal 22 3 2 3 2 3 2" xfId="29984"/>
    <cellStyle name="Normal 22 3 2 3 2 3 2 2" xfId="29985"/>
    <cellStyle name="Normal 22 3 2 3 2 3 2 2 2" xfId="29986"/>
    <cellStyle name="Normal 22 3 2 3 2 3 2 3" xfId="29987"/>
    <cellStyle name="Normal 22 3 2 3 2 3 3" xfId="29988"/>
    <cellStyle name="Normal 22 3 2 3 2 3 3 2" xfId="29989"/>
    <cellStyle name="Normal 22 3 2 3 2 3 4" xfId="29990"/>
    <cellStyle name="Normal 22 3 2 3 2 4" xfId="29991"/>
    <cellStyle name="Normal 22 3 2 3 2 4 2" xfId="29992"/>
    <cellStyle name="Normal 22 3 2 3 2 4 2 2" xfId="29993"/>
    <cellStyle name="Normal 22 3 2 3 2 4 3" xfId="29994"/>
    <cellStyle name="Normal 22 3 2 3 2 5" xfId="29995"/>
    <cellStyle name="Normal 22 3 2 3 2 5 2" xfId="29996"/>
    <cellStyle name="Normal 22 3 2 3 2 6" xfId="29997"/>
    <cellStyle name="Normal 22 3 2 3 3" xfId="29998"/>
    <cellStyle name="Normal 22 3 2 3 3 2" xfId="29999"/>
    <cellStyle name="Normal 22 3 2 3 3 2 2" xfId="30000"/>
    <cellStyle name="Normal 22 3 2 3 3 2 2 2" xfId="30001"/>
    <cellStyle name="Normal 22 3 2 3 3 2 2 2 2" xfId="30002"/>
    <cellStyle name="Normal 22 3 2 3 3 2 2 3" xfId="30003"/>
    <cellStyle name="Normal 22 3 2 3 3 2 3" xfId="30004"/>
    <cellStyle name="Normal 22 3 2 3 3 2 3 2" xfId="30005"/>
    <cellStyle name="Normal 22 3 2 3 3 2 4" xfId="30006"/>
    <cellStyle name="Normal 22 3 2 3 3 3" xfId="30007"/>
    <cellStyle name="Normal 22 3 2 3 3 3 2" xfId="30008"/>
    <cellStyle name="Normal 22 3 2 3 3 3 2 2" xfId="30009"/>
    <cellStyle name="Normal 22 3 2 3 3 3 3" xfId="30010"/>
    <cellStyle name="Normal 22 3 2 3 3 4" xfId="30011"/>
    <cellStyle name="Normal 22 3 2 3 3 4 2" xfId="30012"/>
    <cellStyle name="Normal 22 3 2 3 3 5" xfId="30013"/>
    <cellStyle name="Normal 22 3 2 3 4" xfId="30014"/>
    <cellStyle name="Normal 22 3 2 3 4 2" xfId="30015"/>
    <cellStyle name="Normal 22 3 2 3 4 2 2" xfId="30016"/>
    <cellStyle name="Normal 22 3 2 3 4 2 2 2" xfId="30017"/>
    <cellStyle name="Normal 22 3 2 3 4 2 3" xfId="30018"/>
    <cellStyle name="Normal 22 3 2 3 4 3" xfId="30019"/>
    <cellStyle name="Normal 22 3 2 3 4 3 2" xfId="30020"/>
    <cellStyle name="Normal 22 3 2 3 4 4" xfId="30021"/>
    <cellStyle name="Normal 22 3 2 3 5" xfId="30022"/>
    <cellStyle name="Normal 22 3 2 3 5 2" xfId="30023"/>
    <cellStyle name="Normal 22 3 2 3 5 2 2" xfId="30024"/>
    <cellStyle name="Normal 22 3 2 3 5 3" xfId="30025"/>
    <cellStyle name="Normal 22 3 2 3 6" xfId="30026"/>
    <cellStyle name="Normal 22 3 2 3 6 2" xfId="30027"/>
    <cellStyle name="Normal 22 3 2 3 7" xfId="30028"/>
    <cellStyle name="Normal 22 3 2 4" xfId="30029"/>
    <cellStyle name="Normal 22 3 2 4 2" xfId="30030"/>
    <cellStyle name="Normal 22 3 2 4 2 2" xfId="30031"/>
    <cellStyle name="Normal 22 3 2 4 2 2 2" xfId="30032"/>
    <cellStyle name="Normal 22 3 2 4 2 2 2 2" xfId="30033"/>
    <cellStyle name="Normal 22 3 2 4 2 2 2 2 2" xfId="30034"/>
    <cellStyle name="Normal 22 3 2 4 2 2 2 3" xfId="30035"/>
    <cellStyle name="Normal 22 3 2 4 2 2 3" xfId="30036"/>
    <cellStyle name="Normal 22 3 2 4 2 2 3 2" xfId="30037"/>
    <cellStyle name="Normal 22 3 2 4 2 2 4" xfId="30038"/>
    <cellStyle name="Normal 22 3 2 4 2 3" xfId="30039"/>
    <cellStyle name="Normal 22 3 2 4 2 3 2" xfId="30040"/>
    <cellStyle name="Normal 22 3 2 4 2 3 2 2" xfId="30041"/>
    <cellStyle name="Normal 22 3 2 4 2 3 3" xfId="30042"/>
    <cellStyle name="Normal 22 3 2 4 2 4" xfId="30043"/>
    <cellStyle name="Normal 22 3 2 4 2 4 2" xfId="30044"/>
    <cellStyle name="Normal 22 3 2 4 2 5" xfId="30045"/>
    <cellStyle name="Normal 22 3 2 4 3" xfId="30046"/>
    <cellStyle name="Normal 22 3 2 4 3 2" xfId="30047"/>
    <cellStyle name="Normal 22 3 2 4 3 2 2" xfId="30048"/>
    <cellStyle name="Normal 22 3 2 4 3 2 2 2" xfId="30049"/>
    <cellStyle name="Normal 22 3 2 4 3 2 3" xfId="30050"/>
    <cellStyle name="Normal 22 3 2 4 3 3" xfId="30051"/>
    <cellStyle name="Normal 22 3 2 4 3 3 2" xfId="30052"/>
    <cellStyle name="Normal 22 3 2 4 3 4" xfId="30053"/>
    <cellStyle name="Normal 22 3 2 4 4" xfId="30054"/>
    <cellStyle name="Normal 22 3 2 4 4 2" xfId="30055"/>
    <cellStyle name="Normal 22 3 2 4 4 2 2" xfId="30056"/>
    <cellStyle name="Normal 22 3 2 4 4 3" xfId="30057"/>
    <cellStyle name="Normal 22 3 2 4 5" xfId="30058"/>
    <cellStyle name="Normal 22 3 2 4 5 2" xfId="30059"/>
    <cellStyle name="Normal 22 3 2 4 6" xfId="30060"/>
    <cellStyle name="Normal 22 3 2 5" xfId="30061"/>
    <cellStyle name="Normal 22 3 2 5 2" xfId="30062"/>
    <cellStyle name="Normal 22 3 2 5 2 2" xfId="30063"/>
    <cellStyle name="Normal 22 3 2 5 2 2 2" xfId="30064"/>
    <cellStyle name="Normal 22 3 2 5 2 2 2 2" xfId="30065"/>
    <cellStyle name="Normal 22 3 2 5 2 2 3" xfId="30066"/>
    <cellStyle name="Normal 22 3 2 5 2 3" xfId="30067"/>
    <cellStyle name="Normal 22 3 2 5 2 3 2" xfId="30068"/>
    <cellStyle name="Normal 22 3 2 5 2 4" xfId="30069"/>
    <cellStyle name="Normal 22 3 2 5 3" xfId="30070"/>
    <cellStyle name="Normal 22 3 2 5 3 2" xfId="30071"/>
    <cellStyle name="Normal 22 3 2 5 3 2 2" xfId="30072"/>
    <cellStyle name="Normal 22 3 2 5 3 3" xfId="30073"/>
    <cellStyle name="Normal 22 3 2 5 4" xfId="30074"/>
    <cellStyle name="Normal 22 3 2 5 4 2" xfId="30075"/>
    <cellStyle name="Normal 22 3 2 5 5" xfId="30076"/>
    <cellStyle name="Normal 22 3 2 6" xfId="30077"/>
    <cellStyle name="Normal 22 3 2 6 2" xfId="30078"/>
    <cellStyle name="Normal 22 3 2 6 2 2" xfId="30079"/>
    <cellStyle name="Normal 22 3 2 6 2 2 2" xfId="30080"/>
    <cellStyle name="Normal 22 3 2 6 2 3" xfId="30081"/>
    <cellStyle name="Normal 22 3 2 6 3" xfId="30082"/>
    <cellStyle name="Normal 22 3 2 6 3 2" xfId="30083"/>
    <cellStyle name="Normal 22 3 2 6 4" xfId="30084"/>
    <cellStyle name="Normal 22 3 2 7" xfId="30085"/>
    <cellStyle name="Normal 22 3 2 7 2" xfId="30086"/>
    <cellStyle name="Normal 22 3 2 7 2 2" xfId="30087"/>
    <cellStyle name="Normal 22 3 2 7 3" xfId="30088"/>
    <cellStyle name="Normal 22 3 2 8" xfId="30089"/>
    <cellStyle name="Normal 22 3 2 8 2" xfId="30090"/>
    <cellStyle name="Normal 22 3 2 9" xfId="30091"/>
    <cellStyle name="Normal 22 3 3" xfId="30092"/>
    <cellStyle name="Normal 22 3 3 2" xfId="30093"/>
    <cellStyle name="Normal 22 3 3 2 2" xfId="30094"/>
    <cellStyle name="Normal 22 3 3 2 2 2" xfId="30095"/>
    <cellStyle name="Normal 22 3 3 2 2 2 2" xfId="30096"/>
    <cellStyle name="Normal 22 3 3 2 2 2 2 2" xfId="30097"/>
    <cellStyle name="Normal 22 3 3 2 2 2 2 2 2" xfId="30098"/>
    <cellStyle name="Normal 22 3 3 2 2 2 2 2 2 2" xfId="30099"/>
    <cellStyle name="Normal 22 3 3 2 2 2 2 2 3" xfId="30100"/>
    <cellStyle name="Normal 22 3 3 2 2 2 2 3" xfId="30101"/>
    <cellStyle name="Normal 22 3 3 2 2 2 2 3 2" xfId="30102"/>
    <cellStyle name="Normal 22 3 3 2 2 2 2 4" xfId="30103"/>
    <cellStyle name="Normal 22 3 3 2 2 2 3" xfId="30104"/>
    <cellStyle name="Normal 22 3 3 2 2 2 3 2" xfId="30105"/>
    <cellStyle name="Normal 22 3 3 2 2 2 3 2 2" xfId="30106"/>
    <cellStyle name="Normal 22 3 3 2 2 2 3 3" xfId="30107"/>
    <cellStyle name="Normal 22 3 3 2 2 2 4" xfId="30108"/>
    <cellStyle name="Normal 22 3 3 2 2 2 4 2" xfId="30109"/>
    <cellStyle name="Normal 22 3 3 2 2 2 5" xfId="30110"/>
    <cellStyle name="Normal 22 3 3 2 2 3" xfId="30111"/>
    <cellStyle name="Normal 22 3 3 2 2 3 2" xfId="30112"/>
    <cellStyle name="Normal 22 3 3 2 2 3 2 2" xfId="30113"/>
    <cellStyle name="Normal 22 3 3 2 2 3 2 2 2" xfId="30114"/>
    <cellStyle name="Normal 22 3 3 2 2 3 2 3" xfId="30115"/>
    <cellStyle name="Normal 22 3 3 2 2 3 3" xfId="30116"/>
    <cellStyle name="Normal 22 3 3 2 2 3 3 2" xfId="30117"/>
    <cellStyle name="Normal 22 3 3 2 2 3 4" xfId="30118"/>
    <cellStyle name="Normal 22 3 3 2 2 4" xfId="30119"/>
    <cellStyle name="Normal 22 3 3 2 2 4 2" xfId="30120"/>
    <cellStyle name="Normal 22 3 3 2 2 4 2 2" xfId="30121"/>
    <cellStyle name="Normal 22 3 3 2 2 4 3" xfId="30122"/>
    <cellStyle name="Normal 22 3 3 2 2 5" xfId="30123"/>
    <cellStyle name="Normal 22 3 3 2 2 5 2" xfId="30124"/>
    <cellStyle name="Normal 22 3 3 2 2 6" xfId="30125"/>
    <cellStyle name="Normal 22 3 3 2 3" xfId="30126"/>
    <cellStyle name="Normal 22 3 3 2 3 2" xfId="30127"/>
    <cellStyle name="Normal 22 3 3 2 3 2 2" xfId="30128"/>
    <cellStyle name="Normal 22 3 3 2 3 2 2 2" xfId="30129"/>
    <cellStyle name="Normal 22 3 3 2 3 2 2 2 2" xfId="30130"/>
    <cellStyle name="Normal 22 3 3 2 3 2 2 3" xfId="30131"/>
    <cellStyle name="Normal 22 3 3 2 3 2 3" xfId="30132"/>
    <cellStyle name="Normal 22 3 3 2 3 2 3 2" xfId="30133"/>
    <cellStyle name="Normal 22 3 3 2 3 2 4" xfId="30134"/>
    <cellStyle name="Normal 22 3 3 2 3 3" xfId="30135"/>
    <cellStyle name="Normal 22 3 3 2 3 3 2" xfId="30136"/>
    <cellStyle name="Normal 22 3 3 2 3 3 2 2" xfId="30137"/>
    <cellStyle name="Normal 22 3 3 2 3 3 3" xfId="30138"/>
    <cellStyle name="Normal 22 3 3 2 3 4" xfId="30139"/>
    <cellStyle name="Normal 22 3 3 2 3 4 2" xfId="30140"/>
    <cellStyle name="Normal 22 3 3 2 3 5" xfId="30141"/>
    <cellStyle name="Normal 22 3 3 2 4" xfId="30142"/>
    <cellStyle name="Normal 22 3 3 2 4 2" xfId="30143"/>
    <cellStyle name="Normal 22 3 3 2 4 2 2" xfId="30144"/>
    <cellStyle name="Normal 22 3 3 2 4 2 2 2" xfId="30145"/>
    <cellStyle name="Normal 22 3 3 2 4 2 3" xfId="30146"/>
    <cellStyle name="Normal 22 3 3 2 4 3" xfId="30147"/>
    <cellStyle name="Normal 22 3 3 2 4 3 2" xfId="30148"/>
    <cellStyle name="Normal 22 3 3 2 4 4" xfId="30149"/>
    <cellStyle name="Normal 22 3 3 2 5" xfId="30150"/>
    <cellStyle name="Normal 22 3 3 2 5 2" xfId="30151"/>
    <cellStyle name="Normal 22 3 3 2 5 2 2" xfId="30152"/>
    <cellStyle name="Normal 22 3 3 2 5 3" xfId="30153"/>
    <cellStyle name="Normal 22 3 3 2 6" xfId="30154"/>
    <cellStyle name="Normal 22 3 3 2 6 2" xfId="30155"/>
    <cellStyle name="Normal 22 3 3 2 7" xfId="30156"/>
    <cellStyle name="Normal 22 3 3 3" xfId="30157"/>
    <cellStyle name="Normal 22 3 3 3 2" xfId="30158"/>
    <cellStyle name="Normal 22 3 3 3 2 2" xfId="30159"/>
    <cellStyle name="Normal 22 3 3 3 2 2 2" xfId="30160"/>
    <cellStyle name="Normal 22 3 3 3 2 2 2 2" xfId="30161"/>
    <cellStyle name="Normal 22 3 3 3 2 2 2 2 2" xfId="30162"/>
    <cellStyle name="Normal 22 3 3 3 2 2 2 3" xfId="30163"/>
    <cellStyle name="Normal 22 3 3 3 2 2 3" xfId="30164"/>
    <cellStyle name="Normal 22 3 3 3 2 2 3 2" xfId="30165"/>
    <cellStyle name="Normal 22 3 3 3 2 2 4" xfId="30166"/>
    <cellStyle name="Normal 22 3 3 3 2 3" xfId="30167"/>
    <cellStyle name="Normal 22 3 3 3 2 3 2" xfId="30168"/>
    <cellStyle name="Normal 22 3 3 3 2 3 2 2" xfId="30169"/>
    <cellStyle name="Normal 22 3 3 3 2 3 3" xfId="30170"/>
    <cellStyle name="Normal 22 3 3 3 2 4" xfId="30171"/>
    <cellStyle name="Normal 22 3 3 3 2 4 2" xfId="30172"/>
    <cellStyle name="Normal 22 3 3 3 2 5" xfId="30173"/>
    <cellStyle name="Normal 22 3 3 3 3" xfId="30174"/>
    <cellStyle name="Normal 22 3 3 3 3 2" xfId="30175"/>
    <cellStyle name="Normal 22 3 3 3 3 2 2" xfId="30176"/>
    <cellStyle name="Normal 22 3 3 3 3 2 2 2" xfId="30177"/>
    <cellStyle name="Normal 22 3 3 3 3 2 3" xfId="30178"/>
    <cellStyle name="Normal 22 3 3 3 3 3" xfId="30179"/>
    <cellStyle name="Normal 22 3 3 3 3 3 2" xfId="30180"/>
    <cellStyle name="Normal 22 3 3 3 3 4" xfId="30181"/>
    <cellStyle name="Normal 22 3 3 3 4" xfId="30182"/>
    <cellStyle name="Normal 22 3 3 3 4 2" xfId="30183"/>
    <cellStyle name="Normal 22 3 3 3 4 2 2" xfId="30184"/>
    <cellStyle name="Normal 22 3 3 3 4 3" xfId="30185"/>
    <cellStyle name="Normal 22 3 3 3 5" xfId="30186"/>
    <cellStyle name="Normal 22 3 3 3 5 2" xfId="30187"/>
    <cellStyle name="Normal 22 3 3 3 6" xfId="30188"/>
    <cellStyle name="Normal 22 3 3 4" xfId="30189"/>
    <cellStyle name="Normal 22 3 3 4 2" xfId="30190"/>
    <cellStyle name="Normal 22 3 3 4 2 2" xfId="30191"/>
    <cellStyle name="Normal 22 3 3 4 2 2 2" xfId="30192"/>
    <cellStyle name="Normal 22 3 3 4 2 2 2 2" xfId="30193"/>
    <cellStyle name="Normal 22 3 3 4 2 2 3" xfId="30194"/>
    <cellStyle name="Normal 22 3 3 4 2 3" xfId="30195"/>
    <cellStyle name="Normal 22 3 3 4 2 3 2" xfId="30196"/>
    <cellStyle name="Normal 22 3 3 4 2 4" xfId="30197"/>
    <cellStyle name="Normal 22 3 3 4 3" xfId="30198"/>
    <cellStyle name="Normal 22 3 3 4 3 2" xfId="30199"/>
    <cellStyle name="Normal 22 3 3 4 3 2 2" xfId="30200"/>
    <cellStyle name="Normal 22 3 3 4 3 3" xfId="30201"/>
    <cellStyle name="Normal 22 3 3 4 4" xfId="30202"/>
    <cellStyle name="Normal 22 3 3 4 4 2" xfId="30203"/>
    <cellStyle name="Normal 22 3 3 4 5" xfId="30204"/>
    <cellStyle name="Normal 22 3 3 5" xfId="30205"/>
    <cellStyle name="Normal 22 3 3 5 2" xfId="30206"/>
    <cellStyle name="Normal 22 3 3 5 2 2" xfId="30207"/>
    <cellStyle name="Normal 22 3 3 5 2 2 2" xfId="30208"/>
    <cellStyle name="Normal 22 3 3 5 2 3" xfId="30209"/>
    <cellStyle name="Normal 22 3 3 5 3" xfId="30210"/>
    <cellStyle name="Normal 22 3 3 5 3 2" xfId="30211"/>
    <cellStyle name="Normal 22 3 3 5 4" xfId="30212"/>
    <cellStyle name="Normal 22 3 3 6" xfId="30213"/>
    <cellStyle name="Normal 22 3 3 6 2" xfId="30214"/>
    <cellStyle name="Normal 22 3 3 6 2 2" xfId="30215"/>
    <cellStyle name="Normal 22 3 3 6 3" xfId="30216"/>
    <cellStyle name="Normal 22 3 3 7" xfId="30217"/>
    <cellStyle name="Normal 22 3 3 7 2" xfId="30218"/>
    <cellStyle name="Normal 22 3 3 8" xfId="30219"/>
    <cellStyle name="Normal 22 3 4" xfId="30220"/>
    <cellStyle name="Normal 22 3 4 2" xfId="30221"/>
    <cellStyle name="Normal 22 3 4 2 2" xfId="30222"/>
    <cellStyle name="Normal 22 3 4 2 2 2" xfId="30223"/>
    <cellStyle name="Normal 22 3 4 2 2 2 2" xfId="30224"/>
    <cellStyle name="Normal 22 3 4 2 2 2 2 2" xfId="30225"/>
    <cellStyle name="Normal 22 3 4 2 2 2 2 2 2" xfId="30226"/>
    <cellStyle name="Normal 22 3 4 2 2 2 2 3" xfId="30227"/>
    <cellStyle name="Normal 22 3 4 2 2 2 3" xfId="30228"/>
    <cellStyle name="Normal 22 3 4 2 2 2 3 2" xfId="30229"/>
    <cellStyle name="Normal 22 3 4 2 2 2 4" xfId="30230"/>
    <cellStyle name="Normal 22 3 4 2 2 3" xfId="30231"/>
    <cellStyle name="Normal 22 3 4 2 2 3 2" xfId="30232"/>
    <cellStyle name="Normal 22 3 4 2 2 3 2 2" xfId="30233"/>
    <cellStyle name="Normal 22 3 4 2 2 3 3" xfId="30234"/>
    <cellStyle name="Normal 22 3 4 2 2 4" xfId="30235"/>
    <cellStyle name="Normal 22 3 4 2 2 4 2" xfId="30236"/>
    <cellStyle name="Normal 22 3 4 2 2 5" xfId="30237"/>
    <cellStyle name="Normal 22 3 4 2 3" xfId="30238"/>
    <cellStyle name="Normal 22 3 4 2 3 2" xfId="30239"/>
    <cellStyle name="Normal 22 3 4 2 3 2 2" xfId="30240"/>
    <cellStyle name="Normal 22 3 4 2 3 2 2 2" xfId="30241"/>
    <cellStyle name="Normal 22 3 4 2 3 2 3" xfId="30242"/>
    <cellStyle name="Normal 22 3 4 2 3 3" xfId="30243"/>
    <cellStyle name="Normal 22 3 4 2 3 3 2" xfId="30244"/>
    <cellStyle name="Normal 22 3 4 2 3 4" xfId="30245"/>
    <cellStyle name="Normal 22 3 4 2 4" xfId="30246"/>
    <cellStyle name="Normal 22 3 4 2 4 2" xfId="30247"/>
    <cellStyle name="Normal 22 3 4 2 4 2 2" xfId="30248"/>
    <cellStyle name="Normal 22 3 4 2 4 3" xfId="30249"/>
    <cellStyle name="Normal 22 3 4 2 5" xfId="30250"/>
    <cellStyle name="Normal 22 3 4 2 5 2" xfId="30251"/>
    <cellStyle name="Normal 22 3 4 2 6" xfId="30252"/>
    <cellStyle name="Normal 22 3 4 3" xfId="30253"/>
    <cellStyle name="Normal 22 3 4 3 2" xfId="30254"/>
    <cellStyle name="Normal 22 3 4 3 2 2" xfId="30255"/>
    <cellStyle name="Normal 22 3 4 3 2 2 2" xfId="30256"/>
    <cellStyle name="Normal 22 3 4 3 2 2 2 2" xfId="30257"/>
    <cellStyle name="Normal 22 3 4 3 2 2 3" xfId="30258"/>
    <cellStyle name="Normal 22 3 4 3 2 3" xfId="30259"/>
    <cellStyle name="Normal 22 3 4 3 2 3 2" xfId="30260"/>
    <cellStyle name="Normal 22 3 4 3 2 4" xfId="30261"/>
    <cellStyle name="Normal 22 3 4 3 3" xfId="30262"/>
    <cellStyle name="Normal 22 3 4 3 3 2" xfId="30263"/>
    <cellStyle name="Normal 22 3 4 3 3 2 2" xfId="30264"/>
    <cellStyle name="Normal 22 3 4 3 3 3" xfId="30265"/>
    <cellStyle name="Normal 22 3 4 3 4" xfId="30266"/>
    <cellStyle name="Normal 22 3 4 3 4 2" xfId="30267"/>
    <cellStyle name="Normal 22 3 4 3 5" xfId="30268"/>
    <cellStyle name="Normal 22 3 4 4" xfId="30269"/>
    <cellStyle name="Normal 22 3 4 4 2" xfId="30270"/>
    <cellStyle name="Normal 22 3 4 4 2 2" xfId="30271"/>
    <cellStyle name="Normal 22 3 4 4 2 2 2" xfId="30272"/>
    <cellStyle name="Normal 22 3 4 4 2 3" xfId="30273"/>
    <cellStyle name="Normal 22 3 4 4 3" xfId="30274"/>
    <cellStyle name="Normal 22 3 4 4 3 2" xfId="30275"/>
    <cellStyle name="Normal 22 3 4 4 4" xfId="30276"/>
    <cellStyle name="Normal 22 3 4 5" xfId="30277"/>
    <cellStyle name="Normal 22 3 4 5 2" xfId="30278"/>
    <cellStyle name="Normal 22 3 4 5 2 2" xfId="30279"/>
    <cellStyle name="Normal 22 3 4 5 3" xfId="30280"/>
    <cellStyle name="Normal 22 3 4 6" xfId="30281"/>
    <cellStyle name="Normal 22 3 4 6 2" xfId="30282"/>
    <cellStyle name="Normal 22 3 4 7" xfId="30283"/>
    <cellStyle name="Normal 22 3 5" xfId="30284"/>
    <cellStyle name="Normal 22 3 5 2" xfId="30285"/>
    <cellStyle name="Normal 22 3 5 2 2" xfId="30286"/>
    <cellStyle name="Normal 22 3 5 2 2 2" xfId="30287"/>
    <cellStyle name="Normal 22 3 5 2 2 2 2" xfId="30288"/>
    <cellStyle name="Normal 22 3 5 2 2 2 2 2" xfId="30289"/>
    <cellStyle name="Normal 22 3 5 2 2 2 3" xfId="30290"/>
    <cellStyle name="Normal 22 3 5 2 2 3" xfId="30291"/>
    <cellStyle name="Normal 22 3 5 2 2 3 2" xfId="30292"/>
    <cellStyle name="Normal 22 3 5 2 2 4" xfId="30293"/>
    <cellStyle name="Normal 22 3 5 2 3" xfId="30294"/>
    <cellStyle name="Normal 22 3 5 2 3 2" xfId="30295"/>
    <cellStyle name="Normal 22 3 5 2 3 2 2" xfId="30296"/>
    <cellStyle name="Normal 22 3 5 2 3 3" xfId="30297"/>
    <cellStyle name="Normal 22 3 5 2 4" xfId="30298"/>
    <cellStyle name="Normal 22 3 5 2 4 2" xfId="30299"/>
    <cellStyle name="Normal 22 3 5 2 5" xfId="30300"/>
    <cellStyle name="Normal 22 3 5 3" xfId="30301"/>
    <cellStyle name="Normal 22 3 5 3 2" xfId="30302"/>
    <cellStyle name="Normal 22 3 5 3 2 2" xfId="30303"/>
    <cellStyle name="Normal 22 3 5 3 2 2 2" xfId="30304"/>
    <cellStyle name="Normal 22 3 5 3 2 3" xfId="30305"/>
    <cellStyle name="Normal 22 3 5 3 3" xfId="30306"/>
    <cellStyle name="Normal 22 3 5 3 3 2" xfId="30307"/>
    <cellStyle name="Normal 22 3 5 3 4" xfId="30308"/>
    <cellStyle name="Normal 22 3 5 4" xfId="30309"/>
    <cellStyle name="Normal 22 3 5 4 2" xfId="30310"/>
    <cellStyle name="Normal 22 3 5 4 2 2" xfId="30311"/>
    <cellStyle name="Normal 22 3 5 4 3" xfId="30312"/>
    <cellStyle name="Normal 22 3 5 5" xfId="30313"/>
    <cellStyle name="Normal 22 3 5 5 2" xfId="30314"/>
    <cellStyle name="Normal 22 3 5 6" xfId="30315"/>
    <cellStyle name="Normal 22 3 6" xfId="30316"/>
    <cellStyle name="Normal 22 3 6 2" xfId="30317"/>
    <cellStyle name="Normal 22 3 6 2 2" xfId="30318"/>
    <cellStyle name="Normal 22 3 6 2 2 2" xfId="30319"/>
    <cellStyle name="Normal 22 3 6 2 2 2 2" xfId="30320"/>
    <cellStyle name="Normal 22 3 6 2 2 3" xfId="30321"/>
    <cellStyle name="Normal 22 3 6 2 3" xfId="30322"/>
    <cellStyle name="Normal 22 3 6 2 3 2" xfId="30323"/>
    <cellStyle name="Normal 22 3 6 2 4" xfId="30324"/>
    <cellStyle name="Normal 22 3 6 3" xfId="30325"/>
    <cellStyle name="Normal 22 3 6 3 2" xfId="30326"/>
    <cellStyle name="Normal 22 3 6 3 2 2" xfId="30327"/>
    <cellStyle name="Normal 22 3 6 3 3" xfId="30328"/>
    <cellStyle name="Normal 22 3 6 4" xfId="30329"/>
    <cellStyle name="Normal 22 3 6 4 2" xfId="30330"/>
    <cellStyle name="Normal 22 3 6 5" xfId="30331"/>
    <cellStyle name="Normal 22 3 7" xfId="30332"/>
    <cellStyle name="Normal 22 3 7 2" xfId="30333"/>
    <cellStyle name="Normal 22 3 7 2 2" xfId="30334"/>
    <cellStyle name="Normal 22 3 7 2 2 2" xfId="30335"/>
    <cellStyle name="Normal 22 3 7 2 3" xfId="30336"/>
    <cellStyle name="Normal 22 3 7 3" xfId="30337"/>
    <cellStyle name="Normal 22 3 7 3 2" xfId="30338"/>
    <cellStyle name="Normal 22 3 7 4" xfId="30339"/>
    <cellStyle name="Normal 22 3 8" xfId="30340"/>
    <cellStyle name="Normal 22 3 8 2" xfId="30341"/>
    <cellStyle name="Normal 22 3 8 2 2" xfId="30342"/>
    <cellStyle name="Normal 22 3 8 3" xfId="30343"/>
    <cellStyle name="Normal 22 3 9" xfId="30344"/>
    <cellStyle name="Normal 22 3 9 2" xfId="30345"/>
    <cellStyle name="Normal 22 4" xfId="30346"/>
    <cellStyle name="Normal 22 4 2" xfId="30347"/>
    <cellStyle name="Normal 22 4 2 2" xfId="30348"/>
    <cellStyle name="Normal 22 4 2 2 2" xfId="30349"/>
    <cellStyle name="Normal 22 4 2 2 2 2" xfId="30350"/>
    <cellStyle name="Normal 22 4 2 2 2 2 2" xfId="30351"/>
    <cellStyle name="Normal 22 4 2 2 2 2 2 2" xfId="30352"/>
    <cellStyle name="Normal 22 4 2 2 2 2 2 2 2" xfId="30353"/>
    <cellStyle name="Normal 22 4 2 2 2 2 2 2 2 2" xfId="30354"/>
    <cellStyle name="Normal 22 4 2 2 2 2 2 2 3" xfId="30355"/>
    <cellStyle name="Normal 22 4 2 2 2 2 2 3" xfId="30356"/>
    <cellStyle name="Normal 22 4 2 2 2 2 2 3 2" xfId="30357"/>
    <cellStyle name="Normal 22 4 2 2 2 2 2 4" xfId="30358"/>
    <cellStyle name="Normal 22 4 2 2 2 2 3" xfId="30359"/>
    <cellStyle name="Normal 22 4 2 2 2 2 3 2" xfId="30360"/>
    <cellStyle name="Normal 22 4 2 2 2 2 3 2 2" xfId="30361"/>
    <cellStyle name="Normal 22 4 2 2 2 2 3 3" xfId="30362"/>
    <cellStyle name="Normal 22 4 2 2 2 2 4" xfId="30363"/>
    <cellStyle name="Normal 22 4 2 2 2 2 4 2" xfId="30364"/>
    <cellStyle name="Normal 22 4 2 2 2 2 5" xfId="30365"/>
    <cellStyle name="Normal 22 4 2 2 2 3" xfId="30366"/>
    <cellStyle name="Normal 22 4 2 2 2 3 2" xfId="30367"/>
    <cellStyle name="Normal 22 4 2 2 2 3 2 2" xfId="30368"/>
    <cellStyle name="Normal 22 4 2 2 2 3 2 2 2" xfId="30369"/>
    <cellStyle name="Normal 22 4 2 2 2 3 2 3" xfId="30370"/>
    <cellStyle name="Normal 22 4 2 2 2 3 3" xfId="30371"/>
    <cellStyle name="Normal 22 4 2 2 2 3 3 2" xfId="30372"/>
    <cellStyle name="Normal 22 4 2 2 2 3 4" xfId="30373"/>
    <cellStyle name="Normal 22 4 2 2 2 4" xfId="30374"/>
    <cellStyle name="Normal 22 4 2 2 2 4 2" xfId="30375"/>
    <cellStyle name="Normal 22 4 2 2 2 4 2 2" xfId="30376"/>
    <cellStyle name="Normal 22 4 2 2 2 4 3" xfId="30377"/>
    <cellStyle name="Normal 22 4 2 2 2 5" xfId="30378"/>
    <cellStyle name="Normal 22 4 2 2 2 5 2" xfId="30379"/>
    <cellStyle name="Normal 22 4 2 2 2 6" xfId="30380"/>
    <cellStyle name="Normal 22 4 2 2 3" xfId="30381"/>
    <cellStyle name="Normal 22 4 2 2 3 2" xfId="30382"/>
    <cellStyle name="Normal 22 4 2 2 3 2 2" xfId="30383"/>
    <cellStyle name="Normal 22 4 2 2 3 2 2 2" xfId="30384"/>
    <cellStyle name="Normal 22 4 2 2 3 2 2 2 2" xfId="30385"/>
    <cellStyle name="Normal 22 4 2 2 3 2 2 3" xfId="30386"/>
    <cellStyle name="Normal 22 4 2 2 3 2 3" xfId="30387"/>
    <cellStyle name="Normal 22 4 2 2 3 2 3 2" xfId="30388"/>
    <cellStyle name="Normal 22 4 2 2 3 2 4" xfId="30389"/>
    <cellStyle name="Normal 22 4 2 2 3 3" xfId="30390"/>
    <cellStyle name="Normal 22 4 2 2 3 3 2" xfId="30391"/>
    <cellStyle name="Normal 22 4 2 2 3 3 2 2" xfId="30392"/>
    <cellStyle name="Normal 22 4 2 2 3 3 3" xfId="30393"/>
    <cellStyle name="Normal 22 4 2 2 3 4" xfId="30394"/>
    <cellStyle name="Normal 22 4 2 2 3 4 2" xfId="30395"/>
    <cellStyle name="Normal 22 4 2 2 3 5" xfId="30396"/>
    <cellStyle name="Normal 22 4 2 2 4" xfId="30397"/>
    <cellStyle name="Normal 22 4 2 2 4 2" xfId="30398"/>
    <cellStyle name="Normal 22 4 2 2 4 2 2" xfId="30399"/>
    <cellStyle name="Normal 22 4 2 2 4 2 2 2" xfId="30400"/>
    <cellStyle name="Normal 22 4 2 2 4 2 3" xfId="30401"/>
    <cellStyle name="Normal 22 4 2 2 4 3" xfId="30402"/>
    <cellStyle name="Normal 22 4 2 2 4 3 2" xfId="30403"/>
    <cellStyle name="Normal 22 4 2 2 4 4" xfId="30404"/>
    <cellStyle name="Normal 22 4 2 2 5" xfId="30405"/>
    <cellStyle name="Normal 22 4 2 2 5 2" xfId="30406"/>
    <cellStyle name="Normal 22 4 2 2 5 2 2" xfId="30407"/>
    <cellStyle name="Normal 22 4 2 2 5 3" xfId="30408"/>
    <cellStyle name="Normal 22 4 2 2 6" xfId="30409"/>
    <cellStyle name="Normal 22 4 2 2 6 2" xfId="30410"/>
    <cellStyle name="Normal 22 4 2 2 7" xfId="30411"/>
    <cellStyle name="Normal 22 4 2 3" xfId="30412"/>
    <cellStyle name="Normal 22 4 2 3 2" xfId="30413"/>
    <cellStyle name="Normal 22 4 2 3 2 2" xfId="30414"/>
    <cellStyle name="Normal 22 4 2 3 2 2 2" xfId="30415"/>
    <cellStyle name="Normal 22 4 2 3 2 2 2 2" xfId="30416"/>
    <cellStyle name="Normal 22 4 2 3 2 2 2 2 2" xfId="30417"/>
    <cellStyle name="Normal 22 4 2 3 2 2 2 3" xfId="30418"/>
    <cellStyle name="Normal 22 4 2 3 2 2 3" xfId="30419"/>
    <cellStyle name="Normal 22 4 2 3 2 2 3 2" xfId="30420"/>
    <cellStyle name="Normal 22 4 2 3 2 2 4" xfId="30421"/>
    <cellStyle name="Normal 22 4 2 3 2 3" xfId="30422"/>
    <cellStyle name="Normal 22 4 2 3 2 3 2" xfId="30423"/>
    <cellStyle name="Normal 22 4 2 3 2 3 2 2" xfId="30424"/>
    <cellStyle name="Normal 22 4 2 3 2 3 3" xfId="30425"/>
    <cellStyle name="Normal 22 4 2 3 2 4" xfId="30426"/>
    <cellStyle name="Normal 22 4 2 3 2 4 2" xfId="30427"/>
    <cellStyle name="Normal 22 4 2 3 2 5" xfId="30428"/>
    <cellStyle name="Normal 22 4 2 3 3" xfId="30429"/>
    <cellStyle name="Normal 22 4 2 3 3 2" xfId="30430"/>
    <cellStyle name="Normal 22 4 2 3 3 2 2" xfId="30431"/>
    <cellStyle name="Normal 22 4 2 3 3 2 2 2" xfId="30432"/>
    <cellStyle name="Normal 22 4 2 3 3 2 3" xfId="30433"/>
    <cellStyle name="Normal 22 4 2 3 3 3" xfId="30434"/>
    <cellStyle name="Normal 22 4 2 3 3 3 2" xfId="30435"/>
    <cellStyle name="Normal 22 4 2 3 3 4" xfId="30436"/>
    <cellStyle name="Normal 22 4 2 3 4" xfId="30437"/>
    <cellStyle name="Normal 22 4 2 3 4 2" xfId="30438"/>
    <cellStyle name="Normal 22 4 2 3 4 2 2" xfId="30439"/>
    <cellStyle name="Normal 22 4 2 3 4 3" xfId="30440"/>
    <cellStyle name="Normal 22 4 2 3 5" xfId="30441"/>
    <cellStyle name="Normal 22 4 2 3 5 2" xfId="30442"/>
    <cellStyle name="Normal 22 4 2 3 6" xfId="30443"/>
    <cellStyle name="Normal 22 4 2 4" xfId="30444"/>
    <cellStyle name="Normal 22 4 2 4 2" xfId="30445"/>
    <cellStyle name="Normal 22 4 2 4 2 2" xfId="30446"/>
    <cellStyle name="Normal 22 4 2 4 2 2 2" xfId="30447"/>
    <cellStyle name="Normal 22 4 2 4 2 2 2 2" xfId="30448"/>
    <cellStyle name="Normal 22 4 2 4 2 2 3" xfId="30449"/>
    <cellStyle name="Normal 22 4 2 4 2 3" xfId="30450"/>
    <cellStyle name="Normal 22 4 2 4 2 3 2" xfId="30451"/>
    <cellStyle name="Normal 22 4 2 4 2 4" xfId="30452"/>
    <cellStyle name="Normal 22 4 2 4 3" xfId="30453"/>
    <cellStyle name="Normal 22 4 2 4 3 2" xfId="30454"/>
    <cellStyle name="Normal 22 4 2 4 3 2 2" xfId="30455"/>
    <cellStyle name="Normal 22 4 2 4 3 3" xfId="30456"/>
    <cellStyle name="Normal 22 4 2 4 4" xfId="30457"/>
    <cellStyle name="Normal 22 4 2 4 4 2" xfId="30458"/>
    <cellStyle name="Normal 22 4 2 4 5" xfId="30459"/>
    <cellStyle name="Normal 22 4 2 5" xfId="30460"/>
    <cellStyle name="Normal 22 4 2 5 2" xfId="30461"/>
    <cellStyle name="Normal 22 4 2 5 2 2" xfId="30462"/>
    <cellStyle name="Normal 22 4 2 5 2 2 2" xfId="30463"/>
    <cellStyle name="Normal 22 4 2 5 2 3" xfId="30464"/>
    <cellStyle name="Normal 22 4 2 5 3" xfId="30465"/>
    <cellStyle name="Normal 22 4 2 5 3 2" xfId="30466"/>
    <cellStyle name="Normal 22 4 2 5 4" xfId="30467"/>
    <cellStyle name="Normal 22 4 2 6" xfId="30468"/>
    <cellStyle name="Normal 22 4 2 6 2" xfId="30469"/>
    <cellStyle name="Normal 22 4 2 6 2 2" xfId="30470"/>
    <cellStyle name="Normal 22 4 2 6 3" xfId="30471"/>
    <cellStyle name="Normal 22 4 2 7" xfId="30472"/>
    <cellStyle name="Normal 22 4 2 7 2" xfId="30473"/>
    <cellStyle name="Normal 22 4 2 8" xfId="30474"/>
    <cellStyle name="Normal 22 4 3" xfId="30475"/>
    <cellStyle name="Normal 22 4 3 2" xfId="30476"/>
    <cellStyle name="Normal 22 4 3 2 2" xfId="30477"/>
    <cellStyle name="Normal 22 4 3 2 2 2" xfId="30478"/>
    <cellStyle name="Normal 22 4 3 2 2 2 2" xfId="30479"/>
    <cellStyle name="Normal 22 4 3 2 2 2 2 2" xfId="30480"/>
    <cellStyle name="Normal 22 4 3 2 2 2 2 2 2" xfId="30481"/>
    <cellStyle name="Normal 22 4 3 2 2 2 2 3" xfId="30482"/>
    <cellStyle name="Normal 22 4 3 2 2 2 3" xfId="30483"/>
    <cellStyle name="Normal 22 4 3 2 2 2 3 2" xfId="30484"/>
    <cellStyle name="Normal 22 4 3 2 2 2 4" xfId="30485"/>
    <cellStyle name="Normal 22 4 3 2 2 3" xfId="30486"/>
    <cellStyle name="Normal 22 4 3 2 2 3 2" xfId="30487"/>
    <cellStyle name="Normal 22 4 3 2 2 3 2 2" xfId="30488"/>
    <cellStyle name="Normal 22 4 3 2 2 3 3" xfId="30489"/>
    <cellStyle name="Normal 22 4 3 2 2 4" xfId="30490"/>
    <cellStyle name="Normal 22 4 3 2 2 4 2" xfId="30491"/>
    <cellStyle name="Normal 22 4 3 2 2 5" xfId="30492"/>
    <cellStyle name="Normal 22 4 3 2 3" xfId="30493"/>
    <cellStyle name="Normal 22 4 3 2 3 2" xfId="30494"/>
    <cellStyle name="Normal 22 4 3 2 3 2 2" xfId="30495"/>
    <cellStyle name="Normal 22 4 3 2 3 2 2 2" xfId="30496"/>
    <cellStyle name="Normal 22 4 3 2 3 2 3" xfId="30497"/>
    <cellStyle name="Normal 22 4 3 2 3 3" xfId="30498"/>
    <cellStyle name="Normal 22 4 3 2 3 3 2" xfId="30499"/>
    <cellStyle name="Normal 22 4 3 2 3 4" xfId="30500"/>
    <cellStyle name="Normal 22 4 3 2 4" xfId="30501"/>
    <cellStyle name="Normal 22 4 3 2 4 2" xfId="30502"/>
    <cellStyle name="Normal 22 4 3 2 4 2 2" xfId="30503"/>
    <cellStyle name="Normal 22 4 3 2 4 3" xfId="30504"/>
    <cellStyle name="Normal 22 4 3 2 5" xfId="30505"/>
    <cellStyle name="Normal 22 4 3 2 5 2" xfId="30506"/>
    <cellStyle name="Normal 22 4 3 2 6" xfId="30507"/>
    <cellStyle name="Normal 22 4 3 3" xfId="30508"/>
    <cellStyle name="Normal 22 4 3 3 2" xfId="30509"/>
    <cellStyle name="Normal 22 4 3 3 2 2" xfId="30510"/>
    <cellStyle name="Normal 22 4 3 3 2 2 2" xfId="30511"/>
    <cellStyle name="Normal 22 4 3 3 2 2 2 2" xfId="30512"/>
    <cellStyle name="Normal 22 4 3 3 2 2 3" xfId="30513"/>
    <cellStyle name="Normal 22 4 3 3 2 3" xfId="30514"/>
    <cellStyle name="Normal 22 4 3 3 2 3 2" xfId="30515"/>
    <cellStyle name="Normal 22 4 3 3 2 4" xfId="30516"/>
    <cellStyle name="Normal 22 4 3 3 3" xfId="30517"/>
    <cellStyle name="Normal 22 4 3 3 3 2" xfId="30518"/>
    <cellStyle name="Normal 22 4 3 3 3 2 2" xfId="30519"/>
    <cellStyle name="Normal 22 4 3 3 3 3" xfId="30520"/>
    <cellStyle name="Normal 22 4 3 3 4" xfId="30521"/>
    <cellStyle name="Normal 22 4 3 3 4 2" xfId="30522"/>
    <cellStyle name="Normal 22 4 3 3 5" xfId="30523"/>
    <cellStyle name="Normal 22 4 3 4" xfId="30524"/>
    <cellStyle name="Normal 22 4 3 4 2" xfId="30525"/>
    <cellStyle name="Normal 22 4 3 4 2 2" xfId="30526"/>
    <cellStyle name="Normal 22 4 3 4 2 2 2" xfId="30527"/>
    <cellStyle name="Normal 22 4 3 4 2 3" xfId="30528"/>
    <cellStyle name="Normal 22 4 3 4 3" xfId="30529"/>
    <cellStyle name="Normal 22 4 3 4 3 2" xfId="30530"/>
    <cellStyle name="Normal 22 4 3 4 4" xfId="30531"/>
    <cellStyle name="Normal 22 4 3 5" xfId="30532"/>
    <cellStyle name="Normal 22 4 3 5 2" xfId="30533"/>
    <cellStyle name="Normal 22 4 3 5 2 2" xfId="30534"/>
    <cellStyle name="Normal 22 4 3 5 3" xfId="30535"/>
    <cellStyle name="Normal 22 4 3 6" xfId="30536"/>
    <cellStyle name="Normal 22 4 3 6 2" xfId="30537"/>
    <cellStyle name="Normal 22 4 3 7" xfId="30538"/>
    <cellStyle name="Normal 22 4 4" xfId="30539"/>
    <cellStyle name="Normal 22 4 4 2" xfId="30540"/>
    <cellStyle name="Normal 22 4 4 2 2" xfId="30541"/>
    <cellStyle name="Normal 22 4 4 2 2 2" xfId="30542"/>
    <cellStyle name="Normal 22 4 4 2 2 2 2" xfId="30543"/>
    <cellStyle name="Normal 22 4 4 2 2 2 2 2" xfId="30544"/>
    <cellStyle name="Normal 22 4 4 2 2 2 3" xfId="30545"/>
    <cellStyle name="Normal 22 4 4 2 2 3" xfId="30546"/>
    <cellStyle name="Normal 22 4 4 2 2 3 2" xfId="30547"/>
    <cellStyle name="Normal 22 4 4 2 2 4" xfId="30548"/>
    <cellStyle name="Normal 22 4 4 2 3" xfId="30549"/>
    <cellStyle name="Normal 22 4 4 2 3 2" xfId="30550"/>
    <cellStyle name="Normal 22 4 4 2 3 2 2" xfId="30551"/>
    <cellStyle name="Normal 22 4 4 2 3 3" xfId="30552"/>
    <cellStyle name="Normal 22 4 4 2 4" xfId="30553"/>
    <cellStyle name="Normal 22 4 4 2 4 2" xfId="30554"/>
    <cellStyle name="Normal 22 4 4 2 5" xfId="30555"/>
    <cellStyle name="Normal 22 4 4 3" xfId="30556"/>
    <cellStyle name="Normal 22 4 4 3 2" xfId="30557"/>
    <cellStyle name="Normal 22 4 4 3 2 2" xfId="30558"/>
    <cellStyle name="Normal 22 4 4 3 2 2 2" xfId="30559"/>
    <cellStyle name="Normal 22 4 4 3 2 3" xfId="30560"/>
    <cellStyle name="Normal 22 4 4 3 3" xfId="30561"/>
    <cellStyle name="Normal 22 4 4 3 3 2" xfId="30562"/>
    <cellStyle name="Normal 22 4 4 3 4" xfId="30563"/>
    <cellStyle name="Normal 22 4 4 4" xfId="30564"/>
    <cellStyle name="Normal 22 4 4 4 2" xfId="30565"/>
    <cellStyle name="Normal 22 4 4 4 2 2" xfId="30566"/>
    <cellStyle name="Normal 22 4 4 4 3" xfId="30567"/>
    <cellStyle name="Normal 22 4 4 5" xfId="30568"/>
    <cellStyle name="Normal 22 4 4 5 2" xfId="30569"/>
    <cellStyle name="Normal 22 4 4 6" xfId="30570"/>
    <cellStyle name="Normal 22 4 5" xfId="30571"/>
    <cellStyle name="Normal 22 4 5 2" xfId="30572"/>
    <cellStyle name="Normal 22 4 5 2 2" xfId="30573"/>
    <cellStyle name="Normal 22 4 5 2 2 2" xfId="30574"/>
    <cellStyle name="Normal 22 4 5 2 2 2 2" xfId="30575"/>
    <cellStyle name="Normal 22 4 5 2 2 3" xfId="30576"/>
    <cellStyle name="Normal 22 4 5 2 3" xfId="30577"/>
    <cellStyle name="Normal 22 4 5 2 3 2" xfId="30578"/>
    <cellStyle name="Normal 22 4 5 2 4" xfId="30579"/>
    <cellStyle name="Normal 22 4 5 3" xfId="30580"/>
    <cellStyle name="Normal 22 4 5 3 2" xfId="30581"/>
    <cellStyle name="Normal 22 4 5 3 2 2" xfId="30582"/>
    <cellStyle name="Normal 22 4 5 3 3" xfId="30583"/>
    <cellStyle name="Normal 22 4 5 4" xfId="30584"/>
    <cellStyle name="Normal 22 4 5 4 2" xfId="30585"/>
    <cellStyle name="Normal 22 4 5 5" xfId="30586"/>
    <cellStyle name="Normal 22 4 6" xfId="30587"/>
    <cellStyle name="Normal 22 4 6 2" xfId="30588"/>
    <cellStyle name="Normal 22 4 6 2 2" xfId="30589"/>
    <cellStyle name="Normal 22 4 6 2 2 2" xfId="30590"/>
    <cellStyle name="Normal 22 4 6 2 3" xfId="30591"/>
    <cellStyle name="Normal 22 4 6 3" xfId="30592"/>
    <cellStyle name="Normal 22 4 6 3 2" xfId="30593"/>
    <cellStyle name="Normal 22 4 6 4" xfId="30594"/>
    <cellStyle name="Normal 22 4 7" xfId="30595"/>
    <cellStyle name="Normal 22 4 7 2" xfId="30596"/>
    <cellStyle name="Normal 22 4 7 2 2" xfId="30597"/>
    <cellStyle name="Normal 22 4 7 3" xfId="30598"/>
    <cellStyle name="Normal 22 4 8" xfId="30599"/>
    <cellStyle name="Normal 22 4 8 2" xfId="30600"/>
    <cellStyle name="Normal 22 4 9" xfId="30601"/>
    <cellStyle name="Normal 22 5" xfId="30602"/>
    <cellStyle name="Normal 22 5 2" xfId="30603"/>
    <cellStyle name="Normal 22 5 2 2" xfId="30604"/>
    <cellStyle name="Normal 22 5 2 2 2" xfId="30605"/>
    <cellStyle name="Normal 22 5 2 2 2 2" xfId="30606"/>
    <cellStyle name="Normal 22 5 2 2 2 2 2" xfId="30607"/>
    <cellStyle name="Normal 22 5 2 2 2 2 2 2" xfId="30608"/>
    <cellStyle name="Normal 22 5 2 2 2 2 2 2 2" xfId="30609"/>
    <cellStyle name="Normal 22 5 2 2 2 2 2 3" xfId="30610"/>
    <cellStyle name="Normal 22 5 2 2 2 2 3" xfId="30611"/>
    <cellStyle name="Normal 22 5 2 2 2 2 3 2" xfId="30612"/>
    <cellStyle name="Normal 22 5 2 2 2 2 4" xfId="30613"/>
    <cellStyle name="Normal 22 5 2 2 2 3" xfId="30614"/>
    <cellStyle name="Normal 22 5 2 2 2 3 2" xfId="30615"/>
    <cellStyle name="Normal 22 5 2 2 2 3 2 2" xfId="30616"/>
    <cellStyle name="Normal 22 5 2 2 2 3 3" xfId="30617"/>
    <cellStyle name="Normal 22 5 2 2 2 4" xfId="30618"/>
    <cellStyle name="Normal 22 5 2 2 2 4 2" xfId="30619"/>
    <cellStyle name="Normal 22 5 2 2 2 5" xfId="30620"/>
    <cellStyle name="Normal 22 5 2 2 3" xfId="30621"/>
    <cellStyle name="Normal 22 5 2 2 3 2" xfId="30622"/>
    <cellStyle name="Normal 22 5 2 2 3 2 2" xfId="30623"/>
    <cellStyle name="Normal 22 5 2 2 3 2 2 2" xfId="30624"/>
    <cellStyle name="Normal 22 5 2 2 3 2 3" xfId="30625"/>
    <cellStyle name="Normal 22 5 2 2 3 3" xfId="30626"/>
    <cellStyle name="Normal 22 5 2 2 3 3 2" xfId="30627"/>
    <cellStyle name="Normal 22 5 2 2 3 4" xfId="30628"/>
    <cellStyle name="Normal 22 5 2 2 4" xfId="30629"/>
    <cellStyle name="Normal 22 5 2 2 4 2" xfId="30630"/>
    <cellStyle name="Normal 22 5 2 2 4 2 2" xfId="30631"/>
    <cellStyle name="Normal 22 5 2 2 4 3" xfId="30632"/>
    <cellStyle name="Normal 22 5 2 2 5" xfId="30633"/>
    <cellStyle name="Normal 22 5 2 2 5 2" xfId="30634"/>
    <cellStyle name="Normal 22 5 2 2 6" xfId="30635"/>
    <cellStyle name="Normal 22 5 2 3" xfId="30636"/>
    <cellStyle name="Normal 22 5 2 3 2" xfId="30637"/>
    <cellStyle name="Normal 22 5 2 3 2 2" xfId="30638"/>
    <cellStyle name="Normal 22 5 2 3 2 2 2" xfId="30639"/>
    <cellStyle name="Normal 22 5 2 3 2 2 2 2" xfId="30640"/>
    <cellStyle name="Normal 22 5 2 3 2 2 3" xfId="30641"/>
    <cellStyle name="Normal 22 5 2 3 2 3" xfId="30642"/>
    <cellStyle name="Normal 22 5 2 3 2 3 2" xfId="30643"/>
    <cellStyle name="Normal 22 5 2 3 2 4" xfId="30644"/>
    <cellStyle name="Normal 22 5 2 3 3" xfId="30645"/>
    <cellStyle name="Normal 22 5 2 3 3 2" xfId="30646"/>
    <cellStyle name="Normal 22 5 2 3 3 2 2" xfId="30647"/>
    <cellStyle name="Normal 22 5 2 3 3 3" xfId="30648"/>
    <cellStyle name="Normal 22 5 2 3 4" xfId="30649"/>
    <cellStyle name="Normal 22 5 2 3 4 2" xfId="30650"/>
    <cellStyle name="Normal 22 5 2 3 5" xfId="30651"/>
    <cellStyle name="Normal 22 5 2 4" xfId="30652"/>
    <cellStyle name="Normal 22 5 2 4 2" xfId="30653"/>
    <cellStyle name="Normal 22 5 2 4 2 2" xfId="30654"/>
    <cellStyle name="Normal 22 5 2 4 2 2 2" xfId="30655"/>
    <cellStyle name="Normal 22 5 2 4 2 3" xfId="30656"/>
    <cellStyle name="Normal 22 5 2 4 3" xfId="30657"/>
    <cellStyle name="Normal 22 5 2 4 3 2" xfId="30658"/>
    <cellStyle name="Normal 22 5 2 4 4" xfId="30659"/>
    <cellStyle name="Normal 22 5 2 5" xfId="30660"/>
    <cellStyle name="Normal 22 5 2 5 2" xfId="30661"/>
    <cellStyle name="Normal 22 5 2 5 2 2" xfId="30662"/>
    <cellStyle name="Normal 22 5 2 5 3" xfId="30663"/>
    <cellStyle name="Normal 22 5 2 6" xfId="30664"/>
    <cellStyle name="Normal 22 5 2 6 2" xfId="30665"/>
    <cellStyle name="Normal 22 5 2 7" xfId="30666"/>
    <cellStyle name="Normal 22 5 3" xfId="30667"/>
    <cellStyle name="Normal 22 5 3 2" xfId="30668"/>
    <cellStyle name="Normal 22 5 3 2 2" xfId="30669"/>
    <cellStyle name="Normal 22 5 3 2 2 2" xfId="30670"/>
    <cellStyle name="Normal 22 5 3 2 2 2 2" xfId="30671"/>
    <cellStyle name="Normal 22 5 3 2 2 2 2 2" xfId="30672"/>
    <cellStyle name="Normal 22 5 3 2 2 2 3" xfId="30673"/>
    <cellStyle name="Normal 22 5 3 2 2 3" xfId="30674"/>
    <cellStyle name="Normal 22 5 3 2 2 3 2" xfId="30675"/>
    <cellStyle name="Normal 22 5 3 2 2 4" xfId="30676"/>
    <cellStyle name="Normal 22 5 3 2 3" xfId="30677"/>
    <cellStyle name="Normal 22 5 3 2 3 2" xfId="30678"/>
    <cellStyle name="Normal 22 5 3 2 3 2 2" xfId="30679"/>
    <cellStyle name="Normal 22 5 3 2 3 3" xfId="30680"/>
    <cellStyle name="Normal 22 5 3 2 4" xfId="30681"/>
    <cellStyle name="Normal 22 5 3 2 4 2" xfId="30682"/>
    <cellStyle name="Normal 22 5 3 2 5" xfId="30683"/>
    <cellStyle name="Normal 22 5 3 3" xfId="30684"/>
    <cellStyle name="Normal 22 5 3 3 2" xfId="30685"/>
    <cellStyle name="Normal 22 5 3 3 2 2" xfId="30686"/>
    <cellStyle name="Normal 22 5 3 3 2 2 2" xfId="30687"/>
    <cellStyle name="Normal 22 5 3 3 2 3" xfId="30688"/>
    <cellStyle name="Normal 22 5 3 3 3" xfId="30689"/>
    <cellStyle name="Normal 22 5 3 3 3 2" xfId="30690"/>
    <cellStyle name="Normal 22 5 3 3 4" xfId="30691"/>
    <cellStyle name="Normal 22 5 3 4" xfId="30692"/>
    <cellStyle name="Normal 22 5 3 4 2" xfId="30693"/>
    <cellStyle name="Normal 22 5 3 4 2 2" xfId="30694"/>
    <cellStyle name="Normal 22 5 3 4 3" xfId="30695"/>
    <cellStyle name="Normal 22 5 3 5" xfId="30696"/>
    <cellStyle name="Normal 22 5 3 5 2" xfId="30697"/>
    <cellStyle name="Normal 22 5 3 6" xfId="30698"/>
    <cellStyle name="Normal 22 5 4" xfId="30699"/>
    <cellStyle name="Normal 22 5 4 2" xfId="30700"/>
    <cellStyle name="Normal 22 5 4 2 2" xfId="30701"/>
    <cellStyle name="Normal 22 5 4 2 2 2" xfId="30702"/>
    <cellStyle name="Normal 22 5 4 2 2 2 2" xfId="30703"/>
    <cellStyle name="Normal 22 5 4 2 2 3" xfId="30704"/>
    <cellStyle name="Normal 22 5 4 2 3" xfId="30705"/>
    <cellStyle name="Normal 22 5 4 2 3 2" xfId="30706"/>
    <cellStyle name="Normal 22 5 4 2 4" xfId="30707"/>
    <cellStyle name="Normal 22 5 4 3" xfId="30708"/>
    <cellStyle name="Normal 22 5 4 3 2" xfId="30709"/>
    <cellStyle name="Normal 22 5 4 3 2 2" xfId="30710"/>
    <cellStyle name="Normal 22 5 4 3 3" xfId="30711"/>
    <cellStyle name="Normal 22 5 4 4" xfId="30712"/>
    <cellStyle name="Normal 22 5 4 4 2" xfId="30713"/>
    <cellStyle name="Normal 22 5 4 5" xfId="30714"/>
    <cellStyle name="Normal 22 5 5" xfId="30715"/>
    <cellStyle name="Normal 22 5 5 2" xfId="30716"/>
    <cellStyle name="Normal 22 5 5 2 2" xfId="30717"/>
    <cellStyle name="Normal 22 5 5 2 2 2" xfId="30718"/>
    <cellStyle name="Normal 22 5 5 2 3" xfId="30719"/>
    <cellStyle name="Normal 22 5 5 3" xfId="30720"/>
    <cellStyle name="Normal 22 5 5 3 2" xfId="30721"/>
    <cellStyle name="Normal 22 5 5 4" xfId="30722"/>
    <cellStyle name="Normal 22 5 6" xfId="30723"/>
    <cellStyle name="Normal 22 5 6 2" xfId="30724"/>
    <cellStyle name="Normal 22 5 6 2 2" xfId="30725"/>
    <cellStyle name="Normal 22 5 6 3" xfId="30726"/>
    <cellStyle name="Normal 22 5 7" xfId="30727"/>
    <cellStyle name="Normal 22 5 7 2" xfId="30728"/>
    <cellStyle name="Normal 22 5 8" xfId="30729"/>
    <cellStyle name="Normal 22 6" xfId="30730"/>
    <cellStyle name="Normal 22 6 2" xfId="30731"/>
    <cellStyle name="Normal 22 6 2 2" xfId="30732"/>
    <cellStyle name="Normal 22 6 2 2 2" xfId="30733"/>
    <cellStyle name="Normal 22 6 2 2 2 2" xfId="30734"/>
    <cellStyle name="Normal 22 6 2 2 2 2 2" xfId="30735"/>
    <cellStyle name="Normal 22 6 2 2 2 2 2 2" xfId="30736"/>
    <cellStyle name="Normal 22 6 2 2 2 2 3" xfId="30737"/>
    <cellStyle name="Normal 22 6 2 2 2 3" xfId="30738"/>
    <cellStyle name="Normal 22 6 2 2 2 3 2" xfId="30739"/>
    <cellStyle name="Normal 22 6 2 2 2 4" xfId="30740"/>
    <cellStyle name="Normal 22 6 2 2 3" xfId="30741"/>
    <cellStyle name="Normal 22 6 2 2 3 2" xfId="30742"/>
    <cellStyle name="Normal 22 6 2 2 3 2 2" xfId="30743"/>
    <cellStyle name="Normal 22 6 2 2 3 3" xfId="30744"/>
    <cellStyle name="Normal 22 6 2 2 4" xfId="30745"/>
    <cellStyle name="Normal 22 6 2 2 4 2" xfId="30746"/>
    <cellStyle name="Normal 22 6 2 2 5" xfId="30747"/>
    <cellStyle name="Normal 22 6 2 3" xfId="30748"/>
    <cellStyle name="Normal 22 6 2 3 2" xfId="30749"/>
    <cellStyle name="Normal 22 6 2 3 2 2" xfId="30750"/>
    <cellStyle name="Normal 22 6 2 3 2 2 2" xfId="30751"/>
    <cellStyle name="Normal 22 6 2 3 2 3" xfId="30752"/>
    <cellStyle name="Normal 22 6 2 3 3" xfId="30753"/>
    <cellStyle name="Normal 22 6 2 3 3 2" xfId="30754"/>
    <cellStyle name="Normal 22 6 2 3 4" xfId="30755"/>
    <cellStyle name="Normal 22 6 2 4" xfId="30756"/>
    <cellStyle name="Normal 22 6 2 4 2" xfId="30757"/>
    <cellStyle name="Normal 22 6 2 4 2 2" xfId="30758"/>
    <cellStyle name="Normal 22 6 2 4 3" xfId="30759"/>
    <cellStyle name="Normal 22 6 2 5" xfId="30760"/>
    <cellStyle name="Normal 22 6 2 5 2" xfId="30761"/>
    <cellStyle name="Normal 22 6 2 6" xfId="30762"/>
    <cellStyle name="Normal 22 6 3" xfId="30763"/>
    <cellStyle name="Normal 22 6 3 2" xfId="30764"/>
    <cellStyle name="Normal 22 6 3 2 2" xfId="30765"/>
    <cellStyle name="Normal 22 6 3 2 2 2" xfId="30766"/>
    <cellStyle name="Normal 22 6 3 2 2 2 2" xfId="30767"/>
    <cellStyle name="Normal 22 6 3 2 2 3" xfId="30768"/>
    <cellStyle name="Normal 22 6 3 2 3" xfId="30769"/>
    <cellStyle name="Normal 22 6 3 2 3 2" xfId="30770"/>
    <cellStyle name="Normal 22 6 3 2 4" xfId="30771"/>
    <cellStyle name="Normal 22 6 3 3" xfId="30772"/>
    <cellStyle name="Normal 22 6 3 3 2" xfId="30773"/>
    <cellStyle name="Normal 22 6 3 3 2 2" xfId="30774"/>
    <cellStyle name="Normal 22 6 3 3 3" xfId="30775"/>
    <cellStyle name="Normal 22 6 3 4" xfId="30776"/>
    <cellStyle name="Normal 22 6 3 4 2" xfId="30777"/>
    <cellStyle name="Normal 22 6 3 5" xfId="30778"/>
    <cellStyle name="Normal 22 6 4" xfId="30779"/>
    <cellStyle name="Normal 22 6 4 2" xfId="30780"/>
    <cellStyle name="Normal 22 6 4 2 2" xfId="30781"/>
    <cellStyle name="Normal 22 6 4 2 2 2" xfId="30782"/>
    <cellStyle name="Normal 22 6 4 2 3" xfId="30783"/>
    <cellStyle name="Normal 22 6 4 3" xfId="30784"/>
    <cellStyle name="Normal 22 6 4 3 2" xfId="30785"/>
    <cellStyle name="Normal 22 6 4 4" xfId="30786"/>
    <cellStyle name="Normal 22 6 5" xfId="30787"/>
    <cellStyle name="Normal 22 6 5 2" xfId="30788"/>
    <cellStyle name="Normal 22 6 5 2 2" xfId="30789"/>
    <cellStyle name="Normal 22 6 5 3" xfId="30790"/>
    <cellStyle name="Normal 22 6 6" xfId="30791"/>
    <cellStyle name="Normal 22 6 6 2" xfId="30792"/>
    <cellStyle name="Normal 22 6 7" xfId="30793"/>
    <cellStyle name="Normal 22 7" xfId="30794"/>
    <cellStyle name="Normal 22 7 2" xfId="30795"/>
    <cellStyle name="Normal 22 7 2 2" xfId="30796"/>
    <cellStyle name="Normal 22 7 2 2 2" xfId="30797"/>
    <cellStyle name="Normal 22 7 2 2 2 2" xfId="30798"/>
    <cellStyle name="Normal 22 7 2 2 2 2 2" xfId="30799"/>
    <cellStyle name="Normal 22 7 2 2 2 3" xfId="30800"/>
    <cellStyle name="Normal 22 7 2 2 3" xfId="30801"/>
    <cellStyle name="Normal 22 7 2 2 3 2" xfId="30802"/>
    <cellStyle name="Normal 22 7 2 2 4" xfId="30803"/>
    <cellStyle name="Normal 22 7 2 3" xfId="30804"/>
    <cellStyle name="Normal 22 7 2 3 2" xfId="30805"/>
    <cellStyle name="Normal 22 7 2 3 2 2" xfId="30806"/>
    <cellStyle name="Normal 22 7 2 3 3" xfId="30807"/>
    <cellStyle name="Normal 22 7 2 4" xfId="30808"/>
    <cellStyle name="Normal 22 7 2 4 2" xfId="30809"/>
    <cellStyle name="Normal 22 7 2 5" xfId="30810"/>
    <cellStyle name="Normal 22 7 3" xfId="30811"/>
    <cellStyle name="Normal 22 7 3 2" xfId="30812"/>
    <cellStyle name="Normal 22 7 3 2 2" xfId="30813"/>
    <cellStyle name="Normal 22 7 3 2 2 2" xfId="30814"/>
    <cellStyle name="Normal 22 7 3 2 3" xfId="30815"/>
    <cellStyle name="Normal 22 7 3 3" xfId="30816"/>
    <cellStyle name="Normal 22 7 3 3 2" xfId="30817"/>
    <cellStyle name="Normal 22 7 3 4" xfId="30818"/>
    <cellStyle name="Normal 22 7 4" xfId="30819"/>
    <cellStyle name="Normal 22 7 4 2" xfId="30820"/>
    <cellStyle name="Normal 22 7 4 2 2" xfId="30821"/>
    <cellStyle name="Normal 22 7 4 3" xfId="30822"/>
    <cellStyle name="Normal 22 7 5" xfId="30823"/>
    <cellStyle name="Normal 22 7 5 2" xfId="30824"/>
    <cellStyle name="Normal 22 7 6" xfId="30825"/>
    <cellStyle name="Normal 22 8" xfId="30826"/>
    <cellStyle name="Normal 22 8 2" xfId="30827"/>
    <cellStyle name="Normal 22 8 2 2" xfId="30828"/>
    <cellStyle name="Normal 22 8 2 2 2" xfId="30829"/>
    <cellStyle name="Normal 22 8 2 2 2 2" xfId="30830"/>
    <cellStyle name="Normal 22 8 2 2 3" xfId="30831"/>
    <cellStyle name="Normal 22 8 2 3" xfId="30832"/>
    <cellStyle name="Normal 22 8 2 3 2" xfId="30833"/>
    <cellStyle name="Normal 22 8 2 4" xfId="30834"/>
    <cellStyle name="Normal 22 8 3" xfId="30835"/>
    <cellStyle name="Normal 22 8 3 2" xfId="30836"/>
    <cellStyle name="Normal 22 8 3 2 2" xfId="30837"/>
    <cellStyle name="Normal 22 8 3 3" xfId="30838"/>
    <cellStyle name="Normal 22 8 4" xfId="30839"/>
    <cellStyle name="Normal 22 8 4 2" xfId="30840"/>
    <cellStyle name="Normal 22 8 5" xfId="30841"/>
    <cellStyle name="Normal 22 9" xfId="30842"/>
    <cellStyle name="Normal 22 9 2" xfId="30843"/>
    <cellStyle name="Normal 22 9 2 2" xfId="30844"/>
    <cellStyle name="Normal 22 9 2 2 2" xfId="30845"/>
    <cellStyle name="Normal 22 9 2 3" xfId="30846"/>
    <cellStyle name="Normal 22 9 3" xfId="30847"/>
    <cellStyle name="Normal 22 9 3 2" xfId="30848"/>
    <cellStyle name="Normal 22 9 4" xfId="30849"/>
    <cellStyle name="Normal 23" xfId="30850"/>
    <cellStyle name="Normal 23 10" xfId="30851"/>
    <cellStyle name="Normal 23 10 2" xfId="30852"/>
    <cellStyle name="Normal 23 10 2 2" xfId="30853"/>
    <cellStyle name="Normal 23 10 3" xfId="30854"/>
    <cellStyle name="Normal 23 11" xfId="30855"/>
    <cellStyle name="Normal 23 11 2" xfId="30856"/>
    <cellStyle name="Normal 23 12" xfId="30857"/>
    <cellStyle name="Normal 23 2" xfId="30858"/>
    <cellStyle name="Normal 23 2 10" xfId="30859"/>
    <cellStyle name="Normal 23 2 10 2" xfId="30860"/>
    <cellStyle name="Normal 23 2 11" xfId="30861"/>
    <cellStyle name="Normal 23 2 2" xfId="30862"/>
    <cellStyle name="Normal 23 2 2 10" xfId="30863"/>
    <cellStyle name="Normal 23 2 2 2" xfId="30864"/>
    <cellStyle name="Normal 23 2 2 2 2" xfId="30865"/>
    <cellStyle name="Normal 23 2 2 2 2 2" xfId="30866"/>
    <cellStyle name="Normal 23 2 2 2 2 2 2" xfId="30867"/>
    <cellStyle name="Normal 23 2 2 2 2 2 2 2" xfId="30868"/>
    <cellStyle name="Normal 23 2 2 2 2 2 2 2 2" xfId="30869"/>
    <cellStyle name="Normal 23 2 2 2 2 2 2 2 2 2" xfId="30870"/>
    <cellStyle name="Normal 23 2 2 2 2 2 2 2 2 2 2" xfId="30871"/>
    <cellStyle name="Normal 23 2 2 2 2 2 2 2 2 2 2 2" xfId="30872"/>
    <cellStyle name="Normal 23 2 2 2 2 2 2 2 2 2 3" xfId="30873"/>
    <cellStyle name="Normal 23 2 2 2 2 2 2 2 2 3" xfId="30874"/>
    <cellStyle name="Normal 23 2 2 2 2 2 2 2 2 3 2" xfId="30875"/>
    <cellStyle name="Normal 23 2 2 2 2 2 2 2 2 4" xfId="30876"/>
    <cellStyle name="Normal 23 2 2 2 2 2 2 2 3" xfId="30877"/>
    <cellStyle name="Normal 23 2 2 2 2 2 2 2 3 2" xfId="30878"/>
    <cellStyle name="Normal 23 2 2 2 2 2 2 2 3 2 2" xfId="30879"/>
    <cellStyle name="Normal 23 2 2 2 2 2 2 2 3 3" xfId="30880"/>
    <cellStyle name="Normal 23 2 2 2 2 2 2 2 4" xfId="30881"/>
    <cellStyle name="Normal 23 2 2 2 2 2 2 2 4 2" xfId="30882"/>
    <cellStyle name="Normal 23 2 2 2 2 2 2 2 5" xfId="30883"/>
    <cellStyle name="Normal 23 2 2 2 2 2 2 3" xfId="30884"/>
    <cellStyle name="Normal 23 2 2 2 2 2 2 3 2" xfId="30885"/>
    <cellStyle name="Normal 23 2 2 2 2 2 2 3 2 2" xfId="30886"/>
    <cellStyle name="Normal 23 2 2 2 2 2 2 3 2 2 2" xfId="30887"/>
    <cellStyle name="Normal 23 2 2 2 2 2 2 3 2 3" xfId="30888"/>
    <cellStyle name="Normal 23 2 2 2 2 2 2 3 3" xfId="30889"/>
    <cellStyle name="Normal 23 2 2 2 2 2 2 3 3 2" xfId="30890"/>
    <cellStyle name="Normal 23 2 2 2 2 2 2 3 4" xfId="30891"/>
    <cellStyle name="Normal 23 2 2 2 2 2 2 4" xfId="30892"/>
    <cellStyle name="Normal 23 2 2 2 2 2 2 4 2" xfId="30893"/>
    <cellStyle name="Normal 23 2 2 2 2 2 2 4 2 2" xfId="30894"/>
    <cellStyle name="Normal 23 2 2 2 2 2 2 4 3" xfId="30895"/>
    <cellStyle name="Normal 23 2 2 2 2 2 2 5" xfId="30896"/>
    <cellStyle name="Normal 23 2 2 2 2 2 2 5 2" xfId="30897"/>
    <cellStyle name="Normal 23 2 2 2 2 2 2 6" xfId="30898"/>
    <cellStyle name="Normal 23 2 2 2 2 2 3" xfId="30899"/>
    <cellStyle name="Normal 23 2 2 2 2 2 3 2" xfId="30900"/>
    <cellStyle name="Normal 23 2 2 2 2 2 3 2 2" xfId="30901"/>
    <cellStyle name="Normal 23 2 2 2 2 2 3 2 2 2" xfId="30902"/>
    <cellStyle name="Normal 23 2 2 2 2 2 3 2 2 2 2" xfId="30903"/>
    <cellStyle name="Normal 23 2 2 2 2 2 3 2 2 3" xfId="30904"/>
    <cellStyle name="Normal 23 2 2 2 2 2 3 2 3" xfId="30905"/>
    <cellStyle name="Normal 23 2 2 2 2 2 3 2 3 2" xfId="30906"/>
    <cellStyle name="Normal 23 2 2 2 2 2 3 2 4" xfId="30907"/>
    <cellStyle name="Normal 23 2 2 2 2 2 3 3" xfId="30908"/>
    <cellStyle name="Normal 23 2 2 2 2 2 3 3 2" xfId="30909"/>
    <cellStyle name="Normal 23 2 2 2 2 2 3 3 2 2" xfId="30910"/>
    <cellStyle name="Normal 23 2 2 2 2 2 3 3 3" xfId="30911"/>
    <cellStyle name="Normal 23 2 2 2 2 2 3 4" xfId="30912"/>
    <cellStyle name="Normal 23 2 2 2 2 2 3 4 2" xfId="30913"/>
    <cellStyle name="Normal 23 2 2 2 2 2 3 5" xfId="30914"/>
    <cellStyle name="Normal 23 2 2 2 2 2 4" xfId="30915"/>
    <cellStyle name="Normal 23 2 2 2 2 2 4 2" xfId="30916"/>
    <cellStyle name="Normal 23 2 2 2 2 2 4 2 2" xfId="30917"/>
    <cellStyle name="Normal 23 2 2 2 2 2 4 2 2 2" xfId="30918"/>
    <cellStyle name="Normal 23 2 2 2 2 2 4 2 3" xfId="30919"/>
    <cellStyle name="Normal 23 2 2 2 2 2 4 3" xfId="30920"/>
    <cellStyle name="Normal 23 2 2 2 2 2 4 3 2" xfId="30921"/>
    <cellStyle name="Normal 23 2 2 2 2 2 4 4" xfId="30922"/>
    <cellStyle name="Normal 23 2 2 2 2 2 5" xfId="30923"/>
    <cellStyle name="Normal 23 2 2 2 2 2 5 2" xfId="30924"/>
    <cellStyle name="Normal 23 2 2 2 2 2 5 2 2" xfId="30925"/>
    <cellStyle name="Normal 23 2 2 2 2 2 5 3" xfId="30926"/>
    <cellStyle name="Normal 23 2 2 2 2 2 6" xfId="30927"/>
    <cellStyle name="Normal 23 2 2 2 2 2 6 2" xfId="30928"/>
    <cellStyle name="Normal 23 2 2 2 2 2 7" xfId="30929"/>
    <cellStyle name="Normal 23 2 2 2 2 3" xfId="30930"/>
    <cellStyle name="Normal 23 2 2 2 2 3 2" xfId="30931"/>
    <cellStyle name="Normal 23 2 2 2 2 3 2 2" xfId="30932"/>
    <cellStyle name="Normal 23 2 2 2 2 3 2 2 2" xfId="30933"/>
    <cellStyle name="Normal 23 2 2 2 2 3 2 2 2 2" xfId="30934"/>
    <cellStyle name="Normal 23 2 2 2 2 3 2 2 2 2 2" xfId="30935"/>
    <cellStyle name="Normal 23 2 2 2 2 3 2 2 2 3" xfId="30936"/>
    <cellStyle name="Normal 23 2 2 2 2 3 2 2 3" xfId="30937"/>
    <cellStyle name="Normal 23 2 2 2 2 3 2 2 3 2" xfId="30938"/>
    <cellStyle name="Normal 23 2 2 2 2 3 2 2 4" xfId="30939"/>
    <cellStyle name="Normal 23 2 2 2 2 3 2 3" xfId="30940"/>
    <cellStyle name="Normal 23 2 2 2 2 3 2 3 2" xfId="30941"/>
    <cellStyle name="Normal 23 2 2 2 2 3 2 3 2 2" xfId="30942"/>
    <cellStyle name="Normal 23 2 2 2 2 3 2 3 3" xfId="30943"/>
    <cellStyle name="Normal 23 2 2 2 2 3 2 4" xfId="30944"/>
    <cellStyle name="Normal 23 2 2 2 2 3 2 4 2" xfId="30945"/>
    <cellStyle name="Normal 23 2 2 2 2 3 2 5" xfId="30946"/>
    <cellStyle name="Normal 23 2 2 2 2 3 3" xfId="30947"/>
    <cellStyle name="Normal 23 2 2 2 2 3 3 2" xfId="30948"/>
    <cellStyle name="Normal 23 2 2 2 2 3 3 2 2" xfId="30949"/>
    <cellStyle name="Normal 23 2 2 2 2 3 3 2 2 2" xfId="30950"/>
    <cellStyle name="Normal 23 2 2 2 2 3 3 2 3" xfId="30951"/>
    <cellStyle name="Normal 23 2 2 2 2 3 3 3" xfId="30952"/>
    <cellStyle name="Normal 23 2 2 2 2 3 3 3 2" xfId="30953"/>
    <cellStyle name="Normal 23 2 2 2 2 3 3 4" xfId="30954"/>
    <cellStyle name="Normal 23 2 2 2 2 3 4" xfId="30955"/>
    <cellStyle name="Normal 23 2 2 2 2 3 4 2" xfId="30956"/>
    <cellStyle name="Normal 23 2 2 2 2 3 4 2 2" xfId="30957"/>
    <cellStyle name="Normal 23 2 2 2 2 3 4 3" xfId="30958"/>
    <cellStyle name="Normal 23 2 2 2 2 3 5" xfId="30959"/>
    <cellStyle name="Normal 23 2 2 2 2 3 5 2" xfId="30960"/>
    <cellStyle name="Normal 23 2 2 2 2 3 6" xfId="30961"/>
    <cellStyle name="Normal 23 2 2 2 2 4" xfId="30962"/>
    <cellStyle name="Normal 23 2 2 2 2 4 2" xfId="30963"/>
    <cellStyle name="Normal 23 2 2 2 2 4 2 2" xfId="30964"/>
    <cellStyle name="Normal 23 2 2 2 2 4 2 2 2" xfId="30965"/>
    <cellStyle name="Normal 23 2 2 2 2 4 2 2 2 2" xfId="30966"/>
    <cellStyle name="Normal 23 2 2 2 2 4 2 2 3" xfId="30967"/>
    <cellStyle name="Normal 23 2 2 2 2 4 2 3" xfId="30968"/>
    <cellStyle name="Normal 23 2 2 2 2 4 2 3 2" xfId="30969"/>
    <cellStyle name="Normal 23 2 2 2 2 4 2 4" xfId="30970"/>
    <cellStyle name="Normal 23 2 2 2 2 4 3" xfId="30971"/>
    <cellStyle name="Normal 23 2 2 2 2 4 3 2" xfId="30972"/>
    <cellStyle name="Normal 23 2 2 2 2 4 3 2 2" xfId="30973"/>
    <cellStyle name="Normal 23 2 2 2 2 4 3 3" xfId="30974"/>
    <cellStyle name="Normal 23 2 2 2 2 4 4" xfId="30975"/>
    <cellStyle name="Normal 23 2 2 2 2 4 4 2" xfId="30976"/>
    <cellStyle name="Normal 23 2 2 2 2 4 5" xfId="30977"/>
    <cellStyle name="Normal 23 2 2 2 2 5" xfId="30978"/>
    <cellStyle name="Normal 23 2 2 2 2 5 2" xfId="30979"/>
    <cellStyle name="Normal 23 2 2 2 2 5 2 2" xfId="30980"/>
    <cellStyle name="Normal 23 2 2 2 2 5 2 2 2" xfId="30981"/>
    <cellStyle name="Normal 23 2 2 2 2 5 2 3" xfId="30982"/>
    <cellStyle name="Normal 23 2 2 2 2 5 3" xfId="30983"/>
    <cellStyle name="Normal 23 2 2 2 2 5 3 2" xfId="30984"/>
    <cellStyle name="Normal 23 2 2 2 2 5 4" xfId="30985"/>
    <cellStyle name="Normal 23 2 2 2 2 6" xfId="30986"/>
    <cellStyle name="Normal 23 2 2 2 2 6 2" xfId="30987"/>
    <cellStyle name="Normal 23 2 2 2 2 6 2 2" xfId="30988"/>
    <cellStyle name="Normal 23 2 2 2 2 6 3" xfId="30989"/>
    <cellStyle name="Normal 23 2 2 2 2 7" xfId="30990"/>
    <cellStyle name="Normal 23 2 2 2 2 7 2" xfId="30991"/>
    <cellStyle name="Normal 23 2 2 2 2 8" xfId="30992"/>
    <cellStyle name="Normal 23 2 2 2 3" xfId="30993"/>
    <cellStyle name="Normal 23 2 2 2 3 2" xfId="30994"/>
    <cellStyle name="Normal 23 2 2 2 3 2 2" xfId="30995"/>
    <cellStyle name="Normal 23 2 2 2 3 2 2 2" xfId="30996"/>
    <cellStyle name="Normal 23 2 2 2 3 2 2 2 2" xfId="30997"/>
    <cellStyle name="Normal 23 2 2 2 3 2 2 2 2 2" xfId="30998"/>
    <cellStyle name="Normal 23 2 2 2 3 2 2 2 2 2 2" xfId="30999"/>
    <cellStyle name="Normal 23 2 2 2 3 2 2 2 2 3" xfId="31000"/>
    <cellStyle name="Normal 23 2 2 2 3 2 2 2 3" xfId="31001"/>
    <cellStyle name="Normal 23 2 2 2 3 2 2 2 3 2" xfId="31002"/>
    <cellStyle name="Normal 23 2 2 2 3 2 2 2 4" xfId="31003"/>
    <cellStyle name="Normal 23 2 2 2 3 2 2 3" xfId="31004"/>
    <cellStyle name="Normal 23 2 2 2 3 2 2 3 2" xfId="31005"/>
    <cellStyle name="Normal 23 2 2 2 3 2 2 3 2 2" xfId="31006"/>
    <cellStyle name="Normal 23 2 2 2 3 2 2 3 3" xfId="31007"/>
    <cellStyle name="Normal 23 2 2 2 3 2 2 4" xfId="31008"/>
    <cellStyle name="Normal 23 2 2 2 3 2 2 4 2" xfId="31009"/>
    <cellStyle name="Normal 23 2 2 2 3 2 2 5" xfId="31010"/>
    <cellStyle name="Normal 23 2 2 2 3 2 3" xfId="31011"/>
    <cellStyle name="Normal 23 2 2 2 3 2 3 2" xfId="31012"/>
    <cellStyle name="Normal 23 2 2 2 3 2 3 2 2" xfId="31013"/>
    <cellStyle name="Normal 23 2 2 2 3 2 3 2 2 2" xfId="31014"/>
    <cellStyle name="Normal 23 2 2 2 3 2 3 2 3" xfId="31015"/>
    <cellStyle name="Normal 23 2 2 2 3 2 3 3" xfId="31016"/>
    <cellStyle name="Normal 23 2 2 2 3 2 3 3 2" xfId="31017"/>
    <cellStyle name="Normal 23 2 2 2 3 2 3 4" xfId="31018"/>
    <cellStyle name="Normal 23 2 2 2 3 2 4" xfId="31019"/>
    <cellStyle name="Normal 23 2 2 2 3 2 4 2" xfId="31020"/>
    <cellStyle name="Normal 23 2 2 2 3 2 4 2 2" xfId="31021"/>
    <cellStyle name="Normal 23 2 2 2 3 2 4 3" xfId="31022"/>
    <cellStyle name="Normal 23 2 2 2 3 2 5" xfId="31023"/>
    <cellStyle name="Normal 23 2 2 2 3 2 5 2" xfId="31024"/>
    <cellStyle name="Normal 23 2 2 2 3 2 6" xfId="31025"/>
    <cellStyle name="Normal 23 2 2 2 3 3" xfId="31026"/>
    <cellStyle name="Normal 23 2 2 2 3 3 2" xfId="31027"/>
    <cellStyle name="Normal 23 2 2 2 3 3 2 2" xfId="31028"/>
    <cellStyle name="Normal 23 2 2 2 3 3 2 2 2" xfId="31029"/>
    <cellStyle name="Normal 23 2 2 2 3 3 2 2 2 2" xfId="31030"/>
    <cellStyle name="Normal 23 2 2 2 3 3 2 2 3" xfId="31031"/>
    <cellStyle name="Normal 23 2 2 2 3 3 2 3" xfId="31032"/>
    <cellStyle name="Normal 23 2 2 2 3 3 2 3 2" xfId="31033"/>
    <cellStyle name="Normal 23 2 2 2 3 3 2 4" xfId="31034"/>
    <cellStyle name="Normal 23 2 2 2 3 3 3" xfId="31035"/>
    <cellStyle name="Normal 23 2 2 2 3 3 3 2" xfId="31036"/>
    <cellStyle name="Normal 23 2 2 2 3 3 3 2 2" xfId="31037"/>
    <cellStyle name="Normal 23 2 2 2 3 3 3 3" xfId="31038"/>
    <cellStyle name="Normal 23 2 2 2 3 3 4" xfId="31039"/>
    <cellStyle name="Normal 23 2 2 2 3 3 4 2" xfId="31040"/>
    <cellStyle name="Normal 23 2 2 2 3 3 5" xfId="31041"/>
    <cellStyle name="Normal 23 2 2 2 3 4" xfId="31042"/>
    <cellStyle name="Normal 23 2 2 2 3 4 2" xfId="31043"/>
    <cellStyle name="Normal 23 2 2 2 3 4 2 2" xfId="31044"/>
    <cellStyle name="Normal 23 2 2 2 3 4 2 2 2" xfId="31045"/>
    <cellStyle name="Normal 23 2 2 2 3 4 2 3" xfId="31046"/>
    <cellStyle name="Normal 23 2 2 2 3 4 3" xfId="31047"/>
    <cellStyle name="Normal 23 2 2 2 3 4 3 2" xfId="31048"/>
    <cellStyle name="Normal 23 2 2 2 3 4 4" xfId="31049"/>
    <cellStyle name="Normal 23 2 2 2 3 5" xfId="31050"/>
    <cellStyle name="Normal 23 2 2 2 3 5 2" xfId="31051"/>
    <cellStyle name="Normal 23 2 2 2 3 5 2 2" xfId="31052"/>
    <cellStyle name="Normal 23 2 2 2 3 5 3" xfId="31053"/>
    <cellStyle name="Normal 23 2 2 2 3 6" xfId="31054"/>
    <cellStyle name="Normal 23 2 2 2 3 6 2" xfId="31055"/>
    <cellStyle name="Normal 23 2 2 2 3 7" xfId="31056"/>
    <cellStyle name="Normal 23 2 2 2 4" xfId="31057"/>
    <cellStyle name="Normal 23 2 2 2 4 2" xfId="31058"/>
    <cellStyle name="Normal 23 2 2 2 4 2 2" xfId="31059"/>
    <cellStyle name="Normal 23 2 2 2 4 2 2 2" xfId="31060"/>
    <cellStyle name="Normal 23 2 2 2 4 2 2 2 2" xfId="31061"/>
    <cellStyle name="Normal 23 2 2 2 4 2 2 2 2 2" xfId="31062"/>
    <cellStyle name="Normal 23 2 2 2 4 2 2 2 3" xfId="31063"/>
    <cellStyle name="Normal 23 2 2 2 4 2 2 3" xfId="31064"/>
    <cellStyle name="Normal 23 2 2 2 4 2 2 3 2" xfId="31065"/>
    <cellStyle name="Normal 23 2 2 2 4 2 2 4" xfId="31066"/>
    <cellStyle name="Normal 23 2 2 2 4 2 3" xfId="31067"/>
    <cellStyle name="Normal 23 2 2 2 4 2 3 2" xfId="31068"/>
    <cellStyle name="Normal 23 2 2 2 4 2 3 2 2" xfId="31069"/>
    <cellStyle name="Normal 23 2 2 2 4 2 3 3" xfId="31070"/>
    <cellStyle name="Normal 23 2 2 2 4 2 4" xfId="31071"/>
    <cellStyle name="Normal 23 2 2 2 4 2 4 2" xfId="31072"/>
    <cellStyle name="Normal 23 2 2 2 4 2 5" xfId="31073"/>
    <cellStyle name="Normal 23 2 2 2 4 3" xfId="31074"/>
    <cellStyle name="Normal 23 2 2 2 4 3 2" xfId="31075"/>
    <cellStyle name="Normal 23 2 2 2 4 3 2 2" xfId="31076"/>
    <cellStyle name="Normal 23 2 2 2 4 3 2 2 2" xfId="31077"/>
    <cellStyle name="Normal 23 2 2 2 4 3 2 3" xfId="31078"/>
    <cellStyle name="Normal 23 2 2 2 4 3 3" xfId="31079"/>
    <cellStyle name="Normal 23 2 2 2 4 3 3 2" xfId="31080"/>
    <cellStyle name="Normal 23 2 2 2 4 3 4" xfId="31081"/>
    <cellStyle name="Normal 23 2 2 2 4 4" xfId="31082"/>
    <cellStyle name="Normal 23 2 2 2 4 4 2" xfId="31083"/>
    <cellStyle name="Normal 23 2 2 2 4 4 2 2" xfId="31084"/>
    <cellStyle name="Normal 23 2 2 2 4 4 3" xfId="31085"/>
    <cellStyle name="Normal 23 2 2 2 4 5" xfId="31086"/>
    <cellStyle name="Normal 23 2 2 2 4 5 2" xfId="31087"/>
    <cellStyle name="Normal 23 2 2 2 4 6" xfId="31088"/>
    <cellStyle name="Normal 23 2 2 2 5" xfId="31089"/>
    <cellStyle name="Normal 23 2 2 2 5 2" xfId="31090"/>
    <cellStyle name="Normal 23 2 2 2 5 2 2" xfId="31091"/>
    <cellStyle name="Normal 23 2 2 2 5 2 2 2" xfId="31092"/>
    <cellStyle name="Normal 23 2 2 2 5 2 2 2 2" xfId="31093"/>
    <cellStyle name="Normal 23 2 2 2 5 2 2 3" xfId="31094"/>
    <cellStyle name="Normal 23 2 2 2 5 2 3" xfId="31095"/>
    <cellStyle name="Normal 23 2 2 2 5 2 3 2" xfId="31096"/>
    <cellStyle name="Normal 23 2 2 2 5 2 4" xfId="31097"/>
    <cellStyle name="Normal 23 2 2 2 5 3" xfId="31098"/>
    <cellStyle name="Normal 23 2 2 2 5 3 2" xfId="31099"/>
    <cellStyle name="Normal 23 2 2 2 5 3 2 2" xfId="31100"/>
    <cellStyle name="Normal 23 2 2 2 5 3 3" xfId="31101"/>
    <cellStyle name="Normal 23 2 2 2 5 4" xfId="31102"/>
    <cellStyle name="Normal 23 2 2 2 5 4 2" xfId="31103"/>
    <cellStyle name="Normal 23 2 2 2 5 5" xfId="31104"/>
    <cellStyle name="Normal 23 2 2 2 6" xfId="31105"/>
    <cellStyle name="Normal 23 2 2 2 6 2" xfId="31106"/>
    <cellStyle name="Normal 23 2 2 2 6 2 2" xfId="31107"/>
    <cellStyle name="Normal 23 2 2 2 6 2 2 2" xfId="31108"/>
    <cellStyle name="Normal 23 2 2 2 6 2 3" xfId="31109"/>
    <cellStyle name="Normal 23 2 2 2 6 3" xfId="31110"/>
    <cellStyle name="Normal 23 2 2 2 6 3 2" xfId="31111"/>
    <cellStyle name="Normal 23 2 2 2 6 4" xfId="31112"/>
    <cellStyle name="Normal 23 2 2 2 7" xfId="31113"/>
    <cellStyle name="Normal 23 2 2 2 7 2" xfId="31114"/>
    <cellStyle name="Normal 23 2 2 2 7 2 2" xfId="31115"/>
    <cellStyle name="Normal 23 2 2 2 7 3" xfId="31116"/>
    <cellStyle name="Normal 23 2 2 2 8" xfId="31117"/>
    <cellStyle name="Normal 23 2 2 2 8 2" xfId="31118"/>
    <cellStyle name="Normal 23 2 2 2 9" xfId="31119"/>
    <cellStyle name="Normal 23 2 2 3" xfId="31120"/>
    <cellStyle name="Normal 23 2 2 3 2" xfId="31121"/>
    <cellStyle name="Normal 23 2 2 3 2 2" xfId="31122"/>
    <cellStyle name="Normal 23 2 2 3 2 2 2" xfId="31123"/>
    <cellStyle name="Normal 23 2 2 3 2 2 2 2" xfId="31124"/>
    <cellStyle name="Normal 23 2 2 3 2 2 2 2 2" xfId="31125"/>
    <cellStyle name="Normal 23 2 2 3 2 2 2 2 2 2" xfId="31126"/>
    <cellStyle name="Normal 23 2 2 3 2 2 2 2 2 2 2" xfId="31127"/>
    <cellStyle name="Normal 23 2 2 3 2 2 2 2 2 3" xfId="31128"/>
    <cellStyle name="Normal 23 2 2 3 2 2 2 2 3" xfId="31129"/>
    <cellStyle name="Normal 23 2 2 3 2 2 2 2 3 2" xfId="31130"/>
    <cellStyle name="Normal 23 2 2 3 2 2 2 2 4" xfId="31131"/>
    <cellStyle name="Normal 23 2 2 3 2 2 2 3" xfId="31132"/>
    <cellStyle name="Normal 23 2 2 3 2 2 2 3 2" xfId="31133"/>
    <cellStyle name="Normal 23 2 2 3 2 2 2 3 2 2" xfId="31134"/>
    <cellStyle name="Normal 23 2 2 3 2 2 2 3 3" xfId="31135"/>
    <cellStyle name="Normal 23 2 2 3 2 2 2 4" xfId="31136"/>
    <cellStyle name="Normal 23 2 2 3 2 2 2 4 2" xfId="31137"/>
    <cellStyle name="Normal 23 2 2 3 2 2 2 5" xfId="31138"/>
    <cellStyle name="Normal 23 2 2 3 2 2 3" xfId="31139"/>
    <cellStyle name="Normal 23 2 2 3 2 2 3 2" xfId="31140"/>
    <cellStyle name="Normal 23 2 2 3 2 2 3 2 2" xfId="31141"/>
    <cellStyle name="Normal 23 2 2 3 2 2 3 2 2 2" xfId="31142"/>
    <cellStyle name="Normal 23 2 2 3 2 2 3 2 3" xfId="31143"/>
    <cellStyle name="Normal 23 2 2 3 2 2 3 3" xfId="31144"/>
    <cellStyle name="Normal 23 2 2 3 2 2 3 3 2" xfId="31145"/>
    <cellStyle name="Normal 23 2 2 3 2 2 3 4" xfId="31146"/>
    <cellStyle name="Normal 23 2 2 3 2 2 4" xfId="31147"/>
    <cellStyle name="Normal 23 2 2 3 2 2 4 2" xfId="31148"/>
    <cellStyle name="Normal 23 2 2 3 2 2 4 2 2" xfId="31149"/>
    <cellStyle name="Normal 23 2 2 3 2 2 4 3" xfId="31150"/>
    <cellStyle name="Normal 23 2 2 3 2 2 5" xfId="31151"/>
    <cellStyle name="Normal 23 2 2 3 2 2 5 2" xfId="31152"/>
    <cellStyle name="Normal 23 2 2 3 2 2 6" xfId="31153"/>
    <cellStyle name="Normal 23 2 2 3 2 3" xfId="31154"/>
    <cellStyle name="Normal 23 2 2 3 2 3 2" xfId="31155"/>
    <cellStyle name="Normal 23 2 2 3 2 3 2 2" xfId="31156"/>
    <cellStyle name="Normal 23 2 2 3 2 3 2 2 2" xfId="31157"/>
    <cellStyle name="Normal 23 2 2 3 2 3 2 2 2 2" xfId="31158"/>
    <cellStyle name="Normal 23 2 2 3 2 3 2 2 3" xfId="31159"/>
    <cellStyle name="Normal 23 2 2 3 2 3 2 3" xfId="31160"/>
    <cellStyle name="Normal 23 2 2 3 2 3 2 3 2" xfId="31161"/>
    <cellStyle name="Normal 23 2 2 3 2 3 2 4" xfId="31162"/>
    <cellStyle name="Normal 23 2 2 3 2 3 3" xfId="31163"/>
    <cellStyle name="Normal 23 2 2 3 2 3 3 2" xfId="31164"/>
    <cellStyle name="Normal 23 2 2 3 2 3 3 2 2" xfId="31165"/>
    <cellStyle name="Normal 23 2 2 3 2 3 3 3" xfId="31166"/>
    <cellStyle name="Normal 23 2 2 3 2 3 4" xfId="31167"/>
    <cellStyle name="Normal 23 2 2 3 2 3 4 2" xfId="31168"/>
    <cellStyle name="Normal 23 2 2 3 2 3 5" xfId="31169"/>
    <cellStyle name="Normal 23 2 2 3 2 4" xfId="31170"/>
    <cellStyle name="Normal 23 2 2 3 2 4 2" xfId="31171"/>
    <cellStyle name="Normal 23 2 2 3 2 4 2 2" xfId="31172"/>
    <cellStyle name="Normal 23 2 2 3 2 4 2 2 2" xfId="31173"/>
    <cellStyle name="Normal 23 2 2 3 2 4 2 3" xfId="31174"/>
    <cellStyle name="Normal 23 2 2 3 2 4 3" xfId="31175"/>
    <cellStyle name="Normal 23 2 2 3 2 4 3 2" xfId="31176"/>
    <cellStyle name="Normal 23 2 2 3 2 4 4" xfId="31177"/>
    <cellStyle name="Normal 23 2 2 3 2 5" xfId="31178"/>
    <cellStyle name="Normal 23 2 2 3 2 5 2" xfId="31179"/>
    <cellStyle name="Normal 23 2 2 3 2 5 2 2" xfId="31180"/>
    <cellStyle name="Normal 23 2 2 3 2 5 3" xfId="31181"/>
    <cellStyle name="Normal 23 2 2 3 2 6" xfId="31182"/>
    <cellStyle name="Normal 23 2 2 3 2 6 2" xfId="31183"/>
    <cellStyle name="Normal 23 2 2 3 2 7" xfId="31184"/>
    <cellStyle name="Normal 23 2 2 3 3" xfId="31185"/>
    <cellStyle name="Normal 23 2 2 3 3 2" xfId="31186"/>
    <cellStyle name="Normal 23 2 2 3 3 2 2" xfId="31187"/>
    <cellStyle name="Normal 23 2 2 3 3 2 2 2" xfId="31188"/>
    <cellStyle name="Normal 23 2 2 3 3 2 2 2 2" xfId="31189"/>
    <cellStyle name="Normal 23 2 2 3 3 2 2 2 2 2" xfId="31190"/>
    <cellStyle name="Normal 23 2 2 3 3 2 2 2 3" xfId="31191"/>
    <cellStyle name="Normal 23 2 2 3 3 2 2 3" xfId="31192"/>
    <cellStyle name="Normal 23 2 2 3 3 2 2 3 2" xfId="31193"/>
    <cellStyle name="Normal 23 2 2 3 3 2 2 4" xfId="31194"/>
    <cellStyle name="Normal 23 2 2 3 3 2 3" xfId="31195"/>
    <cellStyle name="Normal 23 2 2 3 3 2 3 2" xfId="31196"/>
    <cellStyle name="Normal 23 2 2 3 3 2 3 2 2" xfId="31197"/>
    <cellStyle name="Normal 23 2 2 3 3 2 3 3" xfId="31198"/>
    <cellStyle name="Normal 23 2 2 3 3 2 4" xfId="31199"/>
    <cellStyle name="Normal 23 2 2 3 3 2 4 2" xfId="31200"/>
    <cellStyle name="Normal 23 2 2 3 3 2 5" xfId="31201"/>
    <cellStyle name="Normal 23 2 2 3 3 3" xfId="31202"/>
    <cellStyle name="Normal 23 2 2 3 3 3 2" xfId="31203"/>
    <cellStyle name="Normal 23 2 2 3 3 3 2 2" xfId="31204"/>
    <cellStyle name="Normal 23 2 2 3 3 3 2 2 2" xfId="31205"/>
    <cellStyle name="Normal 23 2 2 3 3 3 2 3" xfId="31206"/>
    <cellStyle name="Normal 23 2 2 3 3 3 3" xfId="31207"/>
    <cellStyle name="Normal 23 2 2 3 3 3 3 2" xfId="31208"/>
    <cellStyle name="Normal 23 2 2 3 3 3 4" xfId="31209"/>
    <cellStyle name="Normal 23 2 2 3 3 4" xfId="31210"/>
    <cellStyle name="Normal 23 2 2 3 3 4 2" xfId="31211"/>
    <cellStyle name="Normal 23 2 2 3 3 4 2 2" xfId="31212"/>
    <cellStyle name="Normal 23 2 2 3 3 4 3" xfId="31213"/>
    <cellStyle name="Normal 23 2 2 3 3 5" xfId="31214"/>
    <cellStyle name="Normal 23 2 2 3 3 5 2" xfId="31215"/>
    <cellStyle name="Normal 23 2 2 3 3 6" xfId="31216"/>
    <cellStyle name="Normal 23 2 2 3 4" xfId="31217"/>
    <cellStyle name="Normal 23 2 2 3 4 2" xfId="31218"/>
    <cellStyle name="Normal 23 2 2 3 4 2 2" xfId="31219"/>
    <cellStyle name="Normal 23 2 2 3 4 2 2 2" xfId="31220"/>
    <cellStyle name="Normal 23 2 2 3 4 2 2 2 2" xfId="31221"/>
    <cellStyle name="Normal 23 2 2 3 4 2 2 3" xfId="31222"/>
    <cellStyle name="Normal 23 2 2 3 4 2 3" xfId="31223"/>
    <cellStyle name="Normal 23 2 2 3 4 2 3 2" xfId="31224"/>
    <cellStyle name="Normal 23 2 2 3 4 2 4" xfId="31225"/>
    <cellStyle name="Normal 23 2 2 3 4 3" xfId="31226"/>
    <cellStyle name="Normal 23 2 2 3 4 3 2" xfId="31227"/>
    <cellStyle name="Normal 23 2 2 3 4 3 2 2" xfId="31228"/>
    <cellStyle name="Normal 23 2 2 3 4 3 3" xfId="31229"/>
    <cellStyle name="Normal 23 2 2 3 4 4" xfId="31230"/>
    <cellStyle name="Normal 23 2 2 3 4 4 2" xfId="31231"/>
    <cellStyle name="Normal 23 2 2 3 4 5" xfId="31232"/>
    <cellStyle name="Normal 23 2 2 3 5" xfId="31233"/>
    <cellStyle name="Normal 23 2 2 3 5 2" xfId="31234"/>
    <cellStyle name="Normal 23 2 2 3 5 2 2" xfId="31235"/>
    <cellStyle name="Normal 23 2 2 3 5 2 2 2" xfId="31236"/>
    <cellStyle name="Normal 23 2 2 3 5 2 3" xfId="31237"/>
    <cellStyle name="Normal 23 2 2 3 5 3" xfId="31238"/>
    <cellStyle name="Normal 23 2 2 3 5 3 2" xfId="31239"/>
    <cellStyle name="Normal 23 2 2 3 5 4" xfId="31240"/>
    <cellStyle name="Normal 23 2 2 3 6" xfId="31241"/>
    <cellStyle name="Normal 23 2 2 3 6 2" xfId="31242"/>
    <cellStyle name="Normal 23 2 2 3 6 2 2" xfId="31243"/>
    <cellStyle name="Normal 23 2 2 3 6 3" xfId="31244"/>
    <cellStyle name="Normal 23 2 2 3 7" xfId="31245"/>
    <cellStyle name="Normal 23 2 2 3 7 2" xfId="31246"/>
    <cellStyle name="Normal 23 2 2 3 8" xfId="31247"/>
    <cellStyle name="Normal 23 2 2 4" xfId="31248"/>
    <cellStyle name="Normal 23 2 2 4 2" xfId="31249"/>
    <cellStyle name="Normal 23 2 2 4 2 2" xfId="31250"/>
    <cellStyle name="Normal 23 2 2 4 2 2 2" xfId="31251"/>
    <cellStyle name="Normal 23 2 2 4 2 2 2 2" xfId="31252"/>
    <cellStyle name="Normal 23 2 2 4 2 2 2 2 2" xfId="31253"/>
    <cellStyle name="Normal 23 2 2 4 2 2 2 2 2 2" xfId="31254"/>
    <cellStyle name="Normal 23 2 2 4 2 2 2 2 3" xfId="31255"/>
    <cellStyle name="Normal 23 2 2 4 2 2 2 3" xfId="31256"/>
    <cellStyle name="Normal 23 2 2 4 2 2 2 3 2" xfId="31257"/>
    <cellStyle name="Normal 23 2 2 4 2 2 2 4" xfId="31258"/>
    <cellStyle name="Normal 23 2 2 4 2 2 3" xfId="31259"/>
    <cellStyle name="Normal 23 2 2 4 2 2 3 2" xfId="31260"/>
    <cellStyle name="Normal 23 2 2 4 2 2 3 2 2" xfId="31261"/>
    <cellStyle name="Normal 23 2 2 4 2 2 3 3" xfId="31262"/>
    <cellStyle name="Normal 23 2 2 4 2 2 4" xfId="31263"/>
    <cellStyle name="Normal 23 2 2 4 2 2 4 2" xfId="31264"/>
    <cellStyle name="Normal 23 2 2 4 2 2 5" xfId="31265"/>
    <cellStyle name="Normal 23 2 2 4 2 3" xfId="31266"/>
    <cellStyle name="Normal 23 2 2 4 2 3 2" xfId="31267"/>
    <cellStyle name="Normal 23 2 2 4 2 3 2 2" xfId="31268"/>
    <cellStyle name="Normal 23 2 2 4 2 3 2 2 2" xfId="31269"/>
    <cellStyle name="Normal 23 2 2 4 2 3 2 3" xfId="31270"/>
    <cellStyle name="Normal 23 2 2 4 2 3 3" xfId="31271"/>
    <cellStyle name="Normal 23 2 2 4 2 3 3 2" xfId="31272"/>
    <cellStyle name="Normal 23 2 2 4 2 3 4" xfId="31273"/>
    <cellStyle name="Normal 23 2 2 4 2 4" xfId="31274"/>
    <cellStyle name="Normal 23 2 2 4 2 4 2" xfId="31275"/>
    <cellStyle name="Normal 23 2 2 4 2 4 2 2" xfId="31276"/>
    <cellStyle name="Normal 23 2 2 4 2 4 3" xfId="31277"/>
    <cellStyle name="Normal 23 2 2 4 2 5" xfId="31278"/>
    <cellStyle name="Normal 23 2 2 4 2 5 2" xfId="31279"/>
    <cellStyle name="Normal 23 2 2 4 2 6" xfId="31280"/>
    <cellStyle name="Normal 23 2 2 4 3" xfId="31281"/>
    <cellStyle name="Normal 23 2 2 4 3 2" xfId="31282"/>
    <cellStyle name="Normal 23 2 2 4 3 2 2" xfId="31283"/>
    <cellStyle name="Normal 23 2 2 4 3 2 2 2" xfId="31284"/>
    <cellStyle name="Normal 23 2 2 4 3 2 2 2 2" xfId="31285"/>
    <cellStyle name="Normal 23 2 2 4 3 2 2 3" xfId="31286"/>
    <cellStyle name="Normal 23 2 2 4 3 2 3" xfId="31287"/>
    <cellStyle name="Normal 23 2 2 4 3 2 3 2" xfId="31288"/>
    <cellStyle name="Normal 23 2 2 4 3 2 4" xfId="31289"/>
    <cellStyle name="Normal 23 2 2 4 3 3" xfId="31290"/>
    <cellStyle name="Normal 23 2 2 4 3 3 2" xfId="31291"/>
    <cellStyle name="Normal 23 2 2 4 3 3 2 2" xfId="31292"/>
    <cellStyle name="Normal 23 2 2 4 3 3 3" xfId="31293"/>
    <cellStyle name="Normal 23 2 2 4 3 4" xfId="31294"/>
    <cellStyle name="Normal 23 2 2 4 3 4 2" xfId="31295"/>
    <cellStyle name="Normal 23 2 2 4 3 5" xfId="31296"/>
    <cellStyle name="Normal 23 2 2 4 4" xfId="31297"/>
    <cellStyle name="Normal 23 2 2 4 4 2" xfId="31298"/>
    <cellStyle name="Normal 23 2 2 4 4 2 2" xfId="31299"/>
    <cellStyle name="Normal 23 2 2 4 4 2 2 2" xfId="31300"/>
    <cellStyle name="Normal 23 2 2 4 4 2 3" xfId="31301"/>
    <cellStyle name="Normal 23 2 2 4 4 3" xfId="31302"/>
    <cellStyle name="Normal 23 2 2 4 4 3 2" xfId="31303"/>
    <cellStyle name="Normal 23 2 2 4 4 4" xfId="31304"/>
    <cellStyle name="Normal 23 2 2 4 5" xfId="31305"/>
    <cellStyle name="Normal 23 2 2 4 5 2" xfId="31306"/>
    <cellStyle name="Normal 23 2 2 4 5 2 2" xfId="31307"/>
    <cellStyle name="Normal 23 2 2 4 5 3" xfId="31308"/>
    <cellStyle name="Normal 23 2 2 4 6" xfId="31309"/>
    <cellStyle name="Normal 23 2 2 4 6 2" xfId="31310"/>
    <cellStyle name="Normal 23 2 2 4 7" xfId="31311"/>
    <cellStyle name="Normal 23 2 2 5" xfId="31312"/>
    <cellStyle name="Normal 23 2 2 5 2" xfId="31313"/>
    <cellStyle name="Normal 23 2 2 5 2 2" xfId="31314"/>
    <cellStyle name="Normal 23 2 2 5 2 2 2" xfId="31315"/>
    <cellStyle name="Normal 23 2 2 5 2 2 2 2" xfId="31316"/>
    <cellStyle name="Normal 23 2 2 5 2 2 2 2 2" xfId="31317"/>
    <cellStyle name="Normal 23 2 2 5 2 2 2 3" xfId="31318"/>
    <cellStyle name="Normal 23 2 2 5 2 2 3" xfId="31319"/>
    <cellStyle name="Normal 23 2 2 5 2 2 3 2" xfId="31320"/>
    <cellStyle name="Normal 23 2 2 5 2 2 4" xfId="31321"/>
    <cellStyle name="Normal 23 2 2 5 2 3" xfId="31322"/>
    <cellStyle name="Normal 23 2 2 5 2 3 2" xfId="31323"/>
    <cellStyle name="Normal 23 2 2 5 2 3 2 2" xfId="31324"/>
    <cellStyle name="Normal 23 2 2 5 2 3 3" xfId="31325"/>
    <cellStyle name="Normal 23 2 2 5 2 4" xfId="31326"/>
    <cellStyle name="Normal 23 2 2 5 2 4 2" xfId="31327"/>
    <cellStyle name="Normal 23 2 2 5 2 5" xfId="31328"/>
    <cellStyle name="Normal 23 2 2 5 3" xfId="31329"/>
    <cellStyle name="Normal 23 2 2 5 3 2" xfId="31330"/>
    <cellStyle name="Normal 23 2 2 5 3 2 2" xfId="31331"/>
    <cellStyle name="Normal 23 2 2 5 3 2 2 2" xfId="31332"/>
    <cellStyle name="Normal 23 2 2 5 3 2 3" xfId="31333"/>
    <cellStyle name="Normal 23 2 2 5 3 3" xfId="31334"/>
    <cellStyle name="Normal 23 2 2 5 3 3 2" xfId="31335"/>
    <cellStyle name="Normal 23 2 2 5 3 4" xfId="31336"/>
    <cellStyle name="Normal 23 2 2 5 4" xfId="31337"/>
    <cellStyle name="Normal 23 2 2 5 4 2" xfId="31338"/>
    <cellStyle name="Normal 23 2 2 5 4 2 2" xfId="31339"/>
    <cellStyle name="Normal 23 2 2 5 4 3" xfId="31340"/>
    <cellStyle name="Normal 23 2 2 5 5" xfId="31341"/>
    <cellStyle name="Normal 23 2 2 5 5 2" xfId="31342"/>
    <cellStyle name="Normal 23 2 2 5 6" xfId="31343"/>
    <cellStyle name="Normal 23 2 2 6" xfId="31344"/>
    <cellStyle name="Normal 23 2 2 6 2" xfId="31345"/>
    <cellStyle name="Normal 23 2 2 6 2 2" xfId="31346"/>
    <cellStyle name="Normal 23 2 2 6 2 2 2" xfId="31347"/>
    <cellStyle name="Normal 23 2 2 6 2 2 2 2" xfId="31348"/>
    <cellStyle name="Normal 23 2 2 6 2 2 3" xfId="31349"/>
    <cellStyle name="Normal 23 2 2 6 2 3" xfId="31350"/>
    <cellStyle name="Normal 23 2 2 6 2 3 2" xfId="31351"/>
    <cellStyle name="Normal 23 2 2 6 2 4" xfId="31352"/>
    <cellStyle name="Normal 23 2 2 6 3" xfId="31353"/>
    <cellStyle name="Normal 23 2 2 6 3 2" xfId="31354"/>
    <cellStyle name="Normal 23 2 2 6 3 2 2" xfId="31355"/>
    <cellStyle name="Normal 23 2 2 6 3 3" xfId="31356"/>
    <cellStyle name="Normal 23 2 2 6 4" xfId="31357"/>
    <cellStyle name="Normal 23 2 2 6 4 2" xfId="31358"/>
    <cellStyle name="Normal 23 2 2 6 5" xfId="31359"/>
    <cellStyle name="Normal 23 2 2 7" xfId="31360"/>
    <cellStyle name="Normal 23 2 2 7 2" xfId="31361"/>
    <cellStyle name="Normal 23 2 2 7 2 2" xfId="31362"/>
    <cellStyle name="Normal 23 2 2 7 2 2 2" xfId="31363"/>
    <cellStyle name="Normal 23 2 2 7 2 3" xfId="31364"/>
    <cellStyle name="Normal 23 2 2 7 3" xfId="31365"/>
    <cellStyle name="Normal 23 2 2 7 3 2" xfId="31366"/>
    <cellStyle name="Normal 23 2 2 7 4" xfId="31367"/>
    <cellStyle name="Normal 23 2 2 8" xfId="31368"/>
    <cellStyle name="Normal 23 2 2 8 2" xfId="31369"/>
    <cellStyle name="Normal 23 2 2 8 2 2" xfId="31370"/>
    <cellStyle name="Normal 23 2 2 8 3" xfId="31371"/>
    <cellStyle name="Normal 23 2 2 9" xfId="31372"/>
    <cellStyle name="Normal 23 2 2 9 2" xfId="31373"/>
    <cellStyle name="Normal 23 2 3" xfId="31374"/>
    <cellStyle name="Normal 23 2 3 2" xfId="31375"/>
    <cellStyle name="Normal 23 2 3 2 2" xfId="31376"/>
    <cellStyle name="Normal 23 2 3 2 2 2" xfId="31377"/>
    <cellStyle name="Normal 23 2 3 2 2 2 2" xfId="31378"/>
    <cellStyle name="Normal 23 2 3 2 2 2 2 2" xfId="31379"/>
    <cellStyle name="Normal 23 2 3 2 2 2 2 2 2" xfId="31380"/>
    <cellStyle name="Normal 23 2 3 2 2 2 2 2 2 2" xfId="31381"/>
    <cellStyle name="Normal 23 2 3 2 2 2 2 2 2 2 2" xfId="31382"/>
    <cellStyle name="Normal 23 2 3 2 2 2 2 2 2 3" xfId="31383"/>
    <cellStyle name="Normal 23 2 3 2 2 2 2 2 3" xfId="31384"/>
    <cellStyle name="Normal 23 2 3 2 2 2 2 2 3 2" xfId="31385"/>
    <cellStyle name="Normal 23 2 3 2 2 2 2 2 4" xfId="31386"/>
    <cellStyle name="Normal 23 2 3 2 2 2 2 3" xfId="31387"/>
    <cellStyle name="Normal 23 2 3 2 2 2 2 3 2" xfId="31388"/>
    <cellStyle name="Normal 23 2 3 2 2 2 2 3 2 2" xfId="31389"/>
    <cellStyle name="Normal 23 2 3 2 2 2 2 3 3" xfId="31390"/>
    <cellStyle name="Normal 23 2 3 2 2 2 2 4" xfId="31391"/>
    <cellStyle name="Normal 23 2 3 2 2 2 2 4 2" xfId="31392"/>
    <cellStyle name="Normal 23 2 3 2 2 2 2 5" xfId="31393"/>
    <cellStyle name="Normal 23 2 3 2 2 2 3" xfId="31394"/>
    <cellStyle name="Normal 23 2 3 2 2 2 3 2" xfId="31395"/>
    <cellStyle name="Normal 23 2 3 2 2 2 3 2 2" xfId="31396"/>
    <cellStyle name="Normal 23 2 3 2 2 2 3 2 2 2" xfId="31397"/>
    <cellStyle name="Normal 23 2 3 2 2 2 3 2 3" xfId="31398"/>
    <cellStyle name="Normal 23 2 3 2 2 2 3 3" xfId="31399"/>
    <cellStyle name="Normal 23 2 3 2 2 2 3 3 2" xfId="31400"/>
    <cellStyle name="Normal 23 2 3 2 2 2 3 4" xfId="31401"/>
    <cellStyle name="Normal 23 2 3 2 2 2 4" xfId="31402"/>
    <cellStyle name="Normal 23 2 3 2 2 2 4 2" xfId="31403"/>
    <cellStyle name="Normal 23 2 3 2 2 2 4 2 2" xfId="31404"/>
    <cellStyle name="Normal 23 2 3 2 2 2 4 3" xfId="31405"/>
    <cellStyle name="Normal 23 2 3 2 2 2 5" xfId="31406"/>
    <cellStyle name="Normal 23 2 3 2 2 2 5 2" xfId="31407"/>
    <cellStyle name="Normal 23 2 3 2 2 2 6" xfId="31408"/>
    <cellStyle name="Normal 23 2 3 2 2 3" xfId="31409"/>
    <cellStyle name="Normal 23 2 3 2 2 3 2" xfId="31410"/>
    <cellStyle name="Normal 23 2 3 2 2 3 2 2" xfId="31411"/>
    <cellStyle name="Normal 23 2 3 2 2 3 2 2 2" xfId="31412"/>
    <cellStyle name="Normal 23 2 3 2 2 3 2 2 2 2" xfId="31413"/>
    <cellStyle name="Normal 23 2 3 2 2 3 2 2 3" xfId="31414"/>
    <cellStyle name="Normal 23 2 3 2 2 3 2 3" xfId="31415"/>
    <cellStyle name="Normal 23 2 3 2 2 3 2 3 2" xfId="31416"/>
    <cellStyle name="Normal 23 2 3 2 2 3 2 4" xfId="31417"/>
    <cellStyle name="Normal 23 2 3 2 2 3 3" xfId="31418"/>
    <cellStyle name="Normal 23 2 3 2 2 3 3 2" xfId="31419"/>
    <cellStyle name="Normal 23 2 3 2 2 3 3 2 2" xfId="31420"/>
    <cellStyle name="Normal 23 2 3 2 2 3 3 3" xfId="31421"/>
    <cellStyle name="Normal 23 2 3 2 2 3 4" xfId="31422"/>
    <cellStyle name="Normal 23 2 3 2 2 3 4 2" xfId="31423"/>
    <cellStyle name="Normal 23 2 3 2 2 3 5" xfId="31424"/>
    <cellStyle name="Normal 23 2 3 2 2 4" xfId="31425"/>
    <cellStyle name="Normal 23 2 3 2 2 4 2" xfId="31426"/>
    <cellStyle name="Normal 23 2 3 2 2 4 2 2" xfId="31427"/>
    <cellStyle name="Normal 23 2 3 2 2 4 2 2 2" xfId="31428"/>
    <cellStyle name="Normal 23 2 3 2 2 4 2 3" xfId="31429"/>
    <cellStyle name="Normal 23 2 3 2 2 4 3" xfId="31430"/>
    <cellStyle name="Normal 23 2 3 2 2 4 3 2" xfId="31431"/>
    <cellStyle name="Normal 23 2 3 2 2 4 4" xfId="31432"/>
    <cellStyle name="Normal 23 2 3 2 2 5" xfId="31433"/>
    <cellStyle name="Normal 23 2 3 2 2 5 2" xfId="31434"/>
    <cellStyle name="Normal 23 2 3 2 2 5 2 2" xfId="31435"/>
    <cellStyle name="Normal 23 2 3 2 2 5 3" xfId="31436"/>
    <cellStyle name="Normal 23 2 3 2 2 6" xfId="31437"/>
    <cellStyle name="Normal 23 2 3 2 2 6 2" xfId="31438"/>
    <cellStyle name="Normal 23 2 3 2 2 7" xfId="31439"/>
    <cellStyle name="Normal 23 2 3 2 3" xfId="31440"/>
    <cellStyle name="Normal 23 2 3 2 3 2" xfId="31441"/>
    <cellStyle name="Normal 23 2 3 2 3 2 2" xfId="31442"/>
    <cellStyle name="Normal 23 2 3 2 3 2 2 2" xfId="31443"/>
    <cellStyle name="Normal 23 2 3 2 3 2 2 2 2" xfId="31444"/>
    <cellStyle name="Normal 23 2 3 2 3 2 2 2 2 2" xfId="31445"/>
    <cellStyle name="Normal 23 2 3 2 3 2 2 2 3" xfId="31446"/>
    <cellStyle name="Normal 23 2 3 2 3 2 2 3" xfId="31447"/>
    <cellStyle name="Normal 23 2 3 2 3 2 2 3 2" xfId="31448"/>
    <cellStyle name="Normal 23 2 3 2 3 2 2 4" xfId="31449"/>
    <cellStyle name="Normal 23 2 3 2 3 2 3" xfId="31450"/>
    <cellStyle name="Normal 23 2 3 2 3 2 3 2" xfId="31451"/>
    <cellStyle name="Normal 23 2 3 2 3 2 3 2 2" xfId="31452"/>
    <cellStyle name="Normal 23 2 3 2 3 2 3 3" xfId="31453"/>
    <cellStyle name="Normal 23 2 3 2 3 2 4" xfId="31454"/>
    <cellStyle name="Normal 23 2 3 2 3 2 4 2" xfId="31455"/>
    <cellStyle name="Normal 23 2 3 2 3 2 5" xfId="31456"/>
    <cellStyle name="Normal 23 2 3 2 3 3" xfId="31457"/>
    <cellStyle name="Normal 23 2 3 2 3 3 2" xfId="31458"/>
    <cellStyle name="Normal 23 2 3 2 3 3 2 2" xfId="31459"/>
    <cellStyle name="Normal 23 2 3 2 3 3 2 2 2" xfId="31460"/>
    <cellStyle name="Normal 23 2 3 2 3 3 2 3" xfId="31461"/>
    <cellStyle name="Normal 23 2 3 2 3 3 3" xfId="31462"/>
    <cellStyle name="Normal 23 2 3 2 3 3 3 2" xfId="31463"/>
    <cellStyle name="Normal 23 2 3 2 3 3 4" xfId="31464"/>
    <cellStyle name="Normal 23 2 3 2 3 4" xfId="31465"/>
    <cellStyle name="Normal 23 2 3 2 3 4 2" xfId="31466"/>
    <cellStyle name="Normal 23 2 3 2 3 4 2 2" xfId="31467"/>
    <cellStyle name="Normal 23 2 3 2 3 4 3" xfId="31468"/>
    <cellStyle name="Normal 23 2 3 2 3 5" xfId="31469"/>
    <cellStyle name="Normal 23 2 3 2 3 5 2" xfId="31470"/>
    <cellStyle name="Normal 23 2 3 2 3 6" xfId="31471"/>
    <cellStyle name="Normal 23 2 3 2 4" xfId="31472"/>
    <cellStyle name="Normal 23 2 3 2 4 2" xfId="31473"/>
    <cellStyle name="Normal 23 2 3 2 4 2 2" xfId="31474"/>
    <cellStyle name="Normal 23 2 3 2 4 2 2 2" xfId="31475"/>
    <cellStyle name="Normal 23 2 3 2 4 2 2 2 2" xfId="31476"/>
    <cellStyle name="Normal 23 2 3 2 4 2 2 3" xfId="31477"/>
    <cellStyle name="Normal 23 2 3 2 4 2 3" xfId="31478"/>
    <cellStyle name="Normal 23 2 3 2 4 2 3 2" xfId="31479"/>
    <cellStyle name="Normal 23 2 3 2 4 2 4" xfId="31480"/>
    <cellStyle name="Normal 23 2 3 2 4 3" xfId="31481"/>
    <cellStyle name="Normal 23 2 3 2 4 3 2" xfId="31482"/>
    <cellStyle name="Normal 23 2 3 2 4 3 2 2" xfId="31483"/>
    <cellStyle name="Normal 23 2 3 2 4 3 3" xfId="31484"/>
    <cellStyle name="Normal 23 2 3 2 4 4" xfId="31485"/>
    <cellStyle name="Normal 23 2 3 2 4 4 2" xfId="31486"/>
    <cellStyle name="Normal 23 2 3 2 4 5" xfId="31487"/>
    <cellStyle name="Normal 23 2 3 2 5" xfId="31488"/>
    <cellStyle name="Normal 23 2 3 2 5 2" xfId="31489"/>
    <cellStyle name="Normal 23 2 3 2 5 2 2" xfId="31490"/>
    <cellStyle name="Normal 23 2 3 2 5 2 2 2" xfId="31491"/>
    <cellStyle name="Normal 23 2 3 2 5 2 3" xfId="31492"/>
    <cellStyle name="Normal 23 2 3 2 5 3" xfId="31493"/>
    <cellStyle name="Normal 23 2 3 2 5 3 2" xfId="31494"/>
    <cellStyle name="Normal 23 2 3 2 5 4" xfId="31495"/>
    <cellStyle name="Normal 23 2 3 2 6" xfId="31496"/>
    <cellStyle name="Normal 23 2 3 2 6 2" xfId="31497"/>
    <cellStyle name="Normal 23 2 3 2 6 2 2" xfId="31498"/>
    <cellStyle name="Normal 23 2 3 2 6 3" xfId="31499"/>
    <cellStyle name="Normal 23 2 3 2 7" xfId="31500"/>
    <cellStyle name="Normal 23 2 3 2 7 2" xfId="31501"/>
    <cellStyle name="Normal 23 2 3 2 8" xfId="31502"/>
    <cellStyle name="Normal 23 2 3 3" xfId="31503"/>
    <cellStyle name="Normal 23 2 3 3 2" xfId="31504"/>
    <cellStyle name="Normal 23 2 3 3 2 2" xfId="31505"/>
    <cellStyle name="Normal 23 2 3 3 2 2 2" xfId="31506"/>
    <cellStyle name="Normal 23 2 3 3 2 2 2 2" xfId="31507"/>
    <cellStyle name="Normal 23 2 3 3 2 2 2 2 2" xfId="31508"/>
    <cellStyle name="Normal 23 2 3 3 2 2 2 2 2 2" xfId="31509"/>
    <cellStyle name="Normal 23 2 3 3 2 2 2 2 3" xfId="31510"/>
    <cellStyle name="Normal 23 2 3 3 2 2 2 3" xfId="31511"/>
    <cellStyle name="Normal 23 2 3 3 2 2 2 3 2" xfId="31512"/>
    <cellStyle name="Normal 23 2 3 3 2 2 2 4" xfId="31513"/>
    <cellStyle name="Normal 23 2 3 3 2 2 3" xfId="31514"/>
    <cellStyle name="Normal 23 2 3 3 2 2 3 2" xfId="31515"/>
    <cellStyle name="Normal 23 2 3 3 2 2 3 2 2" xfId="31516"/>
    <cellStyle name="Normal 23 2 3 3 2 2 3 3" xfId="31517"/>
    <cellStyle name="Normal 23 2 3 3 2 2 4" xfId="31518"/>
    <cellStyle name="Normal 23 2 3 3 2 2 4 2" xfId="31519"/>
    <cellStyle name="Normal 23 2 3 3 2 2 5" xfId="31520"/>
    <cellStyle name="Normal 23 2 3 3 2 3" xfId="31521"/>
    <cellStyle name="Normal 23 2 3 3 2 3 2" xfId="31522"/>
    <cellStyle name="Normal 23 2 3 3 2 3 2 2" xfId="31523"/>
    <cellStyle name="Normal 23 2 3 3 2 3 2 2 2" xfId="31524"/>
    <cellStyle name="Normal 23 2 3 3 2 3 2 3" xfId="31525"/>
    <cellStyle name="Normal 23 2 3 3 2 3 3" xfId="31526"/>
    <cellStyle name="Normal 23 2 3 3 2 3 3 2" xfId="31527"/>
    <cellStyle name="Normal 23 2 3 3 2 3 4" xfId="31528"/>
    <cellStyle name="Normal 23 2 3 3 2 4" xfId="31529"/>
    <cellStyle name="Normal 23 2 3 3 2 4 2" xfId="31530"/>
    <cellStyle name="Normal 23 2 3 3 2 4 2 2" xfId="31531"/>
    <cellStyle name="Normal 23 2 3 3 2 4 3" xfId="31532"/>
    <cellStyle name="Normal 23 2 3 3 2 5" xfId="31533"/>
    <cellStyle name="Normal 23 2 3 3 2 5 2" xfId="31534"/>
    <cellStyle name="Normal 23 2 3 3 2 6" xfId="31535"/>
    <cellStyle name="Normal 23 2 3 3 3" xfId="31536"/>
    <cellStyle name="Normal 23 2 3 3 3 2" xfId="31537"/>
    <cellStyle name="Normal 23 2 3 3 3 2 2" xfId="31538"/>
    <cellStyle name="Normal 23 2 3 3 3 2 2 2" xfId="31539"/>
    <cellStyle name="Normal 23 2 3 3 3 2 2 2 2" xfId="31540"/>
    <cellStyle name="Normal 23 2 3 3 3 2 2 3" xfId="31541"/>
    <cellStyle name="Normal 23 2 3 3 3 2 3" xfId="31542"/>
    <cellStyle name="Normal 23 2 3 3 3 2 3 2" xfId="31543"/>
    <cellStyle name="Normal 23 2 3 3 3 2 4" xfId="31544"/>
    <cellStyle name="Normal 23 2 3 3 3 3" xfId="31545"/>
    <cellStyle name="Normal 23 2 3 3 3 3 2" xfId="31546"/>
    <cellStyle name="Normal 23 2 3 3 3 3 2 2" xfId="31547"/>
    <cellStyle name="Normal 23 2 3 3 3 3 3" xfId="31548"/>
    <cellStyle name="Normal 23 2 3 3 3 4" xfId="31549"/>
    <cellStyle name="Normal 23 2 3 3 3 4 2" xfId="31550"/>
    <cellStyle name="Normal 23 2 3 3 3 5" xfId="31551"/>
    <cellStyle name="Normal 23 2 3 3 4" xfId="31552"/>
    <cellStyle name="Normal 23 2 3 3 4 2" xfId="31553"/>
    <cellStyle name="Normal 23 2 3 3 4 2 2" xfId="31554"/>
    <cellStyle name="Normal 23 2 3 3 4 2 2 2" xfId="31555"/>
    <cellStyle name="Normal 23 2 3 3 4 2 3" xfId="31556"/>
    <cellStyle name="Normal 23 2 3 3 4 3" xfId="31557"/>
    <cellStyle name="Normal 23 2 3 3 4 3 2" xfId="31558"/>
    <cellStyle name="Normal 23 2 3 3 4 4" xfId="31559"/>
    <cellStyle name="Normal 23 2 3 3 5" xfId="31560"/>
    <cellStyle name="Normal 23 2 3 3 5 2" xfId="31561"/>
    <cellStyle name="Normal 23 2 3 3 5 2 2" xfId="31562"/>
    <cellStyle name="Normal 23 2 3 3 5 3" xfId="31563"/>
    <cellStyle name="Normal 23 2 3 3 6" xfId="31564"/>
    <cellStyle name="Normal 23 2 3 3 6 2" xfId="31565"/>
    <cellStyle name="Normal 23 2 3 3 7" xfId="31566"/>
    <cellStyle name="Normal 23 2 3 4" xfId="31567"/>
    <cellStyle name="Normal 23 2 3 4 2" xfId="31568"/>
    <cellStyle name="Normal 23 2 3 4 2 2" xfId="31569"/>
    <cellStyle name="Normal 23 2 3 4 2 2 2" xfId="31570"/>
    <cellStyle name="Normal 23 2 3 4 2 2 2 2" xfId="31571"/>
    <cellStyle name="Normal 23 2 3 4 2 2 2 2 2" xfId="31572"/>
    <cellStyle name="Normal 23 2 3 4 2 2 2 3" xfId="31573"/>
    <cellStyle name="Normal 23 2 3 4 2 2 3" xfId="31574"/>
    <cellStyle name="Normal 23 2 3 4 2 2 3 2" xfId="31575"/>
    <cellStyle name="Normal 23 2 3 4 2 2 4" xfId="31576"/>
    <cellStyle name="Normal 23 2 3 4 2 3" xfId="31577"/>
    <cellStyle name="Normal 23 2 3 4 2 3 2" xfId="31578"/>
    <cellStyle name="Normal 23 2 3 4 2 3 2 2" xfId="31579"/>
    <cellStyle name="Normal 23 2 3 4 2 3 3" xfId="31580"/>
    <cellStyle name="Normal 23 2 3 4 2 4" xfId="31581"/>
    <cellStyle name="Normal 23 2 3 4 2 4 2" xfId="31582"/>
    <cellStyle name="Normal 23 2 3 4 2 5" xfId="31583"/>
    <cellStyle name="Normal 23 2 3 4 3" xfId="31584"/>
    <cellStyle name="Normal 23 2 3 4 3 2" xfId="31585"/>
    <cellStyle name="Normal 23 2 3 4 3 2 2" xfId="31586"/>
    <cellStyle name="Normal 23 2 3 4 3 2 2 2" xfId="31587"/>
    <cellStyle name="Normal 23 2 3 4 3 2 3" xfId="31588"/>
    <cellStyle name="Normal 23 2 3 4 3 3" xfId="31589"/>
    <cellStyle name="Normal 23 2 3 4 3 3 2" xfId="31590"/>
    <cellStyle name="Normal 23 2 3 4 3 4" xfId="31591"/>
    <cellStyle name="Normal 23 2 3 4 4" xfId="31592"/>
    <cellStyle name="Normal 23 2 3 4 4 2" xfId="31593"/>
    <cellStyle name="Normal 23 2 3 4 4 2 2" xfId="31594"/>
    <cellStyle name="Normal 23 2 3 4 4 3" xfId="31595"/>
    <cellStyle name="Normal 23 2 3 4 5" xfId="31596"/>
    <cellStyle name="Normal 23 2 3 4 5 2" xfId="31597"/>
    <cellStyle name="Normal 23 2 3 4 6" xfId="31598"/>
    <cellStyle name="Normal 23 2 3 5" xfId="31599"/>
    <cellStyle name="Normal 23 2 3 5 2" xfId="31600"/>
    <cellStyle name="Normal 23 2 3 5 2 2" xfId="31601"/>
    <cellStyle name="Normal 23 2 3 5 2 2 2" xfId="31602"/>
    <cellStyle name="Normal 23 2 3 5 2 2 2 2" xfId="31603"/>
    <cellStyle name="Normal 23 2 3 5 2 2 3" xfId="31604"/>
    <cellStyle name="Normal 23 2 3 5 2 3" xfId="31605"/>
    <cellStyle name="Normal 23 2 3 5 2 3 2" xfId="31606"/>
    <cellStyle name="Normal 23 2 3 5 2 4" xfId="31607"/>
    <cellStyle name="Normal 23 2 3 5 3" xfId="31608"/>
    <cellStyle name="Normal 23 2 3 5 3 2" xfId="31609"/>
    <cellStyle name="Normal 23 2 3 5 3 2 2" xfId="31610"/>
    <cellStyle name="Normal 23 2 3 5 3 3" xfId="31611"/>
    <cellStyle name="Normal 23 2 3 5 4" xfId="31612"/>
    <cellStyle name="Normal 23 2 3 5 4 2" xfId="31613"/>
    <cellStyle name="Normal 23 2 3 5 5" xfId="31614"/>
    <cellStyle name="Normal 23 2 3 6" xfId="31615"/>
    <cellStyle name="Normal 23 2 3 6 2" xfId="31616"/>
    <cellStyle name="Normal 23 2 3 6 2 2" xfId="31617"/>
    <cellStyle name="Normal 23 2 3 6 2 2 2" xfId="31618"/>
    <cellStyle name="Normal 23 2 3 6 2 3" xfId="31619"/>
    <cellStyle name="Normal 23 2 3 6 3" xfId="31620"/>
    <cellStyle name="Normal 23 2 3 6 3 2" xfId="31621"/>
    <cellStyle name="Normal 23 2 3 6 4" xfId="31622"/>
    <cellStyle name="Normal 23 2 3 7" xfId="31623"/>
    <cellStyle name="Normal 23 2 3 7 2" xfId="31624"/>
    <cellStyle name="Normal 23 2 3 7 2 2" xfId="31625"/>
    <cellStyle name="Normal 23 2 3 7 3" xfId="31626"/>
    <cellStyle name="Normal 23 2 3 8" xfId="31627"/>
    <cellStyle name="Normal 23 2 3 8 2" xfId="31628"/>
    <cellStyle name="Normal 23 2 3 9" xfId="31629"/>
    <cellStyle name="Normal 23 2 4" xfId="31630"/>
    <cellStyle name="Normal 23 2 4 2" xfId="31631"/>
    <cellStyle name="Normal 23 2 4 2 2" xfId="31632"/>
    <cellStyle name="Normal 23 2 4 2 2 2" xfId="31633"/>
    <cellStyle name="Normal 23 2 4 2 2 2 2" xfId="31634"/>
    <cellStyle name="Normal 23 2 4 2 2 2 2 2" xfId="31635"/>
    <cellStyle name="Normal 23 2 4 2 2 2 2 2 2" xfId="31636"/>
    <cellStyle name="Normal 23 2 4 2 2 2 2 2 2 2" xfId="31637"/>
    <cellStyle name="Normal 23 2 4 2 2 2 2 2 3" xfId="31638"/>
    <cellStyle name="Normal 23 2 4 2 2 2 2 3" xfId="31639"/>
    <cellStyle name="Normal 23 2 4 2 2 2 2 3 2" xfId="31640"/>
    <cellStyle name="Normal 23 2 4 2 2 2 2 4" xfId="31641"/>
    <cellStyle name="Normal 23 2 4 2 2 2 3" xfId="31642"/>
    <cellStyle name="Normal 23 2 4 2 2 2 3 2" xfId="31643"/>
    <cellStyle name="Normal 23 2 4 2 2 2 3 2 2" xfId="31644"/>
    <cellStyle name="Normal 23 2 4 2 2 2 3 3" xfId="31645"/>
    <cellStyle name="Normal 23 2 4 2 2 2 4" xfId="31646"/>
    <cellStyle name="Normal 23 2 4 2 2 2 4 2" xfId="31647"/>
    <cellStyle name="Normal 23 2 4 2 2 2 5" xfId="31648"/>
    <cellStyle name="Normal 23 2 4 2 2 3" xfId="31649"/>
    <cellStyle name="Normal 23 2 4 2 2 3 2" xfId="31650"/>
    <cellStyle name="Normal 23 2 4 2 2 3 2 2" xfId="31651"/>
    <cellStyle name="Normal 23 2 4 2 2 3 2 2 2" xfId="31652"/>
    <cellStyle name="Normal 23 2 4 2 2 3 2 3" xfId="31653"/>
    <cellStyle name="Normal 23 2 4 2 2 3 3" xfId="31654"/>
    <cellStyle name="Normal 23 2 4 2 2 3 3 2" xfId="31655"/>
    <cellStyle name="Normal 23 2 4 2 2 3 4" xfId="31656"/>
    <cellStyle name="Normal 23 2 4 2 2 4" xfId="31657"/>
    <cellStyle name="Normal 23 2 4 2 2 4 2" xfId="31658"/>
    <cellStyle name="Normal 23 2 4 2 2 4 2 2" xfId="31659"/>
    <cellStyle name="Normal 23 2 4 2 2 4 3" xfId="31660"/>
    <cellStyle name="Normal 23 2 4 2 2 5" xfId="31661"/>
    <cellStyle name="Normal 23 2 4 2 2 5 2" xfId="31662"/>
    <cellStyle name="Normal 23 2 4 2 2 6" xfId="31663"/>
    <cellStyle name="Normal 23 2 4 2 3" xfId="31664"/>
    <cellStyle name="Normal 23 2 4 2 3 2" xfId="31665"/>
    <cellStyle name="Normal 23 2 4 2 3 2 2" xfId="31666"/>
    <cellStyle name="Normal 23 2 4 2 3 2 2 2" xfId="31667"/>
    <cellStyle name="Normal 23 2 4 2 3 2 2 2 2" xfId="31668"/>
    <cellStyle name="Normal 23 2 4 2 3 2 2 3" xfId="31669"/>
    <cellStyle name="Normal 23 2 4 2 3 2 3" xfId="31670"/>
    <cellStyle name="Normal 23 2 4 2 3 2 3 2" xfId="31671"/>
    <cellStyle name="Normal 23 2 4 2 3 2 4" xfId="31672"/>
    <cellStyle name="Normal 23 2 4 2 3 3" xfId="31673"/>
    <cellStyle name="Normal 23 2 4 2 3 3 2" xfId="31674"/>
    <cellStyle name="Normal 23 2 4 2 3 3 2 2" xfId="31675"/>
    <cellStyle name="Normal 23 2 4 2 3 3 3" xfId="31676"/>
    <cellStyle name="Normal 23 2 4 2 3 4" xfId="31677"/>
    <cellStyle name="Normal 23 2 4 2 3 4 2" xfId="31678"/>
    <cellStyle name="Normal 23 2 4 2 3 5" xfId="31679"/>
    <cellStyle name="Normal 23 2 4 2 4" xfId="31680"/>
    <cellStyle name="Normal 23 2 4 2 4 2" xfId="31681"/>
    <cellStyle name="Normal 23 2 4 2 4 2 2" xfId="31682"/>
    <cellStyle name="Normal 23 2 4 2 4 2 2 2" xfId="31683"/>
    <cellStyle name="Normal 23 2 4 2 4 2 3" xfId="31684"/>
    <cellStyle name="Normal 23 2 4 2 4 3" xfId="31685"/>
    <cellStyle name="Normal 23 2 4 2 4 3 2" xfId="31686"/>
    <cellStyle name="Normal 23 2 4 2 4 4" xfId="31687"/>
    <cellStyle name="Normal 23 2 4 2 5" xfId="31688"/>
    <cellStyle name="Normal 23 2 4 2 5 2" xfId="31689"/>
    <cellStyle name="Normal 23 2 4 2 5 2 2" xfId="31690"/>
    <cellStyle name="Normal 23 2 4 2 5 3" xfId="31691"/>
    <cellStyle name="Normal 23 2 4 2 6" xfId="31692"/>
    <cellStyle name="Normal 23 2 4 2 6 2" xfId="31693"/>
    <cellStyle name="Normal 23 2 4 2 7" xfId="31694"/>
    <cellStyle name="Normal 23 2 4 3" xfId="31695"/>
    <cellStyle name="Normal 23 2 4 3 2" xfId="31696"/>
    <cellStyle name="Normal 23 2 4 3 2 2" xfId="31697"/>
    <cellStyle name="Normal 23 2 4 3 2 2 2" xfId="31698"/>
    <cellStyle name="Normal 23 2 4 3 2 2 2 2" xfId="31699"/>
    <cellStyle name="Normal 23 2 4 3 2 2 2 2 2" xfId="31700"/>
    <cellStyle name="Normal 23 2 4 3 2 2 2 3" xfId="31701"/>
    <cellStyle name="Normal 23 2 4 3 2 2 3" xfId="31702"/>
    <cellStyle name="Normal 23 2 4 3 2 2 3 2" xfId="31703"/>
    <cellStyle name="Normal 23 2 4 3 2 2 4" xfId="31704"/>
    <cellStyle name="Normal 23 2 4 3 2 3" xfId="31705"/>
    <cellStyle name="Normal 23 2 4 3 2 3 2" xfId="31706"/>
    <cellStyle name="Normal 23 2 4 3 2 3 2 2" xfId="31707"/>
    <cellStyle name="Normal 23 2 4 3 2 3 3" xfId="31708"/>
    <cellStyle name="Normal 23 2 4 3 2 4" xfId="31709"/>
    <cellStyle name="Normal 23 2 4 3 2 4 2" xfId="31710"/>
    <cellStyle name="Normal 23 2 4 3 2 5" xfId="31711"/>
    <cellStyle name="Normal 23 2 4 3 3" xfId="31712"/>
    <cellStyle name="Normal 23 2 4 3 3 2" xfId="31713"/>
    <cellStyle name="Normal 23 2 4 3 3 2 2" xfId="31714"/>
    <cellStyle name="Normal 23 2 4 3 3 2 2 2" xfId="31715"/>
    <cellStyle name="Normal 23 2 4 3 3 2 3" xfId="31716"/>
    <cellStyle name="Normal 23 2 4 3 3 3" xfId="31717"/>
    <cellStyle name="Normal 23 2 4 3 3 3 2" xfId="31718"/>
    <cellStyle name="Normal 23 2 4 3 3 4" xfId="31719"/>
    <cellStyle name="Normal 23 2 4 3 4" xfId="31720"/>
    <cellStyle name="Normal 23 2 4 3 4 2" xfId="31721"/>
    <cellStyle name="Normal 23 2 4 3 4 2 2" xfId="31722"/>
    <cellStyle name="Normal 23 2 4 3 4 3" xfId="31723"/>
    <cellStyle name="Normal 23 2 4 3 5" xfId="31724"/>
    <cellStyle name="Normal 23 2 4 3 5 2" xfId="31725"/>
    <cellStyle name="Normal 23 2 4 3 6" xfId="31726"/>
    <cellStyle name="Normal 23 2 4 4" xfId="31727"/>
    <cellStyle name="Normal 23 2 4 4 2" xfId="31728"/>
    <cellStyle name="Normal 23 2 4 4 2 2" xfId="31729"/>
    <cellStyle name="Normal 23 2 4 4 2 2 2" xfId="31730"/>
    <cellStyle name="Normal 23 2 4 4 2 2 2 2" xfId="31731"/>
    <cellStyle name="Normal 23 2 4 4 2 2 3" xfId="31732"/>
    <cellStyle name="Normal 23 2 4 4 2 3" xfId="31733"/>
    <cellStyle name="Normal 23 2 4 4 2 3 2" xfId="31734"/>
    <cellStyle name="Normal 23 2 4 4 2 4" xfId="31735"/>
    <cellStyle name="Normal 23 2 4 4 3" xfId="31736"/>
    <cellStyle name="Normal 23 2 4 4 3 2" xfId="31737"/>
    <cellStyle name="Normal 23 2 4 4 3 2 2" xfId="31738"/>
    <cellStyle name="Normal 23 2 4 4 3 3" xfId="31739"/>
    <cellStyle name="Normal 23 2 4 4 4" xfId="31740"/>
    <cellStyle name="Normal 23 2 4 4 4 2" xfId="31741"/>
    <cellStyle name="Normal 23 2 4 4 5" xfId="31742"/>
    <cellStyle name="Normal 23 2 4 5" xfId="31743"/>
    <cellStyle name="Normal 23 2 4 5 2" xfId="31744"/>
    <cellStyle name="Normal 23 2 4 5 2 2" xfId="31745"/>
    <cellStyle name="Normal 23 2 4 5 2 2 2" xfId="31746"/>
    <cellStyle name="Normal 23 2 4 5 2 3" xfId="31747"/>
    <cellStyle name="Normal 23 2 4 5 3" xfId="31748"/>
    <cellStyle name="Normal 23 2 4 5 3 2" xfId="31749"/>
    <cellStyle name="Normal 23 2 4 5 4" xfId="31750"/>
    <cellStyle name="Normal 23 2 4 6" xfId="31751"/>
    <cellStyle name="Normal 23 2 4 6 2" xfId="31752"/>
    <cellStyle name="Normal 23 2 4 6 2 2" xfId="31753"/>
    <cellStyle name="Normal 23 2 4 6 3" xfId="31754"/>
    <cellStyle name="Normal 23 2 4 7" xfId="31755"/>
    <cellStyle name="Normal 23 2 4 7 2" xfId="31756"/>
    <cellStyle name="Normal 23 2 4 8" xfId="31757"/>
    <cellStyle name="Normal 23 2 5" xfId="31758"/>
    <cellStyle name="Normal 23 2 5 2" xfId="31759"/>
    <cellStyle name="Normal 23 2 5 2 2" xfId="31760"/>
    <cellStyle name="Normal 23 2 5 2 2 2" xfId="31761"/>
    <cellStyle name="Normal 23 2 5 2 2 2 2" xfId="31762"/>
    <cellStyle name="Normal 23 2 5 2 2 2 2 2" xfId="31763"/>
    <cellStyle name="Normal 23 2 5 2 2 2 2 2 2" xfId="31764"/>
    <cellStyle name="Normal 23 2 5 2 2 2 2 3" xfId="31765"/>
    <cellStyle name="Normal 23 2 5 2 2 2 3" xfId="31766"/>
    <cellStyle name="Normal 23 2 5 2 2 2 3 2" xfId="31767"/>
    <cellStyle name="Normal 23 2 5 2 2 2 4" xfId="31768"/>
    <cellStyle name="Normal 23 2 5 2 2 3" xfId="31769"/>
    <cellStyle name="Normal 23 2 5 2 2 3 2" xfId="31770"/>
    <cellStyle name="Normal 23 2 5 2 2 3 2 2" xfId="31771"/>
    <cellStyle name="Normal 23 2 5 2 2 3 3" xfId="31772"/>
    <cellStyle name="Normal 23 2 5 2 2 4" xfId="31773"/>
    <cellStyle name="Normal 23 2 5 2 2 4 2" xfId="31774"/>
    <cellStyle name="Normal 23 2 5 2 2 5" xfId="31775"/>
    <cellStyle name="Normal 23 2 5 2 3" xfId="31776"/>
    <cellStyle name="Normal 23 2 5 2 3 2" xfId="31777"/>
    <cellStyle name="Normal 23 2 5 2 3 2 2" xfId="31778"/>
    <cellStyle name="Normal 23 2 5 2 3 2 2 2" xfId="31779"/>
    <cellStyle name="Normal 23 2 5 2 3 2 3" xfId="31780"/>
    <cellStyle name="Normal 23 2 5 2 3 3" xfId="31781"/>
    <cellStyle name="Normal 23 2 5 2 3 3 2" xfId="31782"/>
    <cellStyle name="Normal 23 2 5 2 3 4" xfId="31783"/>
    <cellStyle name="Normal 23 2 5 2 4" xfId="31784"/>
    <cellStyle name="Normal 23 2 5 2 4 2" xfId="31785"/>
    <cellStyle name="Normal 23 2 5 2 4 2 2" xfId="31786"/>
    <cellStyle name="Normal 23 2 5 2 4 3" xfId="31787"/>
    <cellStyle name="Normal 23 2 5 2 5" xfId="31788"/>
    <cellStyle name="Normal 23 2 5 2 5 2" xfId="31789"/>
    <cellStyle name="Normal 23 2 5 2 6" xfId="31790"/>
    <cellStyle name="Normal 23 2 5 3" xfId="31791"/>
    <cellStyle name="Normal 23 2 5 3 2" xfId="31792"/>
    <cellStyle name="Normal 23 2 5 3 2 2" xfId="31793"/>
    <cellStyle name="Normal 23 2 5 3 2 2 2" xfId="31794"/>
    <cellStyle name="Normal 23 2 5 3 2 2 2 2" xfId="31795"/>
    <cellStyle name="Normal 23 2 5 3 2 2 3" xfId="31796"/>
    <cellStyle name="Normal 23 2 5 3 2 3" xfId="31797"/>
    <cellStyle name="Normal 23 2 5 3 2 3 2" xfId="31798"/>
    <cellStyle name="Normal 23 2 5 3 2 4" xfId="31799"/>
    <cellStyle name="Normal 23 2 5 3 3" xfId="31800"/>
    <cellStyle name="Normal 23 2 5 3 3 2" xfId="31801"/>
    <cellStyle name="Normal 23 2 5 3 3 2 2" xfId="31802"/>
    <cellStyle name="Normal 23 2 5 3 3 3" xfId="31803"/>
    <cellStyle name="Normal 23 2 5 3 4" xfId="31804"/>
    <cellStyle name="Normal 23 2 5 3 4 2" xfId="31805"/>
    <cellStyle name="Normal 23 2 5 3 5" xfId="31806"/>
    <cellStyle name="Normal 23 2 5 4" xfId="31807"/>
    <cellStyle name="Normal 23 2 5 4 2" xfId="31808"/>
    <cellStyle name="Normal 23 2 5 4 2 2" xfId="31809"/>
    <cellStyle name="Normal 23 2 5 4 2 2 2" xfId="31810"/>
    <cellStyle name="Normal 23 2 5 4 2 3" xfId="31811"/>
    <cellStyle name="Normal 23 2 5 4 3" xfId="31812"/>
    <cellStyle name="Normal 23 2 5 4 3 2" xfId="31813"/>
    <cellStyle name="Normal 23 2 5 4 4" xfId="31814"/>
    <cellStyle name="Normal 23 2 5 5" xfId="31815"/>
    <cellStyle name="Normal 23 2 5 5 2" xfId="31816"/>
    <cellStyle name="Normal 23 2 5 5 2 2" xfId="31817"/>
    <cellStyle name="Normal 23 2 5 5 3" xfId="31818"/>
    <cellStyle name="Normal 23 2 5 6" xfId="31819"/>
    <cellStyle name="Normal 23 2 5 6 2" xfId="31820"/>
    <cellStyle name="Normal 23 2 5 7" xfId="31821"/>
    <cellStyle name="Normal 23 2 6" xfId="31822"/>
    <cellStyle name="Normal 23 2 6 2" xfId="31823"/>
    <cellStyle name="Normal 23 2 6 2 2" xfId="31824"/>
    <cellStyle name="Normal 23 2 6 2 2 2" xfId="31825"/>
    <cellStyle name="Normal 23 2 6 2 2 2 2" xfId="31826"/>
    <cellStyle name="Normal 23 2 6 2 2 2 2 2" xfId="31827"/>
    <cellStyle name="Normal 23 2 6 2 2 2 3" xfId="31828"/>
    <cellStyle name="Normal 23 2 6 2 2 3" xfId="31829"/>
    <cellStyle name="Normal 23 2 6 2 2 3 2" xfId="31830"/>
    <cellStyle name="Normal 23 2 6 2 2 4" xfId="31831"/>
    <cellStyle name="Normal 23 2 6 2 3" xfId="31832"/>
    <cellStyle name="Normal 23 2 6 2 3 2" xfId="31833"/>
    <cellStyle name="Normal 23 2 6 2 3 2 2" xfId="31834"/>
    <cellStyle name="Normal 23 2 6 2 3 3" xfId="31835"/>
    <cellStyle name="Normal 23 2 6 2 4" xfId="31836"/>
    <cellStyle name="Normal 23 2 6 2 4 2" xfId="31837"/>
    <cellStyle name="Normal 23 2 6 2 5" xfId="31838"/>
    <cellStyle name="Normal 23 2 6 3" xfId="31839"/>
    <cellStyle name="Normal 23 2 6 3 2" xfId="31840"/>
    <cellStyle name="Normal 23 2 6 3 2 2" xfId="31841"/>
    <cellStyle name="Normal 23 2 6 3 2 2 2" xfId="31842"/>
    <cellStyle name="Normal 23 2 6 3 2 3" xfId="31843"/>
    <cellStyle name="Normal 23 2 6 3 3" xfId="31844"/>
    <cellStyle name="Normal 23 2 6 3 3 2" xfId="31845"/>
    <cellStyle name="Normal 23 2 6 3 4" xfId="31846"/>
    <cellStyle name="Normal 23 2 6 4" xfId="31847"/>
    <cellStyle name="Normal 23 2 6 4 2" xfId="31848"/>
    <cellStyle name="Normal 23 2 6 4 2 2" xfId="31849"/>
    <cellStyle name="Normal 23 2 6 4 3" xfId="31850"/>
    <cellStyle name="Normal 23 2 6 5" xfId="31851"/>
    <cellStyle name="Normal 23 2 6 5 2" xfId="31852"/>
    <cellStyle name="Normal 23 2 6 6" xfId="31853"/>
    <cellStyle name="Normal 23 2 7" xfId="31854"/>
    <cellStyle name="Normal 23 2 7 2" xfId="31855"/>
    <cellStyle name="Normal 23 2 7 2 2" xfId="31856"/>
    <cellStyle name="Normal 23 2 7 2 2 2" xfId="31857"/>
    <cellStyle name="Normal 23 2 7 2 2 2 2" xfId="31858"/>
    <cellStyle name="Normal 23 2 7 2 2 3" xfId="31859"/>
    <cellStyle name="Normal 23 2 7 2 3" xfId="31860"/>
    <cellStyle name="Normal 23 2 7 2 3 2" xfId="31861"/>
    <cellStyle name="Normal 23 2 7 2 4" xfId="31862"/>
    <cellStyle name="Normal 23 2 7 3" xfId="31863"/>
    <cellStyle name="Normal 23 2 7 3 2" xfId="31864"/>
    <cellStyle name="Normal 23 2 7 3 2 2" xfId="31865"/>
    <cellStyle name="Normal 23 2 7 3 3" xfId="31866"/>
    <cellStyle name="Normal 23 2 7 4" xfId="31867"/>
    <cellStyle name="Normal 23 2 7 4 2" xfId="31868"/>
    <cellStyle name="Normal 23 2 7 5" xfId="31869"/>
    <cellStyle name="Normal 23 2 8" xfId="31870"/>
    <cellStyle name="Normal 23 2 8 2" xfId="31871"/>
    <cellStyle name="Normal 23 2 8 2 2" xfId="31872"/>
    <cellStyle name="Normal 23 2 8 2 2 2" xfId="31873"/>
    <cellStyle name="Normal 23 2 8 2 3" xfId="31874"/>
    <cellStyle name="Normal 23 2 8 3" xfId="31875"/>
    <cellStyle name="Normal 23 2 8 3 2" xfId="31876"/>
    <cellStyle name="Normal 23 2 8 4" xfId="31877"/>
    <cellStyle name="Normal 23 2 9" xfId="31878"/>
    <cellStyle name="Normal 23 2 9 2" xfId="31879"/>
    <cellStyle name="Normal 23 2 9 2 2" xfId="31880"/>
    <cellStyle name="Normal 23 2 9 3" xfId="31881"/>
    <cellStyle name="Normal 23 3" xfId="31882"/>
    <cellStyle name="Normal 23 3 10" xfId="31883"/>
    <cellStyle name="Normal 23 3 2" xfId="31884"/>
    <cellStyle name="Normal 23 3 2 2" xfId="31885"/>
    <cellStyle name="Normal 23 3 2 2 2" xfId="31886"/>
    <cellStyle name="Normal 23 3 2 2 2 2" xfId="31887"/>
    <cellStyle name="Normal 23 3 2 2 2 2 2" xfId="31888"/>
    <cellStyle name="Normal 23 3 2 2 2 2 2 2" xfId="31889"/>
    <cellStyle name="Normal 23 3 2 2 2 2 2 2 2" xfId="31890"/>
    <cellStyle name="Normal 23 3 2 2 2 2 2 2 2 2" xfId="31891"/>
    <cellStyle name="Normal 23 3 2 2 2 2 2 2 2 2 2" xfId="31892"/>
    <cellStyle name="Normal 23 3 2 2 2 2 2 2 2 3" xfId="31893"/>
    <cellStyle name="Normal 23 3 2 2 2 2 2 2 3" xfId="31894"/>
    <cellStyle name="Normal 23 3 2 2 2 2 2 2 3 2" xfId="31895"/>
    <cellStyle name="Normal 23 3 2 2 2 2 2 2 4" xfId="31896"/>
    <cellStyle name="Normal 23 3 2 2 2 2 2 3" xfId="31897"/>
    <cellStyle name="Normal 23 3 2 2 2 2 2 3 2" xfId="31898"/>
    <cellStyle name="Normal 23 3 2 2 2 2 2 3 2 2" xfId="31899"/>
    <cellStyle name="Normal 23 3 2 2 2 2 2 3 3" xfId="31900"/>
    <cellStyle name="Normal 23 3 2 2 2 2 2 4" xfId="31901"/>
    <cellStyle name="Normal 23 3 2 2 2 2 2 4 2" xfId="31902"/>
    <cellStyle name="Normal 23 3 2 2 2 2 2 5" xfId="31903"/>
    <cellStyle name="Normal 23 3 2 2 2 2 3" xfId="31904"/>
    <cellStyle name="Normal 23 3 2 2 2 2 3 2" xfId="31905"/>
    <cellStyle name="Normal 23 3 2 2 2 2 3 2 2" xfId="31906"/>
    <cellStyle name="Normal 23 3 2 2 2 2 3 2 2 2" xfId="31907"/>
    <cellStyle name="Normal 23 3 2 2 2 2 3 2 3" xfId="31908"/>
    <cellStyle name="Normal 23 3 2 2 2 2 3 3" xfId="31909"/>
    <cellStyle name="Normal 23 3 2 2 2 2 3 3 2" xfId="31910"/>
    <cellStyle name="Normal 23 3 2 2 2 2 3 4" xfId="31911"/>
    <cellStyle name="Normal 23 3 2 2 2 2 4" xfId="31912"/>
    <cellStyle name="Normal 23 3 2 2 2 2 4 2" xfId="31913"/>
    <cellStyle name="Normal 23 3 2 2 2 2 4 2 2" xfId="31914"/>
    <cellStyle name="Normal 23 3 2 2 2 2 4 3" xfId="31915"/>
    <cellStyle name="Normal 23 3 2 2 2 2 5" xfId="31916"/>
    <cellStyle name="Normal 23 3 2 2 2 2 5 2" xfId="31917"/>
    <cellStyle name="Normal 23 3 2 2 2 2 6" xfId="31918"/>
    <cellStyle name="Normal 23 3 2 2 2 3" xfId="31919"/>
    <cellStyle name="Normal 23 3 2 2 2 3 2" xfId="31920"/>
    <cellStyle name="Normal 23 3 2 2 2 3 2 2" xfId="31921"/>
    <cellStyle name="Normal 23 3 2 2 2 3 2 2 2" xfId="31922"/>
    <cellStyle name="Normal 23 3 2 2 2 3 2 2 2 2" xfId="31923"/>
    <cellStyle name="Normal 23 3 2 2 2 3 2 2 3" xfId="31924"/>
    <cellStyle name="Normal 23 3 2 2 2 3 2 3" xfId="31925"/>
    <cellStyle name="Normal 23 3 2 2 2 3 2 3 2" xfId="31926"/>
    <cellStyle name="Normal 23 3 2 2 2 3 2 4" xfId="31927"/>
    <cellStyle name="Normal 23 3 2 2 2 3 3" xfId="31928"/>
    <cellStyle name="Normal 23 3 2 2 2 3 3 2" xfId="31929"/>
    <cellStyle name="Normal 23 3 2 2 2 3 3 2 2" xfId="31930"/>
    <cellStyle name="Normal 23 3 2 2 2 3 3 3" xfId="31931"/>
    <cellStyle name="Normal 23 3 2 2 2 3 4" xfId="31932"/>
    <cellStyle name="Normal 23 3 2 2 2 3 4 2" xfId="31933"/>
    <cellStyle name="Normal 23 3 2 2 2 3 5" xfId="31934"/>
    <cellStyle name="Normal 23 3 2 2 2 4" xfId="31935"/>
    <cellStyle name="Normal 23 3 2 2 2 4 2" xfId="31936"/>
    <cellStyle name="Normal 23 3 2 2 2 4 2 2" xfId="31937"/>
    <cellStyle name="Normal 23 3 2 2 2 4 2 2 2" xfId="31938"/>
    <cellStyle name="Normal 23 3 2 2 2 4 2 3" xfId="31939"/>
    <cellStyle name="Normal 23 3 2 2 2 4 3" xfId="31940"/>
    <cellStyle name="Normal 23 3 2 2 2 4 3 2" xfId="31941"/>
    <cellStyle name="Normal 23 3 2 2 2 4 4" xfId="31942"/>
    <cellStyle name="Normal 23 3 2 2 2 5" xfId="31943"/>
    <cellStyle name="Normal 23 3 2 2 2 5 2" xfId="31944"/>
    <cellStyle name="Normal 23 3 2 2 2 5 2 2" xfId="31945"/>
    <cellStyle name="Normal 23 3 2 2 2 5 3" xfId="31946"/>
    <cellStyle name="Normal 23 3 2 2 2 6" xfId="31947"/>
    <cellStyle name="Normal 23 3 2 2 2 6 2" xfId="31948"/>
    <cellStyle name="Normal 23 3 2 2 2 7" xfId="31949"/>
    <cellStyle name="Normal 23 3 2 2 3" xfId="31950"/>
    <cellStyle name="Normal 23 3 2 2 3 2" xfId="31951"/>
    <cellStyle name="Normal 23 3 2 2 3 2 2" xfId="31952"/>
    <cellStyle name="Normal 23 3 2 2 3 2 2 2" xfId="31953"/>
    <cellStyle name="Normal 23 3 2 2 3 2 2 2 2" xfId="31954"/>
    <cellStyle name="Normal 23 3 2 2 3 2 2 2 2 2" xfId="31955"/>
    <cellStyle name="Normal 23 3 2 2 3 2 2 2 3" xfId="31956"/>
    <cellStyle name="Normal 23 3 2 2 3 2 2 3" xfId="31957"/>
    <cellStyle name="Normal 23 3 2 2 3 2 2 3 2" xfId="31958"/>
    <cellStyle name="Normal 23 3 2 2 3 2 2 4" xfId="31959"/>
    <cellStyle name="Normal 23 3 2 2 3 2 3" xfId="31960"/>
    <cellStyle name="Normal 23 3 2 2 3 2 3 2" xfId="31961"/>
    <cellStyle name="Normal 23 3 2 2 3 2 3 2 2" xfId="31962"/>
    <cellStyle name="Normal 23 3 2 2 3 2 3 3" xfId="31963"/>
    <cellStyle name="Normal 23 3 2 2 3 2 4" xfId="31964"/>
    <cellStyle name="Normal 23 3 2 2 3 2 4 2" xfId="31965"/>
    <cellStyle name="Normal 23 3 2 2 3 2 5" xfId="31966"/>
    <cellStyle name="Normal 23 3 2 2 3 3" xfId="31967"/>
    <cellStyle name="Normal 23 3 2 2 3 3 2" xfId="31968"/>
    <cellStyle name="Normal 23 3 2 2 3 3 2 2" xfId="31969"/>
    <cellStyle name="Normal 23 3 2 2 3 3 2 2 2" xfId="31970"/>
    <cellStyle name="Normal 23 3 2 2 3 3 2 3" xfId="31971"/>
    <cellStyle name="Normal 23 3 2 2 3 3 3" xfId="31972"/>
    <cellStyle name="Normal 23 3 2 2 3 3 3 2" xfId="31973"/>
    <cellStyle name="Normal 23 3 2 2 3 3 4" xfId="31974"/>
    <cellStyle name="Normal 23 3 2 2 3 4" xfId="31975"/>
    <cellStyle name="Normal 23 3 2 2 3 4 2" xfId="31976"/>
    <cellStyle name="Normal 23 3 2 2 3 4 2 2" xfId="31977"/>
    <cellStyle name="Normal 23 3 2 2 3 4 3" xfId="31978"/>
    <cellStyle name="Normal 23 3 2 2 3 5" xfId="31979"/>
    <cellStyle name="Normal 23 3 2 2 3 5 2" xfId="31980"/>
    <cellStyle name="Normal 23 3 2 2 3 6" xfId="31981"/>
    <cellStyle name="Normal 23 3 2 2 4" xfId="31982"/>
    <cellStyle name="Normal 23 3 2 2 4 2" xfId="31983"/>
    <cellStyle name="Normal 23 3 2 2 4 2 2" xfId="31984"/>
    <cellStyle name="Normal 23 3 2 2 4 2 2 2" xfId="31985"/>
    <cellStyle name="Normal 23 3 2 2 4 2 2 2 2" xfId="31986"/>
    <cellStyle name="Normal 23 3 2 2 4 2 2 3" xfId="31987"/>
    <cellStyle name="Normal 23 3 2 2 4 2 3" xfId="31988"/>
    <cellStyle name="Normal 23 3 2 2 4 2 3 2" xfId="31989"/>
    <cellStyle name="Normal 23 3 2 2 4 2 4" xfId="31990"/>
    <cellStyle name="Normal 23 3 2 2 4 3" xfId="31991"/>
    <cellStyle name="Normal 23 3 2 2 4 3 2" xfId="31992"/>
    <cellStyle name="Normal 23 3 2 2 4 3 2 2" xfId="31993"/>
    <cellStyle name="Normal 23 3 2 2 4 3 3" xfId="31994"/>
    <cellStyle name="Normal 23 3 2 2 4 4" xfId="31995"/>
    <cellStyle name="Normal 23 3 2 2 4 4 2" xfId="31996"/>
    <cellStyle name="Normal 23 3 2 2 4 5" xfId="31997"/>
    <cellStyle name="Normal 23 3 2 2 5" xfId="31998"/>
    <cellStyle name="Normal 23 3 2 2 5 2" xfId="31999"/>
    <cellStyle name="Normal 23 3 2 2 5 2 2" xfId="32000"/>
    <cellStyle name="Normal 23 3 2 2 5 2 2 2" xfId="32001"/>
    <cellStyle name="Normal 23 3 2 2 5 2 3" xfId="32002"/>
    <cellStyle name="Normal 23 3 2 2 5 3" xfId="32003"/>
    <cellStyle name="Normal 23 3 2 2 5 3 2" xfId="32004"/>
    <cellStyle name="Normal 23 3 2 2 5 4" xfId="32005"/>
    <cellStyle name="Normal 23 3 2 2 6" xfId="32006"/>
    <cellStyle name="Normal 23 3 2 2 6 2" xfId="32007"/>
    <cellStyle name="Normal 23 3 2 2 6 2 2" xfId="32008"/>
    <cellStyle name="Normal 23 3 2 2 6 3" xfId="32009"/>
    <cellStyle name="Normal 23 3 2 2 7" xfId="32010"/>
    <cellStyle name="Normal 23 3 2 2 7 2" xfId="32011"/>
    <cellStyle name="Normal 23 3 2 2 8" xfId="32012"/>
    <cellStyle name="Normal 23 3 2 3" xfId="32013"/>
    <cellStyle name="Normal 23 3 2 3 2" xfId="32014"/>
    <cellStyle name="Normal 23 3 2 3 2 2" xfId="32015"/>
    <cellStyle name="Normal 23 3 2 3 2 2 2" xfId="32016"/>
    <cellStyle name="Normal 23 3 2 3 2 2 2 2" xfId="32017"/>
    <cellStyle name="Normal 23 3 2 3 2 2 2 2 2" xfId="32018"/>
    <cellStyle name="Normal 23 3 2 3 2 2 2 2 2 2" xfId="32019"/>
    <cellStyle name="Normal 23 3 2 3 2 2 2 2 3" xfId="32020"/>
    <cellStyle name="Normal 23 3 2 3 2 2 2 3" xfId="32021"/>
    <cellStyle name="Normal 23 3 2 3 2 2 2 3 2" xfId="32022"/>
    <cellStyle name="Normal 23 3 2 3 2 2 2 4" xfId="32023"/>
    <cellStyle name="Normal 23 3 2 3 2 2 3" xfId="32024"/>
    <cellStyle name="Normal 23 3 2 3 2 2 3 2" xfId="32025"/>
    <cellStyle name="Normal 23 3 2 3 2 2 3 2 2" xfId="32026"/>
    <cellStyle name="Normal 23 3 2 3 2 2 3 3" xfId="32027"/>
    <cellStyle name="Normal 23 3 2 3 2 2 4" xfId="32028"/>
    <cellStyle name="Normal 23 3 2 3 2 2 4 2" xfId="32029"/>
    <cellStyle name="Normal 23 3 2 3 2 2 5" xfId="32030"/>
    <cellStyle name="Normal 23 3 2 3 2 3" xfId="32031"/>
    <cellStyle name="Normal 23 3 2 3 2 3 2" xfId="32032"/>
    <cellStyle name="Normal 23 3 2 3 2 3 2 2" xfId="32033"/>
    <cellStyle name="Normal 23 3 2 3 2 3 2 2 2" xfId="32034"/>
    <cellStyle name="Normal 23 3 2 3 2 3 2 3" xfId="32035"/>
    <cellStyle name="Normal 23 3 2 3 2 3 3" xfId="32036"/>
    <cellStyle name="Normal 23 3 2 3 2 3 3 2" xfId="32037"/>
    <cellStyle name="Normal 23 3 2 3 2 3 4" xfId="32038"/>
    <cellStyle name="Normal 23 3 2 3 2 4" xfId="32039"/>
    <cellStyle name="Normal 23 3 2 3 2 4 2" xfId="32040"/>
    <cellStyle name="Normal 23 3 2 3 2 4 2 2" xfId="32041"/>
    <cellStyle name="Normal 23 3 2 3 2 4 3" xfId="32042"/>
    <cellStyle name="Normal 23 3 2 3 2 5" xfId="32043"/>
    <cellStyle name="Normal 23 3 2 3 2 5 2" xfId="32044"/>
    <cellStyle name="Normal 23 3 2 3 2 6" xfId="32045"/>
    <cellStyle name="Normal 23 3 2 3 3" xfId="32046"/>
    <cellStyle name="Normal 23 3 2 3 3 2" xfId="32047"/>
    <cellStyle name="Normal 23 3 2 3 3 2 2" xfId="32048"/>
    <cellStyle name="Normal 23 3 2 3 3 2 2 2" xfId="32049"/>
    <cellStyle name="Normal 23 3 2 3 3 2 2 2 2" xfId="32050"/>
    <cellStyle name="Normal 23 3 2 3 3 2 2 3" xfId="32051"/>
    <cellStyle name="Normal 23 3 2 3 3 2 3" xfId="32052"/>
    <cellStyle name="Normal 23 3 2 3 3 2 3 2" xfId="32053"/>
    <cellStyle name="Normal 23 3 2 3 3 2 4" xfId="32054"/>
    <cellStyle name="Normal 23 3 2 3 3 3" xfId="32055"/>
    <cellStyle name="Normal 23 3 2 3 3 3 2" xfId="32056"/>
    <cellStyle name="Normal 23 3 2 3 3 3 2 2" xfId="32057"/>
    <cellStyle name="Normal 23 3 2 3 3 3 3" xfId="32058"/>
    <cellStyle name="Normal 23 3 2 3 3 4" xfId="32059"/>
    <cellStyle name="Normal 23 3 2 3 3 4 2" xfId="32060"/>
    <cellStyle name="Normal 23 3 2 3 3 5" xfId="32061"/>
    <cellStyle name="Normal 23 3 2 3 4" xfId="32062"/>
    <cellStyle name="Normal 23 3 2 3 4 2" xfId="32063"/>
    <cellStyle name="Normal 23 3 2 3 4 2 2" xfId="32064"/>
    <cellStyle name="Normal 23 3 2 3 4 2 2 2" xfId="32065"/>
    <cellStyle name="Normal 23 3 2 3 4 2 3" xfId="32066"/>
    <cellStyle name="Normal 23 3 2 3 4 3" xfId="32067"/>
    <cellStyle name="Normal 23 3 2 3 4 3 2" xfId="32068"/>
    <cellStyle name="Normal 23 3 2 3 4 4" xfId="32069"/>
    <cellStyle name="Normal 23 3 2 3 5" xfId="32070"/>
    <cellStyle name="Normal 23 3 2 3 5 2" xfId="32071"/>
    <cellStyle name="Normal 23 3 2 3 5 2 2" xfId="32072"/>
    <cellStyle name="Normal 23 3 2 3 5 3" xfId="32073"/>
    <cellStyle name="Normal 23 3 2 3 6" xfId="32074"/>
    <cellStyle name="Normal 23 3 2 3 6 2" xfId="32075"/>
    <cellStyle name="Normal 23 3 2 3 7" xfId="32076"/>
    <cellStyle name="Normal 23 3 2 4" xfId="32077"/>
    <cellStyle name="Normal 23 3 2 4 2" xfId="32078"/>
    <cellStyle name="Normal 23 3 2 4 2 2" xfId="32079"/>
    <cellStyle name="Normal 23 3 2 4 2 2 2" xfId="32080"/>
    <cellStyle name="Normal 23 3 2 4 2 2 2 2" xfId="32081"/>
    <cellStyle name="Normal 23 3 2 4 2 2 2 2 2" xfId="32082"/>
    <cellStyle name="Normal 23 3 2 4 2 2 2 3" xfId="32083"/>
    <cellStyle name="Normal 23 3 2 4 2 2 3" xfId="32084"/>
    <cellStyle name="Normal 23 3 2 4 2 2 3 2" xfId="32085"/>
    <cellStyle name="Normal 23 3 2 4 2 2 4" xfId="32086"/>
    <cellStyle name="Normal 23 3 2 4 2 3" xfId="32087"/>
    <cellStyle name="Normal 23 3 2 4 2 3 2" xfId="32088"/>
    <cellStyle name="Normal 23 3 2 4 2 3 2 2" xfId="32089"/>
    <cellStyle name="Normal 23 3 2 4 2 3 3" xfId="32090"/>
    <cellStyle name="Normal 23 3 2 4 2 4" xfId="32091"/>
    <cellStyle name="Normal 23 3 2 4 2 4 2" xfId="32092"/>
    <cellStyle name="Normal 23 3 2 4 2 5" xfId="32093"/>
    <cellStyle name="Normal 23 3 2 4 3" xfId="32094"/>
    <cellStyle name="Normal 23 3 2 4 3 2" xfId="32095"/>
    <cellStyle name="Normal 23 3 2 4 3 2 2" xfId="32096"/>
    <cellStyle name="Normal 23 3 2 4 3 2 2 2" xfId="32097"/>
    <cellStyle name="Normal 23 3 2 4 3 2 3" xfId="32098"/>
    <cellStyle name="Normal 23 3 2 4 3 3" xfId="32099"/>
    <cellStyle name="Normal 23 3 2 4 3 3 2" xfId="32100"/>
    <cellStyle name="Normal 23 3 2 4 3 4" xfId="32101"/>
    <cellStyle name="Normal 23 3 2 4 4" xfId="32102"/>
    <cellStyle name="Normal 23 3 2 4 4 2" xfId="32103"/>
    <cellStyle name="Normal 23 3 2 4 4 2 2" xfId="32104"/>
    <cellStyle name="Normal 23 3 2 4 4 3" xfId="32105"/>
    <cellStyle name="Normal 23 3 2 4 5" xfId="32106"/>
    <cellStyle name="Normal 23 3 2 4 5 2" xfId="32107"/>
    <cellStyle name="Normal 23 3 2 4 6" xfId="32108"/>
    <cellStyle name="Normal 23 3 2 5" xfId="32109"/>
    <cellStyle name="Normal 23 3 2 5 2" xfId="32110"/>
    <cellStyle name="Normal 23 3 2 5 2 2" xfId="32111"/>
    <cellStyle name="Normal 23 3 2 5 2 2 2" xfId="32112"/>
    <cellStyle name="Normal 23 3 2 5 2 2 2 2" xfId="32113"/>
    <cellStyle name="Normal 23 3 2 5 2 2 3" xfId="32114"/>
    <cellStyle name="Normal 23 3 2 5 2 3" xfId="32115"/>
    <cellStyle name="Normal 23 3 2 5 2 3 2" xfId="32116"/>
    <cellStyle name="Normal 23 3 2 5 2 4" xfId="32117"/>
    <cellStyle name="Normal 23 3 2 5 3" xfId="32118"/>
    <cellStyle name="Normal 23 3 2 5 3 2" xfId="32119"/>
    <cellStyle name="Normal 23 3 2 5 3 2 2" xfId="32120"/>
    <cellStyle name="Normal 23 3 2 5 3 3" xfId="32121"/>
    <cellStyle name="Normal 23 3 2 5 4" xfId="32122"/>
    <cellStyle name="Normal 23 3 2 5 4 2" xfId="32123"/>
    <cellStyle name="Normal 23 3 2 5 5" xfId="32124"/>
    <cellStyle name="Normal 23 3 2 6" xfId="32125"/>
    <cellStyle name="Normal 23 3 2 6 2" xfId="32126"/>
    <cellStyle name="Normal 23 3 2 6 2 2" xfId="32127"/>
    <cellStyle name="Normal 23 3 2 6 2 2 2" xfId="32128"/>
    <cellStyle name="Normal 23 3 2 6 2 3" xfId="32129"/>
    <cellStyle name="Normal 23 3 2 6 3" xfId="32130"/>
    <cellStyle name="Normal 23 3 2 6 3 2" xfId="32131"/>
    <cellStyle name="Normal 23 3 2 6 4" xfId="32132"/>
    <cellStyle name="Normal 23 3 2 7" xfId="32133"/>
    <cellStyle name="Normal 23 3 2 7 2" xfId="32134"/>
    <cellStyle name="Normal 23 3 2 7 2 2" xfId="32135"/>
    <cellStyle name="Normal 23 3 2 7 3" xfId="32136"/>
    <cellStyle name="Normal 23 3 2 8" xfId="32137"/>
    <cellStyle name="Normal 23 3 2 8 2" xfId="32138"/>
    <cellStyle name="Normal 23 3 2 9" xfId="32139"/>
    <cellStyle name="Normal 23 3 3" xfId="32140"/>
    <cellStyle name="Normal 23 3 3 2" xfId="32141"/>
    <cellStyle name="Normal 23 3 3 2 2" xfId="32142"/>
    <cellStyle name="Normal 23 3 3 2 2 2" xfId="32143"/>
    <cellStyle name="Normal 23 3 3 2 2 2 2" xfId="32144"/>
    <cellStyle name="Normal 23 3 3 2 2 2 2 2" xfId="32145"/>
    <cellStyle name="Normal 23 3 3 2 2 2 2 2 2" xfId="32146"/>
    <cellStyle name="Normal 23 3 3 2 2 2 2 2 2 2" xfId="32147"/>
    <cellStyle name="Normal 23 3 3 2 2 2 2 2 3" xfId="32148"/>
    <cellStyle name="Normal 23 3 3 2 2 2 2 3" xfId="32149"/>
    <cellStyle name="Normal 23 3 3 2 2 2 2 3 2" xfId="32150"/>
    <cellStyle name="Normal 23 3 3 2 2 2 2 4" xfId="32151"/>
    <cellStyle name="Normal 23 3 3 2 2 2 3" xfId="32152"/>
    <cellStyle name="Normal 23 3 3 2 2 2 3 2" xfId="32153"/>
    <cellStyle name="Normal 23 3 3 2 2 2 3 2 2" xfId="32154"/>
    <cellStyle name="Normal 23 3 3 2 2 2 3 3" xfId="32155"/>
    <cellStyle name="Normal 23 3 3 2 2 2 4" xfId="32156"/>
    <cellStyle name="Normal 23 3 3 2 2 2 4 2" xfId="32157"/>
    <cellStyle name="Normal 23 3 3 2 2 2 5" xfId="32158"/>
    <cellStyle name="Normal 23 3 3 2 2 3" xfId="32159"/>
    <cellStyle name="Normal 23 3 3 2 2 3 2" xfId="32160"/>
    <cellStyle name="Normal 23 3 3 2 2 3 2 2" xfId="32161"/>
    <cellStyle name="Normal 23 3 3 2 2 3 2 2 2" xfId="32162"/>
    <cellStyle name="Normal 23 3 3 2 2 3 2 3" xfId="32163"/>
    <cellStyle name="Normal 23 3 3 2 2 3 3" xfId="32164"/>
    <cellStyle name="Normal 23 3 3 2 2 3 3 2" xfId="32165"/>
    <cellStyle name="Normal 23 3 3 2 2 3 4" xfId="32166"/>
    <cellStyle name="Normal 23 3 3 2 2 4" xfId="32167"/>
    <cellStyle name="Normal 23 3 3 2 2 4 2" xfId="32168"/>
    <cellStyle name="Normal 23 3 3 2 2 4 2 2" xfId="32169"/>
    <cellStyle name="Normal 23 3 3 2 2 4 3" xfId="32170"/>
    <cellStyle name="Normal 23 3 3 2 2 5" xfId="32171"/>
    <cellStyle name="Normal 23 3 3 2 2 5 2" xfId="32172"/>
    <cellStyle name="Normal 23 3 3 2 2 6" xfId="32173"/>
    <cellStyle name="Normal 23 3 3 2 3" xfId="32174"/>
    <cellStyle name="Normal 23 3 3 2 3 2" xfId="32175"/>
    <cellStyle name="Normal 23 3 3 2 3 2 2" xfId="32176"/>
    <cellStyle name="Normal 23 3 3 2 3 2 2 2" xfId="32177"/>
    <cellStyle name="Normal 23 3 3 2 3 2 2 2 2" xfId="32178"/>
    <cellStyle name="Normal 23 3 3 2 3 2 2 3" xfId="32179"/>
    <cellStyle name="Normal 23 3 3 2 3 2 3" xfId="32180"/>
    <cellStyle name="Normal 23 3 3 2 3 2 3 2" xfId="32181"/>
    <cellStyle name="Normal 23 3 3 2 3 2 4" xfId="32182"/>
    <cellStyle name="Normal 23 3 3 2 3 3" xfId="32183"/>
    <cellStyle name="Normal 23 3 3 2 3 3 2" xfId="32184"/>
    <cellStyle name="Normal 23 3 3 2 3 3 2 2" xfId="32185"/>
    <cellStyle name="Normal 23 3 3 2 3 3 3" xfId="32186"/>
    <cellStyle name="Normal 23 3 3 2 3 4" xfId="32187"/>
    <cellStyle name="Normal 23 3 3 2 3 4 2" xfId="32188"/>
    <cellStyle name="Normal 23 3 3 2 3 5" xfId="32189"/>
    <cellStyle name="Normal 23 3 3 2 4" xfId="32190"/>
    <cellStyle name="Normal 23 3 3 2 4 2" xfId="32191"/>
    <cellStyle name="Normal 23 3 3 2 4 2 2" xfId="32192"/>
    <cellStyle name="Normal 23 3 3 2 4 2 2 2" xfId="32193"/>
    <cellStyle name="Normal 23 3 3 2 4 2 3" xfId="32194"/>
    <cellStyle name="Normal 23 3 3 2 4 3" xfId="32195"/>
    <cellStyle name="Normal 23 3 3 2 4 3 2" xfId="32196"/>
    <cellStyle name="Normal 23 3 3 2 4 4" xfId="32197"/>
    <cellStyle name="Normal 23 3 3 2 5" xfId="32198"/>
    <cellStyle name="Normal 23 3 3 2 5 2" xfId="32199"/>
    <cellStyle name="Normal 23 3 3 2 5 2 2" xfId="32200"/>
    <cellStyle name="Normal 23 3 3 2 5 3" xfId="32201"/>
    <cellStyle name="Normal 23 3 3 2 6" xfId="32202"/>
    <cellStyle name="Normal 23 3 3 2 6 2" xfId="32203"/>
    <cellStyle name="Normal 23 3 3 2 7" xfId="32204"/>
    <cellStyle name="Normal 23 3 3 3" xfId="32205"/>
    <cellStyle name="Normal 23 3 3 3 2" xfId="32206"/>
    <cellStyle name="Normal 23 3 3 3 2 2" xfId="32207"/>
    <cellStyle name="Normal 23 3 3 3 2 2 2" xfId="32208"/>
    <cellStyle name="Normal 23 3 3 3 2 2 2 2" xfId="32209"/>
    <cellStyle name="Normal 23 3 3 3 2 2 2 2 2" xfId="32210"/>
    <cellStyle name="Normal 23 3 3 3 2 2 2 3" xfId="32211"/>
    <cellStyle name="Normal 23 3 3 3 2 2 3" xfId="32212"/>
    <cellStyle name="Normal 23 3 3 3 2 2 3 2" xfId="32213"/>
    <cellStyle name="Normal 23 3 3 3 2 2 4" xfId="32214"/>
    <cellStyle name="Normal 23 3 3 3 2 3" xfId="32215"/>
    <cellStyle name="Normal 23 3 3 3 2 3 2" xfId="32216"/>
    <cellStyle name="Normal 23 3 3 3 2 3 2 2" xfId="32217"/>
    <cellStyle name="Normal 23 3 3 3 2 3 3" xfId="32218"/>
    <cellStyle name="Normal 23 3 3 3 2 4" xfId="32219"/>
    <cellStyle name="Normal 23 3 3 3 2 4 2" xfId="32220"/>
    <cellStyle name="Normal 23 3 3 3 2 5" xfId="32221"/>
    <cellStyle name="Normal 23 3 3 3 3" xfId="32222"/>
    <cellStyle name="Normal 23 3 3 3 3 2" xfId="32223"/>
    <cellStyle name="Normal 23 3 3 3 3 2 2" xfId="32224"/>
    <cellStyle name="Normal 23 3 3 3 3 2 2 2" xfId="32225"/>
    <cellStyle name="Normal 23 3 3 3 3 2 3" xfId="32226"/>
    <cellStyle name="Normal 23 3 3 3 3 3" xfId="32227"/>
    <cellStyle name="Normal 23 3 3 3 3 3 2" xfId="32228"/>
    <cellStyle name="Normal 23 3 3 3 3 4" xfId="32229"/>
    <cellStyle name="Normal 23 3 3 3 4" xfId="32230"/>
    <cellStyle name="Normal 23 3 3 3 4 2" xfId="32231"/>
    <cellStyle name="Normal 23 3 3 3 4 2 2" xfId="32232"/>
    <cellStyle name="Normal 23 3 3 3 4 3" xfId="32233"/>
    <cellStyle name="Normal 23 3 3 3 5" xfId="32234"/>
    <cellStyle name="Normal 23 3 3 3 5 2" xfId="32235"/>
    <cellStyle name="Normal 23 3 3 3 6" xfId="32236"/>
    <cellStyle name="Normal 23 3 3 4" xfId="32237"/>
    <cellStyle name="Normal 23 3 3 4 2" xfId="32238"/>
    <cellStyle name="Normal 23 3 3 4 2 2" xfId="32239"/>
    <cellStyle name="Normal 23 3 3 4 2 2 2" xfId="32240"/>
    <cellStyle name="Normal 23 3 3 4 2 2 2 2" xfId="32241"/>
    <cellStyle name="Normal 23 3 3 4 2 2 3" xfId="32242"/>
    <cellStyle name="Normal 23 3 3 4 2 3" xfId="32243"/>
    <cellStyle name="Normal 23 3 3 4 2 3 2" xfId="32244"/>
    <cellStyle name="Normal 23 3 3 4 2 4" xfId="32245"/>
    <cellStyle name="Normal 23 3 3 4 3" xfId="32246"/>
    <cellStyle name="Normal 23 3 3 4 3 2" xfId="32247"/>
    <cellStyle name="Normal 23 3 3 4 3 2 2" xfId="32248"/>
    <cellStyle name="Normal 23 3 3 4 3 3" xfId="32249"/>
    <cellStyle name="Normal 23 3 3 4 4" xfId="32250"/>
    <cellStyle name="Normal 23 3 3 4 4 2" xfId="32251"/>
    <cellStyle name="Normal 23 3 3 4 5" xfId="32252"/>
    <cellStyle name="Normal 23 3 3 5" xfId="32253"/>
    <cellStyle name="Normal 23 3 3 5 2" xfId="32254"/>
    <cellStyle name="Normal 23 3 3 5 2 2" xfId="32255"/>
    <cellStyle name="Normal 23 3 3 5 2 2 2" xfId="32256"/>
    <cellStyle name="Normal 23 3 3 5 2 3" xfId="32257"/>
    <cellStyle name="Normal 23 3 3 5 3" xfId="32258"/>
    <cellStyle name="Normal 23 3 3 5 3 2" xfId="32259"/>
    <cellStyle name="Normal 23 3 3 5 4" xfId="32260"/>
    <cellStyle name="Normal 23 3 3 6" xfId="32261"/>
    <cellStyle name="Normal 23 3 3 6 2" xfId="32262"/>
    <cellStyle name="Normal 23 3 3 6 2 2" xfId="32263"/>
    <cellStyle name="Normal 23 3 3 6 3" xfId="32264"/>
    <cellStyle name="Normal 23 3 3 7" xfId="32265"/>
    <cellStyle name="Normal 23 3 3 7 2" xfId="32266"/>
    <cellStyle name="Normal 23 3 3 8" xfId="32267"/>
    <cellStyle name="Normal 23 3 4" xfId="32268"/>
    <cellStyle name="Normal 23 3 4 2" xfId="32269"/>
    <cellStyle name="Normal 23 3 4 2 2" xfId="32270"/>
    <cellStyle name="Normal 23 3 4 2 2 2" xfId="32271"/>
    <cellStyle name="Normal 23 3 4 2 2 2 2" xfId="32272"/>
    <cellStyle name="Normal 23 3 4 2 2 2 2 2" xfId="32273"/>
    <cellStyle name="Normal 23 3 4 2 2 2 2 2 2" xfId="32274"/>
    <cellStyle name="Normal 23 3 4 2 2 2 2 3" xfId="32275"/>
    <cellStyle name="Normal 23 3 4 2 2 2 3" xfId="32276"/>
    <cellStyle name="Normal 23 3 4 2 2 2 3 2" xfId="32277"/>
    <cellStyle name="Normal 23 3 4 2 2 2 4" xfId="32278"/>
    <cellStyle name="Normal 23 3 4 2 2 3" xfId="32279"/>
    <cellStyle name="Normal 23 3 4 2 2 3 2" xfId="32280"/>
    <cellStyle name="Normal 23 3 4 2 2 3 2 2" xfId="32281"/>
    <cellStyle name="Normal 23 3 4 2 2 3 3" xfId="32282"/>
    <cellStyle name="Normal 23 3 4 2 2 4" xfId="32283"/>
    <cellStyle name="Normal 23 3 4 2 2 4 2" xfId="32284"/>
    <cellStyle name="Normal 23 3 4 2 2 5" xfId="32285"/>
    <cellStyle name="Normal 23 3 4 2 3" xfId="32286"/>
    <cellStyle name="Normal 23 3 4 2 3 2" xfId="32287"/>
    <cellStyle name="Normal 23 3 4 2 3 2 2" xfId="32288"/>
    <cellStyle name="Normal 23 3 4 2 3 2 2 2" xfId="32289"/>
    <cellStyle name="Normal 23 3 4 2 3 2 3" xfId="32290"/>
    <cellStyle name="Normal 23 3 4 2 3 3" xfId="32291"/>
    <cellStyle name="Normal 23 3 4 2 3 3 2" xfId="32292"/>
    <cellStyle name="Normal 23 3 4 2 3 4" xfId="32293"/>
    <cellStyle name="Normal 23 3 4 2 4" xfId="32294"/>
    <cellStyle name="Normal 23 3 4 2 4 2" xfId="32295"/>
    <cellStyle name="Normal 23 3 4 2 4 2 2" xfId="32296"/>
    <cellStyle name="Normal 23 3 4 2 4 3" xfId="32297"/>
    <cellStyle name="Normal 23 3 4 2 5" xfId="32298"/>
    <cellStyle name="Normal 23 3 4 2 5 2" xfId="32299"/>
    <cellStyle name="Normal 23 3 4 2 6" xfId="32300"/>
    <cellStyle name="Normal 23 3 4 3" xfId="32301"/>
    <cellStyle name="Normal 23 3 4 3 2" xfId="32302"/>
    <cellStyle name="Normal 23 3 4 3 2 2" xfId="32303"/>
    <cellStyle name="Normal 23 3 4 3 2 2 2" xfId="32304"/>
    <cellStyle name="Normal 23 3 4 3 2 2 2 2" xfId="32305"/>
    <cellStyle name="Normal 23 3 4 3 2 2 3" xfId="32306"/>
    <cellStyle name="Normal 23 3 4 3 2 3" xfId="32307"/>
    <cellStyle name="Normal 23 3 4 3 2 3 2" xfId="32308"/>
    <cellStyle name="Normal 23 3 4 3 2 4" xfId="32309"/>
    <cellStyle name="Normal 23 3 4 3 3" xfId="32310"/>
    <cellStyle name="Normal 23 3 4 3 3 2" xfId="32311"/>
    <cellStyle name="Normal 23 3 4 3 3 2 2" xfId="32312"/>
    <cellStyle name="Normal 23 3 4 3 3 3" xfId="32313"/>
    <cellStyle name="Normal 23 3 4 3 4" xfId="32314"/>
    <cellStyle name="Normal 23 3 4 3 4 2" xfId="32315"/>
    <cellStyle name="Normal 23 3 4 3 5" xfId="32316"/>
    <cellStyle name="Normal 23 3 4 4" xfId="32317"/>
    <cellStyle name="Normal 23 3 4 4 2" xfId="32318"/>
    <cellStyle name="Normal 23 3 4 4 2 2" xfId="32319"/>
    <cellStyle name="Normal 23 3 4 4 2 2 2" xfId="32320"/>
    <cellStyle name="Normal 23 3 4 4 2 3" xfId="32321"/>
    <cellStyle name="Normal 23 3 4 4 3" xfId="32322"/>
    <cellStyle name="Normal 23 3 4 4 3 2" xfId="32323"/>
    <cellStyle name="Normal 23 3 4 4 4" xfId="32324"/>
    <cellStyle name="Normal 23 3 4 5" xfId="32325"/>
    <cellStyle name="Normal 23 3 4 5 2" xfId="32326"/>
    <cellStyle name="Normal 23 3 4 5 2 2" xfId="32327"/>
    <cellStyle name="Normal 23 3 4 5 3" xfId="32328"/>
    <cellStyle name="Normal 23 3 4 6" xfId="32329"/>
    <cellStyle name="Normal 23 3 4 6 2" xfId="32330"/>
    <cellStyle name="Normal 23 3 4 7" xfId="32331"/>
    <cellStyle name="Normal 23 3 5" xfId="32332"/>
    <cellStyle name="Normal 23 3 5 2" xfId="32333"/>
    <cellStyle name="Normal 23 3 5 2 2" xfId="32334"/>
    <cellStyle name="Normal 23 3 5 2 2 2" xfId="32335"/>
    <cellStyle name="Normal 23 3 5 2 2 2 2" xfId="32336"/>
    <cellStyle name="Normal 23 3 5 2 2 2 2 2" xfId="32337"/>
    <cellStyle name="Normal 23 3 5 2 2 2 3" xfId="32338"/>
    <cellStyle name="Normal 23 3 5 2 2 3" xfId="32339"/>
    <cellStyle name="Normal 23 3 5 2 2 3 2" xfId="32340"/>
    <cellStyle name="Normal 23 3 5 2 2 4" xfId="32341"/>
    <cellStyle name="Normal 23 3 5 2 3" xfId="32342"/>
    <cellStyle name="Normal 23 3 5 2 3 2" xfId="32343"/>
    <cellStyle name="Normal 23 3 5 2 3 2 2" xfId="32344"/>
    <cellStyle name="Normal 23 3 5 2 3 3" xfId="32345"/>
    <cellStyle name="Normal 23 3 5 2 4" xfId="32346"/>
    <cellStyle name="Normal 23 3 5 2 4 2" xfId="32347"/>
    <cellStyle name="Normal 23 3 5 2 5" xfId="32348"/>
    <cellStyle name="Normal 23 3 5 3" xfId="32349"/>
    <cellStyle name="Normal 23 3 5 3 2" xfId="32350"/>
    <cellStyle name="Normal 23 3 5 3 2 2" xfId="32351"/>
    <cellStyle name="Normal 23 3 5 3 2 2 2" xfId="32352"/>
    <cellStyle name="Normal 23 3 5 3 2 3" xfId="32353"/>
    <cellStyle name="Normal 23 3 5 3 3" xfId="32354"/>
    <cellStyle name="Normal 23 3 5 3 3 2" xfId="32355"/>
    <cellStyle name="Normal 23 3 5 3 4" xfId="32356"/>
    <cellStyle name="Normal 23 3 5 4" xfId="32357"/>
    <cellStyle name="Normal 23 3 5 4 2" xfId="32358"/>
    <cellStyle name="Normal 23 3 5 4 2 2" xfId="32359"/>
    <cellStyle name="Normal 23 3 5 4 3" xfId="32360"/>
    <cellStyle name="Normal 23 3 5 5" xfId="32361"/>
    <cellStyle name="Normal 23 3 5 5 2" xfId="32362"/>
    <cellStyle name="Normal 23 3 5 6" xfId="32363"/>
    <cellStyle name="Normal 23 3 6" xfId="32364"/>
    <cellStyle name="Normal 23 3 6 2" xfId="32365"/>
    <cellStyle name="Normal 23 3 6 2 2" xfId="32366"/>
    <cellStyle name="Normal 23 3 6 2 2 2" xfId="32367"/>
    <cellStyle name="Normal 23 3 6 2 2 2 2" xfId="32368"/>
    <cellStyle name="Normal 23 3 6 2 2 3" xfId="32369"/>
    <cellStyle name="Normal 23 3 6 2 3" xfId="32370"/>
    <cellStyle name="Normal 23 3 6 2 3 2" xfId="32371"/>
    <cellStyle name="Normal 23 3 6 2 4" xfId="32372"/>
    <cellStyle name="Normal 23 3 6 3" xfId="32373"/>
    <cellStyle name="Normal 23 3 6 3 2" xfId="32374"/>
    <cellStyle name="Normal 23 3 6 3 2 2" xfId="32375"/>
    <cellStyle name="Normal 23 3 6 3 3" xfId="32376"/>
    <cellStyle name="Normal 23 3 6 4" xfId="32377"/>
    <cellStyle name="Normal 23 3 6 4 2" xfId="32378"/>
    <cellStyle name="Normal 23 3 6 5" xfId="32379"/>
    <cellStyle name="Normal 23 3 7" xfId="32380"/>
    <cellStyle name="Normal 23 3 7 2" xfId="32381"/>
    <cellStyle name="Normal 23 3 7 2 2" xfId="32382"/>
    <cellStyle name="Normal 23 3 7 2 2 2" xfId="32383"/>
    <cellStyle name="Normal 23 3 7 2 3" xfId="32384"/>
    <cellStyle name="Normal 23 3 7 3" xfId="32385"/>
    <cellStyle name="Normal 23 3 7 3 2" xfId="32386"/>
    <cellStyle name="Normal 23 3 7 4" xfId="32387"/>
    <cellStyle name="Normal 23 3 8" xfId="32388"/>
    <cellStyle name="Normal 23 3 8 2" xfId="32389"/>
    <cellStyle name="Normal 23 3 8 2 2" xfId="32390"/>
    <cellStyle name="Normal 23 3 8 3" xfId="32391"/>
    <cellStyle name="Normal 23 3 9" xfId="32392"/>
    <cellStyle name="Normal 23 3 9 2" xfId="32393"/>
    <cellStyle name="Normal 23 4" xfId="32394"/>
    <cellStyle name="Normal 23 4 2" xfId="32395"/>
    <cellStyle name="Normal 23 4 2 2" xfId="32396"/>
    <cellStyle name="Normal 23 4 2 2 2" xfId="32397"/>
    <cellStyle name="Normal 23 4 2 2 2 2" xfId="32398"/>
    <cellStyle name="Normal 23 4 2 2 2 2 2" xfId="32399"/>
    <cellStyle name="Normal 23 4 2 2 2 2 2 2" xfId="32400"/>
    <cellStyle name="Normal 23 4 2 2 2 2 2 2 2" xfId="32401"/>
    <cellStyle name="Normal 23 4 2 2 2 2 2 2 2 2" xfId="32402"/>
    <cellStyle name="Normal 23 4 2 2 2 2 2 2 3" xfId="32403"/>
    <cellStyle name="Normal 23 4 2 2 2 2 2 3" xfId="32404"/>
    <cellStyle name="Normal 23 4 2 2 2 2 2 3 2" xfId="32405"/>
    <cellStyle name="Normal 23 4 2 2 2 2 2 4" xfId="32406"/>
    <cellStyle name="Normal 23 4 2 2 2 2 3" xfId="32407"/>
    <cellStyle name="Normal 23 4 2 2 2 2 3 2" xfId="32408"/>
    <cellStyle name="Normal 23 4 2 2 2 2 3 2 2" xfId="32409"/>
    <cellStyle name="Normal 23 4 2 2 2 2 3 3" xfId="32410"/>
    <cellStyle name="Normal 23 4 2 2 2 2 4" xfId="32411"/>
    <cellStyle name="Normal 23 4 2 2 2 2 4 2" xfId="32412"/>
    <cellStyle name="Normal 23 4 2 2 2 2 5" xfId="32413"/>
    <cellStyle name="Normal 23 4 2 2 2 3" xfId="32414"/>
    <cellStyle name="Normal 23 4 2 2 2 3 2" xfId="32415"/>
    <cellStyle name="Normal 23 4 2 2 2 3 2 2" xfId="32416"/>
    <cellStyle name="Normal 23 4 2 2 2 3 2 2 2" xfId="32417"/>
    <cellStyle name="Normal 23 4 2 2 2 3 2 3" xfId="32418"/>
    <cellStyle name="Normal 23 4 2 2 2 3 3" xfId="32419"/>
    <cellStyle name="Normal 23 4 2 2 2 3 3 2" xfId="32420"/>
    <cellStyle name="Normal 23 4 2 2 2 3 4" xfId="32421"/>
    <cellStyle name="Normal 23 4 2 2 2 4" xfId="32422"/>
    <cellStyle name="Normal 23 4 2 2 2 4 2" xfId="32423"/>
    <cellStyle name="Normal 23 4 2 2 2 4 2 2" xfId="32424"/>
    <cellStyle name="Normal 23 4 2 2 2 4 3" xfId="32425"/>
    <cellStyle name="Normal 23 4 2 2 2 5" xfId="32426"/>
    <cellStyle name="Normal 23 4 2 2 2 5 2" xfId="32427"/>
    <cellStyle name="Normal 23 4 2 2 2 6" xfId="32428"/>
    <cellStyle name="Normal 23 4 2 2 3" xfId="32429"/>
    <cellStyle name="Normal 23 4 2 2 3 2" xfId="32430"/>
    <cellStyle name="Normal 23 4 2 2 3 2 2" xfId="32431"/>
    <cellStyle name="Normal 23 4 2 2 3 2 2 2" xfId="32432"/>
    <cellStyle name="Normal 23 4 2 2 3 2 2 2 2" xfId="32433"/>
    <cellStyle name="Normal 23 4 2 2 3 2 2 3" xfId="32434"/>
    <cellStyle name="Normal 23 4 2 2 3 2 3" xfId="32435"/>
    <cellStyle name="Normal 23 4 2 2 3 2 3 2" xfId="32436"/>
    <cellStyle name="Normal 23 4 2 2 3 2 4" xfId="32437"/>
    <cellStyle name="Normal 23 4 2 2 3 3" xfId="32438"/>
    <cellStyle name="Normal 23 4 2 2 3 3 2" xfId="32439"/>
    <cellStyle name="Normal 23 4 2 2 3 3 2 2" xfId="32440"/>
    <cellStyle name="Normal 23 4 2 2 3 3 3" xfId="32441"/>
    <cellStyle name="Normal 23 4 2 2 3 4" xfId="32442"/>
    <cellStyle name="Normal 23 4 2 2 3 4 2" xfId="32443"/>
    <cellStyle name="Normal 23 4 2 2 3 5" xfId="32444"/>
    <cellStyle name="Normal 23 4 2 2 4" xfId="32445"/>
    <cellStyle name="Normal 23 4 2 2 4 2" xfId="32446"/>
    <cellStyle name="Normal 23 4 2 2 4 2 2" xfId="32447"/>
    <cellStyle name="Normal 23 4 2 2 4 2 2 2" xfId="32448"/>
    <cellStyle name="Normal 23 4 2 2 4 2 3" xfId="32449"/>
    <cellStyle name="Normal 23 4 2 2 4 3" xfId="32450"/>
    <cellStyle name="Normal 23 4 2 2 4 3 2" xfId="32451"/>
    <cellStyle name="Normal 23 4 2 2 4 4" xfId="32452"/>
    <cellStyle name="Normal 23 4 2 2 5" xfId="32453"/>
    <cellStyle name="Normal 23 4 2 2 5 2" xfId="32454"/>
    <cellStyle name="Normal 23 4 2 2 5 2 2" xfId="32455"/>
    <cellStyle name="Normal 23 4 2 2 5 3" xfId="32456"/>
    <cellStyle name="Normal 23 4 2 2 6" xfId="32457"/>
    <cellStyle name="Normal 23 4 2 2 6 2" xfId="32458"/>
    <cellStyle name="Normal 23 4 2 2 7" xfId="32459"/>
    <cellStyle name="Normal 23 4 2 3" xfId="32460"/>
    <cellStyle name="Normal 23 4 2 3 2" xfId="32461"/>
    <cellStyle name="Normal 23 4 2 3 2 2" xfId="32462"/>
    <cellStyle name="Normal 23 4 2 3 2 2 2" xfId="32463"/>
    <cellStyle name="Normal 23 4 2 3 2 2 2 2" xfId="32464"/>
    <cellStyle name="Normal 23 4 2 3 2 2 2 2 2" xfId="32465"/>
    <cellStyle name="Normal 23 4 2 3 2 2 2 3" xfId="32466"/>
    <cellStyle name="Normal 23 4 2 3 2 2 3" xfId="32467"/>
    <cellStyle name="Normal 23 4 2 3 2 2 3 2" xfId="32468"/>
    <cellStyle name="Normal 23 4 2 3 2 2 4" xfId="32469"/>
    <cellStyle name="Normal 23 4 2 3 2 3" xfId="32470"/>
    <cellStyle name="Normal 23 4 2 3 2 3 2" xfId="32471"/>
    <cellStyle name="Normal 23 4 2 3 2 3 2 2" xfId="32472"/>
    <cellStyle name="Normal 23 4 2 3 2 3 3" xfId="32473"/>
    <cellStyle name="Normal 23 4 2 3 2 4" xfId="32474"/>
    <cellStyle name="Normal 23 4 2 3 2 4 2" xfId="32475"/>
    <cellStyle name="Normal 23 4 2 3 2 5" xfId="32476"/>
    <cellStyle name="Normal 23 4 2 3 3" xfId="32477"/>
    <cellStyle name="Normal 23 4 2 3 3 2" xfId="32478"/>
    <cellStyle name="Normal 23 4 2 3 3 2 2" xfId="32479"/>
    <cellStyle name="Normal 23 4 2 3 3 2 2 2" xfId="32480"/>
    <cellStyle name="Normal 23 4 2 3 3 2 3" xfId="32481"/>
    <cellStyle name="Normal 23 4 2 3 3 3" xfId="32482"/>
    <cellStyle name="Normal 23 4 2 3 3 3 2" xfId="32483"/>
    <cellStyle name="Normal 23 4 2 3 3 4" xfId="32484"/>
    <cellStyle name="Normal 23 4 2 3 4" xfId="32485"/>
    <cellStyle name="Normal 23 4 2 3 4 2" xfId="32486"/>
    <cellStyle name="Normal 23 4 2 3 4 2 2" xfId="32487"/>
    <cellStyle name="Normal 23 4 2 3 4 3" xfId="32488"/>
    <cellStyle name="Normal 23 4 2 3 5" xfId="32489"/>
    <cellStyle name="Normal 23 4 2 3 5 2" xfId="32490"/>
    <cellStyle name="Normal 23 4 2 3 6" xfId="32491"/>
    <cellStyle name="Normal 23 4 2 4" xfId="32492"/>
    <cellStyle name="Normal 23 4 2 4 2" xfId="32493"/>
    <cellStyle name="Normal 23 4 2 4 2 2" xfId="32494"/>
    <cellStyle name="Normal 23 4 2 4 2 2 2" xfId="32495"/>
    <cellStyle name="Normal 23 4 2 4 2 2 2 2" xfId="32496"/>
    <cellStyle name="Normal 23 4 2 4 2 2 3" xfId="32497"/>
    <cellStyle name="Normal 23 4 2 4 2 3" xfId="32498"/>
    <cellStyle name="Normal 23 4 2 4 2 3 2" xfId="32499"/>
    <cellStyle name="Normal 23 4 2 4 2 4" xfId="32500"/>
    <cellStyle name="Normal 23 4 2 4 3" xfId="32501"/>
    <cellStyle name="Normal 23 4 2 4 3 2" xfId="32502"/>
    <cellStyle name="Normal 23 4 2 4 3 2 2" xfId="32503"/>
    <cellStyle name="Normal 23 4 2 4 3 3" xfId="32504"/>
    <cellStyle name="Normal 23 4 2 4 4" xfId="32505"/>
    <cellStyle name="Normal 23 4 2 4 4 2" xfId="32506"/>
    <cellStyle name="Normal 23 4 2 4 5" xfId="32507"/>
    <cellStyle name="Normal 23 4 2 5" xfId="32508"/>
    <cellStyle name="Normal 23 4 2 5 2" xfId="32509"/>
    <cellStyle name="Normal 23 4 2 5 2 2" xfId="32510"/>
    <cellStyle name="Normal 23 4 2 5 2 2 2" xfId="32511"/>
    <cellStyle name="Normal 23 4 2 5 2 3" xfId="32512"/>
    <cellStyle name="Normal 23 4 2 5 3" xfId="32513"/>
    <cellStyle name="Normal 23 4 2 5 3 2" xfId="32514"/>
    <cellStyle name="Normal 23 4 2 5 4" xfId="32515"/>
    <cellStyle name="Normal 23 4 2 6" xfId="32516"/>
    <cellStyle name="Normal 23 4 2 6 2" xfId="32517"/>
    <cellStyle name="Normal 23 4 2 6 2 2" xfId="32518"/>
    <cellStyle name="Normal 23 4 2 6 3" xfId="32519"/>
    <cellStyle name="Normal 23 4 2 7" xfId="32520"/>
    <cellStyle name="Normal 23 4 2 7 2" xfId="32521"/>
    <cellStyle name="Normal 23 4 2 8" xfId="32522"/>
    <cellStyle name="Normal 23 4 3" xfId="32523"/>
    <cellStyle name="Normal 23 4 3 2" xfId="32524"/>
    <cellStyle name="Normal 23 4 3 2 2" xfId="32525"/>
    <cellStyle name="Normal 23 4 3 2 2 2" xfId="32526"/>
    <cellStyle name="Normal 23 4 3 2 2 2 2" xfId="32527"/>
    <cellStyle name="Normal 23 4 3 2 2 2 2 2" xfId="32528"/>
    <cellStyle name="Normal 23 4 3 2 2 2 2 2 2" xfId="32529"/>
    <cellStyle name="Normal 23 4 3 2 2 2 2 3" xfId="32530"/>
    <cellStyle name="Normal 23 4 3 2 2 2 3" xfId="32531"/>
    <cellStyle name="Normal 23 4 3 2 2 2 3 2" xfId="32532"/>
    <cellStyle name="Normal 23 4 3 2 2 2 4" xfId="32533"/>
    <cellStyle name="Normal 23 4 3 2 2 3" xfId="32534"/>
    <cellStyle name="Normal 23 4 3 2 2 3 2" xfId="32535"/>
    <cellStyle name="Normal 23 4 3 2 2 3 2 2" xfId="32536"/>
    <cellStyle name="Normal 23 4 3 2 2 3 3" xfId="32537"/>
    <cellStyle name="Normal 23 4 3 2 2 4" xfId="32538"/>
    <cellStyle name="Normal 23 4 3 2 2 4 2" xfId="32539"/>
    <cellStyle name="Normal 23 4 3 2 2 5" xfId="32540"/>
    <cellStyle name="Normal 23 4 3 2 3" xfId="32541"/>
    <cellStyle name="Normal 23 4 3 2 3 2" xfId="32542"/>
    <cellStyle name="Normal 23 4 3 2 3 2 2" xfId="32543"/>
    <cellStyle name="Normal 23 4 3 2 3 2 2 2" xfId="32544"/>
    <cellStyle name="Normal 23 4 3 2 3 2 3" xfId="32545"/>
    <cellStyle name="Normal 23 4 3 2 3 3" xfId="32546"/>
    <cellStyle name="Normal 23 4 3 2 3 3 2" xfId="32547"/>
    <cellStyle name="Normal 23 4 3 2 3 4" xfId="32548"/>
    <cellStyle name="Normal 23 4 3 2 4" xfId="32549"/>
    <cellStyle name="Normal 23 4 3 2 4 2" xfId="32550"/>
    <cellStyle name="Normal 23 4 3 2 4 2 2" xfId="32551"/>
    <cellStyle name="Normal 23 4 3 2 4 3" xfId="32552"/>
    <cellStyle name="Normal 23 4 3 2 5" xfId="32553"/>
    <cellStyle name="Normal 23 4 3 2 5 2" xfId="32554"/>
    <cellStyle name="Normal 23 4 3 2 6" xfId="32555"/>
    <cellStyle name="Normal 23 4 3 3" xfId="32556"/>
    <cellStyle name="Normal 23 4 3 3 2" xfId="32557"/>
    <cellStyle name="Normal 23 4 3 3 2 2" xfId="32558"/>
    <cellStyle name="Normal 23 4 3 3 2 2 2" xfId="32559"/>
    <cellStyle name="Normal 23 4 3 3 2 2 2 2" xfId="32560"/>
    <cellStyle name="Normal 23 4 3 3 2 2 3" xfId="32561"/>
    <cellStyle name="Normal 23 4 3 3 2 3" xfId="32562"/>
    <cellStyle name="Normal 23 4 3 3 2 3 2" xfId="32563"/>
    <cellStyle name="Normal 23 4 3 3 2 4" xfId="32564"/>
    <cellStyle name="Normal 23 4 3 3 3" xfId="32565"/>
    <cellStyle name="Normal 23 4 3 3 3 2" xfId="32566"/>
    <cellStyle name="Normal 23 4 3 3 3 2 2" xfId="32567"/>
    <cellStyle name="Normal 23 4 3 3 3 3" xfId="32568"/>
    <cellStyle name="Normal 23 4 3 3 4" xfId="32569"/>
    <cellStyle name="Normal 23 4 3 3 4 2" xfId="32570"/>
    <cellStyle name="Normal 23 4 3 3 5" xfId="32571"/>
    <cellStyle name="Normal 23 4 3 4" xfId="32572"/>
    <cellStyle name="Normal 23 4 3 4 2" xfId="32573"/>
    <cellStyle name="Normal 23 4 3 4 2 2" xfId="32574"/>
    <cellStyle name="Normal 23 4 3 4 2 2 2" xfId="32575"/>
    <cellStyle name="Normal 23 4 3 4 2 3" xfId="32576"/>
    <cellStyle name="Normal 23 4 3 4 3" xfId="32577"/>
    <cellStyle name="Normal 23 4 3 4 3 2" xfId="32578"/>
    <cellStyle name="Normal 23 4 3 4 4" xfId="32579"/>
    <cellStyle name="Normal 23 4 3 5" xfId="32580"/>
    <cellStyle name="Normal 23 4 3 5 2" xfId="32581"/>
    <cellStyle name="Normal 23 4 3 5 2 2" xfId="32582"/>
    <cellStyle name="Normal 23 4 3 5 3" xfId="32583"/>
    <cellStyle name="Normal 23 4 3 6" xfId="32584"/>
    <cellStyle name="Normal 23 4 3 6 2" xfId="32585"/>
    <cellStyle name="Normal 23 4 3 7" xfId="32586"/>
    <cellStyle name="Normal 23 4 4" xfId="32587"/>
    <cellStyle name="Normal 23 4 4 2" xfId="32588"/>
    <cellStyle name="Normal 23 4 4 2 2" xfId="32589"/>
    <cellStyle name="Normal 23 4 4 2 2 2" xfId="32590"/>
    <cellStyle name="Normal 23 4 4 2 2 2 2" xfId="32591"/>
    <cellStyle name="Normal 23 4 4 2 2 2 2 2" xfId="32592"/>
    <cellStyle name="Normal 23 4 4 2 2 2 3" xfId="32593"/>
    <cellStyle name="Normal 23 4 4 2 2 3" xfId="32594"/>
    <cellStyle name="Normal 23 4 4 2 2 3 2" xfId="32595"/>
    <cellStyle name="Normal 23 4 4 2 2 4" xfId="32596"/>
    <cellStyle name="Normal 23 4 4 2 3" xfId="32597"/>
    <cellStyle name="Normal 23 4 4 2 3 2" xfId="32598"/>
    <cellStyle name="Normal 23 4 4 2 3 2 2" xfId="32599"/>
    <cellStyle name="Normal 23 4 4 2 3 3" xfId="32600"/>
    <cellStyle name="Normal 23 4 4 2 4" xfId="32601"/>
    <cellStyle name="Normal 23 4 4 2 4 2" xfId="32602"/>
    <cellStyle name="Normal 23 4 4 2 5" xfId="32603"/>
    <cellStyle name="Normal 23 4 4 3" xfId="32604"/>
    <cellStyle name="Normal 23 4 4 3 2" xfId="32605"/>
    <cellStyle name="Normal 23 4 4 3 2 2" xfId="32606"/>
    <cellStyle name="Normal 23 4 4 3 2 2 2" xfId="32607"/>
    <cellStyle name="Normal 23 4 4 3 2 3" xfId="32608"/>
    <cellStyle name="Normal 23 4 4 3 3" xfId="32609"/>
    <cellStyle name="Normal 23 4 4 3 3 2" xfId="32610"/>
    <cellStyle name="Normal 23 4 4 3 4" xfId="32611"/>
    <cellStyle name="Normal 23 4 4 4" xfId="32612"/>
    <cellStyle name="Normal 23 4 4 4 2" xfId="32613"/>
    <cellStyle name="Normal 23 4 4 4 2 2" xfId="32614"/>
    <cellStyle name="Normal 23 4 4 4 3" xfId="32615"/>
    <cellStyle name="Normal 23 4 4 5" xfId="32616"/>
    <cellStyle name="Normal 23 4 4 5 2" xfId="32617"/>
    <cellStyle name="Normal 23 4 4 6" xfId="32618"/>
    <cellStyle name="Normal 23 4 5" xfId="32619"/>
    <cellStyle name="Normal 23 4 5 2" xfId="32620"/>
    <cellStyle name="Normal 23 4 5 2 2" xfId="32621"/>
    <cellStyle name="Normal 23 4 5 2 2 2" xfId="32622"/>
    <cellStyle name="Normal 23 4 5 2 2 2 2" xfId="32623"/>
    <cellStyle name="Normal 23 4 5 2 2 3" xfId="32624"/>
    <cellStyle name="Normal 23 4 5 2 3" xfId="32625"/>
    <cellStyle name="Normal 23 4 5 2 3 2" xfId="32626"/>
    <cellStyle name="Normal 23 4 5 2 4" xfId="32627"/>
    <cellStyle name="Normal 23 4 5 3" xfId="32628"/>
    <cellStyle name="Normal 23 4 5 3 2" xfId="32629"/>
    <cellStyle name="Normal 23 4 5 3 2 2" xfId="32630"/>
    <cellStyle name="Normal 23 4 5 3 3" xfId="32631"/>
    <cellStyle name="Normal 23 4 5 4" xfId="32632"/>
    <cellStyle name="Normal 23 4 5 4 2" xfId="32633"/>
    <cellStyle name="Normal 23 4 5 5" xfId="32634"/>
    <cellStyle name="Normal 23 4 6" xfId="32635"/>
    <cellStyle name="Normal 23 4 6 2" xfId="32636"/>
    <cellStyle name="Normal 23 4 6 2 2" xfId="32637"/>
    <cellStyle name="Normal 23 4 6 2 2 2" xfId="32638"/>
    <cellStyle name="Normal 23 4 6 2 3" xfId="32639"/>
    <cellStyle name="Normal 23 4 6 3" xfId="32640"/>
    <cellStyle name="Normal 23 4 6 3 2" xfId="32641"/>
    <cellStyle name="Normal 23 4 6 4" xfId="32642"/>
    <cellStyle name="Normal 23 4 7" xfId="32643"/>
    <cellStyle name="Normal 23 4 7 2" xfId="32644"/>
    <cellStyle name="Normal 23 4 7 2 2" xfId="32645"/>
    <cellStyle name="Normal 23 4 7 3" xfId="32646"/>
    <cellStyle name="Normal 23 4 8" xfId="32647"/>
    <cellStyle name="Normal 23 4 8 2" xfId="32648"/>
    <cellStyle name="Normal 23 4 9" xfId="32649"/>
    <cellStyle name="Normal 23 5" xfId="32650"/>
    <cellStyle name="Normal 23 5 2" xfId="32651"/>
    <cellStyle name="Normal 23 5 2 2" xfId="32652"/>
    <cellStyle name="Normal 23 5 2 2 2" xfId="32653"/>
    <cellStyle name="Normal 23 5 2 2 2 2" xfId="32654"/>
    <cellStyle name="Normal 23 5 2 2 2 2 2" xfId="32655"/>
    <cellStyle name="Normal 23 5 2 2 2 2 2 2" xfId="32656"/>
    <cellStyle name="Normal 23 5 2 2 2 2 2 2 2" xfId="32657"/>
    <cellStyle name="Normal 23 5 2 2 2 2 2 3" xfId="32658"/>
    <cellStyle name="Normal 23 5 2 2 2 2 3" xfId="32659"/>
    <cellStyle name="Normal 23 5 2 2 2 2 3 2" xfId="32660"/>
    <cellStyle name="Normal 23 5 2 2 2 2 4" xfId="32661"/>
    <cellStyle name="Normal 23 5 2 2 2 3" xfId="32662"/>
    <cellStyle name="Normal 23 5 2 2 2 3 2" xfId="32663"/>
    <cellStyle name="Normal 23 5 2 2 2 3 2 2" xfId="32664"/>
    <cellStyle name="Normal 23 5 2 2 2 3 3" xfId="32665"/>
    <cellStyle name="Normal 23 5 2 2 2 4" xfId="32666"/>
    <cellStyle name="Normal 23 5 2 2 2 4 2" xfId="32667"/>
    <cellStyle name="Normal 23 5 2 2 2 5" xfId="32668"/>
    <cellStyle name="Normal 23 5 2 2 3" xfId="32669"/>
    <cellStyle name="Normal 23 5 2 2 3 2" xfId="32670"/>
    <cellStyle name="Normal 23 5 2 2 3 2 2" xfId="32671"/>
    <cellStyle name="Normal 23 5 2 2 3 2 2 2" xfId="32672"/>
    <cellStyle name="Normal 23 5 2 2 3 2 3" xfId="32673"/>
    <cellStyle name="Normal 23 5 2 2 3 3" xfId="32674"/>
    <cellStyle name="Normal 23 5 2 2 3 3 2" xfId="32675"/>
    <cellStyle name="Normal 23 5 2 2 3 4" xfId="32676"/>
    <cellStyle name="Normal 23 5 2 2 4" xfId="32677"/>
    <cellStyle name="Normal 23 5 2 2 4 2" xfId="32678"/>
    <cellStyle name="Normal 23 5 2 2 4 2 2" xfId="32679"/>
    <cellStyle name="Normal 23 5 2 2 4 3" xfId="32680"/>
    <cellStyle name="Normal 23 5 2 2 5" xfId="32681"/>
    <cellStyle name="Normal 23 5 2 2 5 2" xfId="32682"/>
    <cellStyle name="Normal 23 5 2 2 6" xfId="32683"/>
    <cellStyle name="Normal 23 5 2 3" xfId="32684"/>
    <cellStyle name="Normal 23 5 2 3 2" xfId="32685"/>
    <cellStyle name="Normal 23 5 2 3 2 2" xfId="32686"/>
    <cellStyle name="Normal 23 5 2 3 2 2 2" xfId="32687"/>
    <cellStyle name="Normal 23 5 2 3 2 2 2 2" xfId="32688"/>
    <cellStyle name="Normal 23 5 2 3 2 2 3" xfId="32689"/>
    <cellStyle name="Normal 23 5 2 3 2 3" xfId="32690"/>
    <cellStyle name="Normal 23 5 2 3 2 3 2" xfId="32691"/>
    <cellStyle name="Normal 23 5 2 3 2 4" xfId="32692"/>
    <cellStyle name="Normal 23 5 2 3 3" xfId="32693"/>
    <cellStyle name="Normal 23 5 2 3 3 2" xfId="32694"/>
    <cellStyle name="Normal 23 5 2 3 3 2 2" xfId="32695"/>
    <cellStyle name="Normal 23 5 2 3 3 3" xfId="32696"/>
    <cellStyle name="Normal 23 5 2 3 4" xfId="32697"/>
    <cellStyle name="Normal 23 5 2 3 4 2" xfId="32698"/>
    <cellStyle name="Normal 23 5 2 3 5" xfId="32699"/>
    <cellStyle name="Normal 23 5 2 4" xfId="32700"/>
    <cellStyle name="Normal 23 5 2 4 2" xfId="32701"/>
    <cellStyle name="Normal 23 5 2 4 2 2" xfId="32702"/>
    <cellStyle name="Normal 23 5 2 4 2 2 2" xfId="32703"/>
    <cellStyle name="Normal 23 5 2 4 2 3" xfId="32704"/>
    <cellStyle name="Normal 23 5 2 4 3" xfId="32705"/>
    <cellStyle name="Normal 23 5 2 4 3 2" xfId="32706"/>
    <cellStyle name="Normal 23 5 2 4 4" xfId="32707"/>
    <cellStyle name="Normal 23 5 2 5" xfId="32708"/>
    <cellStyle name="Normal 23 5 2 5 2" xfId="32709"/>
    <cellStyle name="Normal 23 5 2 5 2 2" xfId="32710"/>
    <cellStyle name="Normal 23 5 2 5 3" xfId="32711"/>
    <cellStyle name="Normal 23 5 2 6" xfId="32712"/>
    <cellStyle name="Normal 23 5 2 6 2" xfId="32713"/>
    <cellStyle name="Normal 23 5 2 7" xfId="32714"/>
    <cellStyle name="Normal 23 5 3" xfId="32715"/>
    <cellStyle name="Normal 23 5 3 2" xfId="32716"/>
    <cellStyle name="Normal 23 5 3 2 2" xfId="32717"/>
    <cellStyle name="Normal 23 5 3 2 2 2" xfId="32718"/>
    <cellStyle name="Normal 23 5 3 2 2 2 2" xfId="32719"/>
    <cellStyle name="Normal 23 5 3 2 2 2 2 2" xfId="32720"/>
    <cellStyle name="Normal 23 5 3 2 2 2 3" xfId="32721"/>
    <cellStyle name="Normal 23 5 3 2 2 3" xfId="32722"/>
    <cellStyle name="Normal 23 5 3 2 2 3 2" xfId="32723"/>
    <cellStyle name="Normal 23 5 3 2 2 4" xfId="32724"/>
    <cellStyle name="Normal 23 5 3 2 3" xfId="32725"/>
    <cellStyle name="Normal 23 5 3 2 3 2" xfId="32726"/>
    <cellStyle name="Normal 23 5 3 2 3 2 2" xfId="32727"/>
    <cellStyle name="Normal 23 5 3 2 3 3" xfId="32728"/>
    <cellStyle name="Normal 23 5 3 2 4" xfId="32729"/>
    <cellStyle name="Normal 23 5 3 2 4 2" xfId="32730"/>
    <cellStyle name="Normal 23 5 3 2 5" xfId="32731"/>
    <cellStyle name="Normal 23 5 3 3" xfId="32732"/>
    <cellStyle name="Normal 23 5 3 3 2" xfId="32733"/>
    <cellStyle name="Normal 23 5 3 3 2 2" xfId="32734"/>
    <cellStyle name="Normal 23 5 3 3 2 2 2" xfId="32735"/>
    <cellStyle name="Normal 23 5 3 3 2 3" xfId="32736"/>
    <cellStyle name="Normal 23 5 3 3 3" xfId="32737"/>
    <cellStyle name="Normal 23 5 3 3 3 2" xfId="32738"/>
    <cellStyle name="Normal 23 5 3 3 4" xfId="32739"/>
    <cellStyle name="Normal 23 5 3 4" xfId="32740"/>
    <cellStyle name="Normal 23 5 3 4 2" xfId="32741"/>
    <cellStyle name="Normal 23 5 3 4 2 2" xfId="32742"/>
    <cellStyle name="Normal 23 5 3 4 3" xfId="32743"/>
    <cellStyle name="Normal 23 5 3 5" xfId="32744"/>
    <cellStyle name="Normal 23 5 3 5 2" xfId="32745"/>
    <cellStyle name="Normal 23 5 3 6" xfId="32746"/>
    <cellStyle name="Normal 23 5 4" xfId="32747"/>
    <cellStyle name="Normal 23 5 4 2" xfId="32748"/>
    <cellStyle name="Normal 23 5 4 2 2" xfId="32749"/>
    <cellStyle name="Normal 23 5 4 2 2 2" xfId="32750"/>
    <cellStyle name="Normal 23 5 4 2 2 2 2" xfId="32751"/>
    <cellStyle name="Normal 23 5 4 2 2 3" xfId="32752"/>
    <cellStyle name="Normal 23 5 4 2 3" xfId="32753"/>
    <cellStyle name="Normal 23 5 4 2 3 2" xfId="32754"/>
    <cellStyle name="Normal 23 5 4 2 4" xfId="32755"/>
    <cellStyle name="Normal 23 5 4 3" xfId="32756"/>
    <cellStyle name="Normal 23 5 4 3 2" xfId="32757"/>
    <cellStyle name="Normal 23 5 4 3 2 2" xfId="32758"/>
    <cellStyle name="Normal 23 5 4 3 3" xfId="32759"/>
    <cellStyle name="Normal 23 5 4 4" xfId="32760"/>
    <cellStyle name="Normal 23 5 4 4 2" xfId="32761"/>
    <cellStyle name="Normal 23 5 4 5" xfId="32762"/>
    <cellStyle name="Normal 23 5 5" xfId="32763"/>
    <cellStyle name="Normal 23 5 5 2" xfId="32764"/>
    <cellStyle name="Normal 23 5 5 2 2" xfId="32765"/>
    <cellStyle name="Normal 23 5 5 2 2 2" xfId="32766"/>
    <cellStyle name="Normal 23 5 5 2 3" xfId="32767"/>
    <cellStyle name="Normal 23 5 5 3" xfId="32768"/>
    <cellStyle name="Normal 23 5 5 3 2" xfId="32769"/>
    <cellStyle name="Normal 23 5 5 4" xfId="32770"/>
    <cellStyle name="Normal 23 5 6" xfId="32771"/>
    <cellStyle name="Normal 23 5 6 2" xfId="32772"/>
    <cellStyle name="Normal 23 5 6 2 2" xfId="32773"/>
    <cellStyle name="Normal 23 5 6 3" xfId="32774"/>
    <cellStyle name="Normal 23 5 7" xfId="32775"/>
    <cellStyle name="Normal 23 5 7 2" xfId="32776"/>
    <cellStyle name="Normal 23 5 8" xfId="32777"/>
    <cellStyle name="Normal 23 6" xfId="32778"/>
    <cellStyle name="Normal 23 6 2" xfId="32779"/>
    <cellStyle name="Normal 23 6 2 2" xfId="32780"/>
    <cellStyle name="Normal 23 6 2 2 2" xfId="32781"/>
    <cellStyle name="Normal 23 6 2 2 2 2" xfId="32782"/>
    <cellStyle name="Normal 23 6 2 2 2 2 2" xfId="32783"/>
    <cellStyle name="Normal 23 6 2 2 2 2 2 2" xfId="32784"/>
    <cellStyle name="Normal 23 6 2 2 2 2 3" xfId="32785"/>
    <cellStyle name="Normal 23 6 2 2 2 3" xfId="32786"/>
    <cellStyle name="Normal 23 6 2 2 2 3 2" xfId="32787"/>
    <cellStyle name="Normal 23 6 2 2 2 4" xfId="32788"/>
    <cellStyle name="Normal 23 6 2 2 3" xfId="32789"/>
    <cellStyle name="Normal 23 6 2 2 3 2" xfId="32790"/>
    <cellStyle name="Normal 23 6 2 2 3 2 2" xfId="32791"/>
    <cellStyle name="Normal 23 6 2 2 3 3" xfId="32792"/>
    <cellStyle name="Normal 23 6 2 2 4" xfId="32793"/>
    <cellStyle name="Normal 23 6 2 2 4 2" xfId="32794"/>
    <cellStyle name="Normal 23 6 2 2 5" xfId="32795"/>
    <cellStyle name="Normal 23 6 2 3" xfId="32796"/>
    <cellStyle name="Normal 23 6 2 3 2" xfId="32797"/>
    <cellStyle name="Normal 23 6 2 3 2 2" xfId="32798"/>
    <cellStyle name="Normal 23 6 2 3 2 2 2" xfId="32799"/>
    <cellStyle name="Normal 23 6 2 3 2 3" xfId="32800"/>
    <cellStyle name="Normal 23 6 2 3 3" xfId="32801"/>
    <cellStyle name="Normal 23 6 2 3 3 2" xfId="32802"/>
    <cellStyle name="Normal 23 6 2 3 4" xfId="32803"/>
    <cellStyle name="Normal 23 6 2 4" xfId="32804"/>
    <cellStyle name="Normal 23 6 2 4 2" xfId="32805"/>
    <cellStyle name="Normal 23 6 2 4 2 2" xfId="32806"/>
    <cellStyle name="Normal 23 6 2 4 3" xfId="32807"/>
    <cellStyle name="Normal 23 6 2 5" xfId="32808"/>
    <cellStyle name="Normal 23 6 2 5 2" xfId="32809"/>
    <cellStyle name="Normal 23 6 2 6" xfId="32810"/>
    <cellStyle name="Normal 23 6 3" xfId="32811"/>
    <cellStyle name="Normal 23 6 3 2" xfId="32812"/>
    <cellStyle name="Normal 23 6 3 2 2" xfId="32813"/>
    <cellStyle name="Normal 23 6 3 2 2 2" xfId="32814"/>
    <cellStyle name="Normal 23 6 3 2 2 2 2" xfId="32815"/>
    <cellStyle name="Normal 23 6 3 2 2 3" xfId="32816"/>
    <cellStyle name="Normal 23 6 3 2 3" xfId="32817"/>
    <cellStyle name="Normal 23 6 3 2 3 2" xfId="32818"/>
    <cellStyle name="Normal 23 6 3 2 4" xfId="32819"/>
    <cellStyle name="Normal 23 6 3 3" xfId="32820"/>
    <cellStyle name="Normal 23 6 3 3 2" xfId="32821"/>
    <cellStyle name="Normal 23 6 3 3 2 2" xfId="32822"/>
    <cellStyle name="Normal 23 6 3 3 3" xfId="32823"/>
    <cellStyle name="Normal 23 6 3 4" xfId="32824"/>
    <cellStyle name="Normal 23 6 3 4 2" xfId="32825"/>
    <cellStyle name="Normal 23 6 3 5" xfId="32826"/>
    <cellStyle name="Normal 23 6 4" xfId="32827"/>
    <cellStyle name="Normal 23 6 4 2" xfId="32828"/>
    <cellStyle name="Normal 23 6 4 2 2" xfId="32829"/>
    <cellStyle name="Normal 23 6 4 2 2 2" xfId="32830"/>
    <cellStyle name="Normal 23 6 4 2 3" xfId="32831"/>
    <cellStyle name="Normal 23 6 4 3" xfId="32832"/>
    <cellStyle name="Normal 23 6 4 3 2" xfId="32833"/>
    <cellStyle name="Normal 23 6 4 4" xfId="32834"/>
    <cellStyle name="Normal 23 6 5" xfId="32835"/>
    <cellStyle name="Normal 23 6 5 2" xfId="32836"/>
    <cellStyle name="Normal 23 6 5 2 2" xfId="32837"/>
    <cellStyle name="Normal 23 6 5 3" xfId="32838"/>
    <cellStyle name="Normal 23 6 6" xfId="32839"/>
    <cellStyle name="Normal 23 6 6 2" xfId="32840"/>
    <cellStyle name="Normal 23 6 7" xfId="32841"/>
    <cellStyle name="Normal 23 7" xfId="32842"/>
    <cellStyle name="Normal 23 7 2" xfId="32843"/>
    <cellStyle name="Normal 23 7 2 2" xfId="32844"/>
    <cellStyle name="Normal 23 7 2 2 2" xfId="32845"/>
    <cellStyle name="Normal 23 7 2 2 2 2" xfId="32846"/>
    <cellStyle name="Normal 23 7 2 2 2 2 2" xfId="32847"/>
    <cellStyle name="Normal 23 7 2 2 2 3" xfId="32848"/>
    <cellStyle name="Normal 23 7 2 2 3" xfId="32849"/>
    <cellStyle name="Normal 23 7 2 2 3 2" xfId="32850"/>
    <cellStyle name="Normal 23 7 2 2 4" xfId="32851"/>
    <cellStyle name="Normal 23 7 2 3" xfId="32852"/>
    <cellStyle name="Normal 23 7 2 3 2" xfId="32853"/>
    <cellStyle name="Normal 23 7 2 3 2 2" xfId="32854"/>
    <cellStyle name="Normal 23 7 2 3 3" xfId="32855"/>
    <cellStyle name="Normal 23 7 2 4" xfId="32856"/>
    <cellStyle name="Normal 23 7 2 4 2" xfId="32857"/>
    <cellStyle name="Normal 23 7 2 5" xfId="32858"/>
    <cellStyle name="Normal 23 7 3" xfId="32859"/>
    <cellStyle name="Normal 23 7 3 2" xfId="32860"/>
    <cellStyle name="Normal 23 7 3 2 2" xfId="32861"/>
    <cellStyle name="Normal 23 7 3 2 2 2" xfId="32862"/>
    <cellStyle name="Normal 23 7 3 2 3" xfId="32863"/>
    <cellStyle name="Normal 23 7 3 3" xfId="32864"/>
    <cellStyle name="Normal 23 7 3 3 2" xfId="32865"/>
    <cellStyle name="Normal 23 7 3 4" xfId="32866"/>
    <cellStyle name="Normal 23 7 4" xfId="32867"/>
    <cellStyle name="Normal 23 7 4 2" xfId="32868"/>
    <cellStyle name="Normal 23 7 4 2 2" xfId="32869"/>
    <cellStyle name="Normal 23 7 4 3" xfId="32870"/>
    <cellStyle name="Normal 23 7 5" xfId="32871"/>
    <cellStyle name="Normal 23 7 5 2" xfId="32872"/>
    <cellStyle name="Normal 23 7 6" xfId="32873"/>
    <cellStyle name="Normal 23 8" xfId="32874"/>
    <cellStyle name="Normal 23 8 2" xfId="32875"/>
    <cellStyle name="Normal 23 8 2 2" xfId="32876"/>
    <cellStyle name="Normal 23 8 2 2 2" xfId="32877"/>
    <cellStyle name="Normal 23 8 2 2 2 2" xfId="32878"/>
    <cellStyle name="Normal 23 8 2 2 3" xfId="32879"/>
    <cellStyle name="Normal 23 8 2 3" xfId="32880"/>
    <cellStyle name="Normal 23 8 2 3 2" xfId="32881"/>
    <cellStyle name="Normal 23 8 2 4" xfId="32882"/>
    <cellStyle name="Normal 23 8 3" xfId="32883"/>
    <cellStyle name="Normal 23 8 3 2" xfId="32884"/>
    <cellStyle name="Normal 23 8 3 2 2" xfId="32885"/>
    <cellStyle name="Normal 23 8 3 3" xfId="32886"/>
    <cellStyle name="Normal 23 8 4" xfId="32887"/>
    <cellStyle name="Normal 23 8 4 2" xfId="32888"/>
    <cellStyle name="Normal 23 8 5" xfId="32889"/>
    <cellStyle name="Normal 23 9" xfId="32890"/>
    <cellStyle name="Normal 23 9 2" xfId="32891"/>
    <cellStyle name="Normal 23 9 2 2" xfId="32892"/>
    <cellStyle name="Normal 23 9 2 2 2" xfId="32893"/>
    <cellStyle name="Normal 23 9 2 3" xfId="32894"/>
    <cellStyle name="Normal 23 9 3" xfId="32895"/>
    <cellStyle name="Normal 23 9 3 2" xfId="32896"/>
    <cellStyle name="Normal 23 9 4" xfId="32897"/>
    <cellStyle name="Normal 24" xfId="32898"/>
    <cellStyle name="Normal 24 2" xfId="32899"/>
    <cellStyle name="Normal 24 3" xfId="32900"/>
    <cellStyle name="Normal 24 3 2" xfId="39075"/>
    <cellStyle name="Normal 25" xfId="32901"/>
    <cellStyle name="Normal 25 2" xfId="32902"/>
    <cellStyle name="Normal 26" xfId="32903"/>
    <cellStyle name="Normal 26 2" xfId="32904"/>
    <cellStyle name="Normal 27" xfId="32905"/>
    <cellStyle name="Normal 28" xfId="32906"/>
    <cellStyle name="Normal 29" xfId="32907"/>
    <cellStyle name="Normal 29 2" xfId="32908"/>
    <cellStyle name="Normal 3" xfId="13"/>
    <cellStyle name="Normal 3 10" xfId="32909"/>
    <cellStyle name="Normal 3 10 2" xfId="32910"/>
    <cellStyle name="Normal 3 10 2 2" xfId="32911"/>
    <cellStyle name="Normal 3 10 3" xfId="32912"/>
    <cellStyle name="Normal 3 11" xfId="32913"/>
    <cellStyle name="Normal 3 11 2" xfId="32914"/>
    <cellStyle name="Normal 3 12" xfId="32915"/>
    <cellStyle name="Normal 3 2" xfId="32"/>
    <cellStyle name="Normal 3 2 10" xfId="32916"/>
    <cellStyle name="Normal 3 2 10 2" xfId="32917"/>
    <cellStyle name="Normal 3 2 11" xfId="32918"/>
    <cellStyle name="Normal 3 2 2" xfId="57"/>
    <cellStyle name="Normal 3 2 2 10" xfId="32919"/>
    <cellStyle name="Normal 3 2 2 2" xfId="32920"/>
    <cellStyle name="Normal 3 2 2 2 2" xfId="32921"/>
    <cellStyle name="Normal 3 2 2 2 2 2" xfId="32922"/>
    <cellStyle name="Normal 3 2 2 2 2 2 2" xfId="32923"/>
    <cellStyle name="Normal 3 2 2 2 2 2 2 2" xfId="32924"/>
    <cellStyle name="Normal 3 2 2 2 2 2 2 2 2" xfId="32925"/>
    <cellStyle name="Normal 3 2 2 2 2 2 2 2 2 2" xfId="32926"/>
    <cellStyle name="Normal 3 2 2 2 2 2 2 2 2 2 2" xfId="32927"/>
    <cellStyle name="Normal 3 2 2 2 2 2 2 2 2 2 2 2" xfId="32928"/>
    <cellStyle name="Normal 3 2 2 2 2 2 2 2 2 2 3" xfId="32929"/>
    <cellStyle name="Normal 3 2 2 2 2 2 2 2 2 3" xfId="32930"/>
    <cellStyle name="Normal 3 2 2 2 2 2 2 2 2 3 2" xfId="32931"/>
    <cellStyle name="Normal 3 2 2 2 2 2 2 2 2 4" xfId="32932"/>
    <cellStyle name="Normal 3 2 2 2 2 2 2 2 3" xfId="32933"/>
    <cellStyle name="Normal 3 2 2 2 2 2 2 2 3 2" xfId="32934"/>
    <cellStyle name="Normal 3 2 2 2 2 2 2 2 3 2 2" xfId="32935"/>
    <cellStyle name="Normal 3 2 2 2 2 2 2 2 3 3" xfId="32936"/>
    <cellStyle name="Normal 3 2 2 2 2 2 2 2 4" xfId="32937"/>
    <cellStyle name="Normal 3 2 2 2 2 2 2 2 4 2" xfId="32938"/>
    <cellStyle name="Normal 3 2 2 2 2 2 2 2 5" xfId="32939"/>
    <cellStyle name="Normal 3 2 2 2 2 2 2 3" xfId="32940"/>
    <cellStyle name="Normal 3 2 2 2 2 2 2 3 2" xfId="32941"/>
    <cellStyle name="Normal 3 2 2 2 2 2 2 3 2 2" xfId="32942"/>
    <cellStyle name="Normal 3 2 2 2 2 2 2 3 2 2 2" xfId="32943"/>
    <cellStyle name="Normal 3 2 2 2 2 2 2 3 2 3" xfId="32944"/>
    <cellStyle name="Normal 3 2 2 2 2 2 2 3 3" xfId="32945"/>
    <cellStyle name="Normal 3 2 2 2 2 2 2 3 3 2" xfId="32946"/>
    <cellStyle name="Normal 3 2 2 2 2 2 2 3 4" xfId="32947"/>
    <cellStyle name="Normal 3 2 2 2 2 2 2 4" xfId="32948"/>
    <cellStyle name="Normal 3 2 2 2 2 2 2 4 2" xfId="32949"/>
    <cellStyle name="Normal 3 2 2 2 2 2 2 4 2 2" xfId="32950"/>
    <cellStyle name="Normal 3 2 2 2 2 2 2 4 3" xfId="32951"/>
    <cellStyle name="Normal 3 2 2 2 2 2 2 5" xfId="32952"/>
    <cellStyle name="Normal 3 2 2 2 2 2 2 5 2" xfId="32953"/>
    <cellStyle name="Normal 3 2 2 2 2 2 2 6" xfId="32954"/>
    <cellStyle name="Normal 3 2 2 2 2 2 3" xfId="32955"/>
    <cellStyle name="Normal 3 2 2 2 2 2 3 2" xfId="32956"/>
    <cellStyle name="Normal 3 2 2 2 2 2 3 2 2" xfId="32957"/>
    <cellStyle name="Normal 3 2 2 2 2 2 3 2 2 2" xfId="32958"/>
    <cellStyle name="Normal 3 2 2 2 2 2 3 2 2 2 2" xfId="32959"/>
    <cellStyle name="Normal 3 2 2 2 2 2 3 2 2 3" xfId="32960"/>
    <cellStyle name="Normal 3 2 2 2 2 2 3 2 3" xfId="32961"/>
    <cellStyle name="Normal 3 2 2 2 2 2 3 2 3 2" xfId="32962"/>
    <cellStyle name="Normal 3 2 2 2 2 2 3 2 4" xfId="32963"/>
    <cellStyle name="Normal 3 2 2 2 2 2 3 3" xfId="32964"/>
    <cellStyle name="Normal 3 2 2 2 2 2 3 3 2" xfId="32965"/>
    <cellStyle name="Normal 3 2 2 2 2 2 3 3 2 2" xfId="32966"/>
    <cellStyle name="Normal 3 2 2 2 2 2 3 3 3" xfId="32967"/>
    <cellStyle name="Normal 3 2 2 2 2 2 3 4" xfId="32968"/>
    <cellStyle name="Normal 3 2 2 2 2 2 3 4 2" xfId="32969"/>
    <cellStyle name="Normal 3 2 2 2 2 2 3 5" xfId="32970"/>
    <cellStyle name="Normal 3 2 2 2 2 2 4" xfId="32971"/>
    <cellStyle name="Normal 3 2 2 2 2 2 4 2" xfId="32972"/>
    <cellStyle name="Normal 3 2 2 2 2 2 4 2 2" xfId="32973"/>
    <cellStyle name="Normal 3 2 2 2 2 2 4 2 2 2" xfId="32974"/>
    <cellStyle name="Normal 3 2 2 2 2 2 4 2 3" xfId="32975"/>
    <cellStyle name="Normal 3 2 2 2 2 2 4 3" xfId="32976"/>
    <cellStyle name="Normal 3 2 2 2 2 2 4 3 2" xfId="32977"/>
    <cellStyle name="Normal 3 2 2 2 2 2 4 4" xfId="32978"/>
    <cellStyle name="Normal 3 2 2 2 2 2 5" xfId="32979"/>
    <cellStyle name="Normal 3 2 2 2 2 2 5 2" xfId="32980"/>
    <cellStyle name="Normal 3 2 2 2 2 2 5 2 2" xfId="32981"/>
    <cellStyle name="Normal 3 2 2 2 2 2 5 3" xfId="32982"/>
    <cellStyle name="Normal 3 2 2 2 2 2 6" xfId="32983"/>
    <cellStyle name="Normal 3 2 2 2 2 2 6 2" xfId="32984"/>
    <cellStyle name="Normal 3 2 2 2 2 2 7" xfId="32985"/>
    <cellStyle name="Normal 3 2 2 2 2 3" xfId="32986"/>
    <cellStyle name="Normal 3 2 2 2 2 3 2" xfId="32987"/>
    <cellStyle name="Normal 3 2 2 2 2 3 2 2" xfId="32988"/>
    <cellStyle name="Normal 3 2 2 2 2 3 2 2 2" xfId="32989"/>
    <cellStyle name="Normal 3 2 2 2 2 3 2 2 2 2" xfId="32990"/>
    <cellStyle name="Normal 3 2 2 2 2 3 2 2 2 2 2" xfId="32991"/>
    <cellStyle name="Normal 3 2 2 2 2 3 2 2 2 3" xfId="32992"/>
    <cellStyle name="Normal 3 2 2 2 2 3 2 2 3" xfId="32993"/>
    <cellStyle name="Normal 3 2 2 2 2 3 2 2 3 2" xfId="32994"/>
    <cellStyle name="Normal 3 2 2 2 2 3 2 2 4" xfId="32995"/>
    <cellStyle name="Normal 3 2 2 2 2 3 2 3" xfId="32996"/>
    <cellStyle name="Normal 3 2 2 2 2 3 2 3 2" xfId="32997"/>
    <cellStyle name="Normal 3 2 2 2 2 3 2 3 2 2" xfId="32998"/>
    <cellStyle name="Normal 3 2 2 2 2 3 2 3 3" xfId="32999"/>
    <cellStyle name="Normal 3 2 2 2 2 3 2 4" xfId="33000"/>
    <cellStyle name="Normal 3 2 2 2 2 3 2 4 2" xfId="33001"/>
    <cellStyle name="Normal 3 2 2 2 2 3 2 5" xfId="33002"/>
    <cellStyle name="Normal 3 2 2 2 2 3 3" xfId="33003"/>
    <cellStyle name="Normal 3 2 2 2 2 3 3 2" xfId="33004"/>
    <cellStyle name="Normal 3 2 2 2 2 3 3 2 2" xfId="33005"/>
    <cellStyle name="Normal 3 2 2 2 2 3 3 2 2 2" xfId="33006"/>
    <cellStyle name="Normal 3 2 2 2 2 3 3 2 3" xfId="33007"/>
    <cellStyle name="Normal 3 2 2 2 2 3 3 3" xfId="33008"/>
    <cellStyle name="Normal 3 2 2 2 2 3 3 3 2" xfId="33009"/>
    <cellStyle name="Normal 3 2 2 2 2 3 3 4" xfId="33010"/>
    <cellStyle name="Normal 3 2 2 2 2 3 4" xfId="33011"/>
    <cellStyle name="Normal 3 2 2 2 2 3 4 2" xfId="33012"/>
    <cellStyle name="Normal 3 2 2 2 2 3 4 2 2" xfId="33013"/>
    <cellStyle name="Normal 3 2 2 2 2 3 4 3" xfId="33014"/>
    <cellStyle name="Normal 3 2 2 2 2 3 5" xfId="33015"/>
    <cellStyle name="Normal 3 2 2 2 2 3 5 2" xfId="33016"/>
    <cellStyle name="Normal 3 2 2 2 2 3 6" xfId="33017"/>
    <cellStyle name="Normal 3 2 2 2 2 4" xfId="33018"/>
    <cellStyle name="Normal 3 2 2 2 2 4 2" xfId="33019"/>
    <cellStyle name="Normal 3 2 2 2 2 4 2 2" xfId="33020"/>
    <cellStyle name="Normal 3 2 2 2 2 4 2 2 2" xfId="33021"/>
    <cellStyle name="Normal 3 2 2 2 2 4 2 2 2 2" xfId="33022"/>
    <cellStyle name="Normal 3 2 2 2 2 4 2 2 3" xfId="33023"/>
    <cellStyle name="Normal 3 2 2 2 2 4 2 3" xfId="33024"/>
    <cellStyle name="Normal 3 2 2 2 2 4 2 3 2" xfId="33025"/>
    <cellStyle name="Normal 3 2 2 2 2 4 2 4" xfId="33026"/>
    <cellStyle name="Normal 3 2 2 2 2 4 3" xfId="33027"/>
    <cellStyle name="Normal 3 2 2 2 2 4 3 2" xfId="33028"/>
    <cellStyle name="Normal 3 2 2 2 2 4 3 2 2" xfId="33029"/>
    <cellStyle name="Normal 3 2 2 2 2 4 3 3" xfId="33030"/>
    <cellStyle name="Normal 3 2 2 2 2 4 4" xfId="33031"/>
    <cellStyle name="Normal 3 2 2 2 2 4 4 2" xfId="33032"/>
    <cellStyle name="Normal 3 2 2 2 2 4 5" xfId="33033"/>
    <cellStyle name="Normal 3 2 2 2 2 5" xfId="33034"/>
    <cellStyle name="Normal 3 2 2 2 2 5 2" xfId="33035"/>
    <cellStyle name="Normal 3 2 2 2 2 5 2 2" xfId="33036"/>
    <cellStyle name="Normal 3 2 2 2 2 5 2 2 2" xfId="33037"/>
    <cellStyle name="Normal 3 2 2 2 2 5 2 3" xfId="33038"/>
    <cellStyle name="Normal 3 2 2 2 2 5 3" xfId="33039"/>
    <cellStyle name="Normal 3 2 2 2 2 5 3 2" xfId="33040"/>
    <cellStyle name="Normal 3 2 2 2 2 5 4" xfId="33041"/>
    <cellStyle name="Normal 3 2 2 2 2 6" xfId="33042"/>
    <cellStyle name="Normal 3 2 2 2 2 6 2" xfId="33043"/>
    <cellStyle name="Normal 3 2 2 2 2 6 2 2" xfId="33044"/>
    <cellStyle name="Normal 3 2 2 2 2 6 3" xfId="33045"/>
    <cellStyle name="Normal 3 2 2 2 2 7" xfId="33046"/>
    <cellStyle name="Normal 3 2 2 2 2 7 2" xfId="33047"/>
    <cellStyle name="Normal 3 2 2 2 2 8" xfId="33048"/>
    <cellStyle name="Normal 3 2 2 2 3" xfId="33049"/>
    <cellStyle name="Normal 3 2 2 2 3 2" xfId="33050"/>
    <cellStyle name="Normal 3 2 2 2 3 2 2" xfId="33051"/>
    <cellStyle name="Normal 3 2 2 2 3 2 2 2" xfId="33052"/>
    <cellStyle name="Normal 3 2 2 2 3 2 2 2 2" xfId="33053"/>
    <cellStyle name="Normal 3 2 2 2 3 2 2 2 2 2" xfId="33054"/>
    <cellStyle name="Normal 3 2 2 2 3 2 2 2 2 2 2" xfId="33055"/>
    <cellStyle name="Normal 3 2 2 2 3 2 2 2 2 3" xfId="33056"/>
    <cellStyle name="Normal 3 2 2 2 3 2 2 2 3" xfId="33057"/>
    <cellStyle name="Normal 3 2 2 2 3 2 2 2 3 2" xfId="33058"/>
    <cellStyle name="Normal 3 2 2 2 3 2 2 2 4" xfId="33059"/>
    <cellStyle name="Normal 3 2 2 2 3 2 2 3" xfId="33060"/>
    <cellStyle name="Normal 3 2 2 2 3 2 2 3 2" xfId="33061"/>
    <cellStyle name="Normal 3 2 2 2 3 2 2 3 2 2" xfId="33062"/>
    <cellStyle name="Normal 3 2 2 2 3 2 2 3 3" xfId="33063"/>
    <cellStyle name="Normal 3 2 2 2 3 2 2 4" xfId="33064"/>
    <cellStyle name="Normal 3 2 2 2 3 2 2 4 2" xfId="33065"/>
    <cellStyle name="Normal 3 2 2 2 3 2 2 5" xfId="33066"/>
    <cellStyle name="Normal 3 2 2 2 3 2 3" xfId="33067"/>
    <cellStyle name="Normal 3 2 2 2 3 2 3 2" xfId="33068"/>
    <cellStyle name="Normal 3 2 2 2 3 2 3 2 2" xfId="33069"/>
    <cellStyle name="Normal 3 2 2 2 3 2 3 2 2 2" xfId="33070"/>
    <cellStyle name="Normal 3 2 2 2 3 2 3 2 3" xfId="33071"/>
    <cellStyle name="Normal 3 2 2 2 3 2 3 3" xfId="33072"/>
    <cellStyle name="Normal 3 2 2 2 3 2 3 3 2" xfId="33073"/>
    <cellStyle name="Normal 3 2 2 2 3 2 3 4" xfId="33074"/>
    <cellStyle name="Normal 3 2 2 2 3 2 4" xfId="33075"/>
    <cellStyle name="Normal 3 2 2 2 3 2 4 2" xfId="33076"/>
    <cellStyle name="Normal 3 2 2 2 3 2 4 2 2" xfId="33077"/>
    <cellStyle name="Normal 3 2 2 2 3 2 4 3" xfId="33078"/>
    <cellStyle name="Normal 3 2 2 2 3 2 5" xfId="33079"/>
    <cellStyle name="Normal 3 2 2 2 3 2 5 2" xfId="33080"/>
    <cellStyle name="Normal 3 2 2 2 3 2 6" xfId="33081"/>
    <cellStyle name="Normal 3 2 2 2 3 3" xfId="33082"/>
    <cellStyle name="Normal 3 2 2 2 3 3 2" xfId="33083"/>
    <cellStyle name="Normal 3 2 2 2 3 3 2 2" xfId="33084"/>
    <cellStyle name="Normal 3 2 2 2 3 3 2 2 2" xfId="33085"/>
    <cellStyle name="Normal 3 2 2 2 3 3 2 2 2 2" xfId="33086"/>
    <cellStyle name="Normal 3 2 2 2 3 3 2 2 3" xfId="33087"/>
    <cellStyle name="Normal 3 2 2 2 3 3 2 3" xfId="33088"/>
    <cellStyle name="Normal 3 2 2 2 3 3 2 3 2" xfId="33089"/>
    <cellStyle name="Normal 3 2 2 2 3 3 2 4" xfId="33090"/>
    <cellStyle name="Normal 3 2 2 2 3 3 3" xfId="33091"/>
    <cellStyle name="Normal 3 2 2 2 3 3 3 2" xfId="33092"/>
    <cellStyle name="Normal 3 2 2 2 3 3 3 2 2" xfId="33093"/>
    <cellStyle name="Normal 3 2 2 2 3 3 3 3" xfId="33094"/>
    <cellStyle name="Normal 3 2 2 2 3 3 4" xfId="33095"/>
    <cellStyle name="Normal 3 2 2 2 3 3 4 2" xfId="33096"/>
    <cellStyle name="Normal 3 2 2 2 3 3 5" xfId="33097"/>
    <cellStyle name="Normal 3 2 2 2 3 4" xfId="33098"/>
    <cellStyle name="Normal 3 2 2 2 3 4 2" xfId="33099"/>
    <cellStyle name="Normal 3 2 2 2 3 4 2 2" xfId="33100"/>
    <cellStyle name="Normal 3 2 2 2 3 4 2 2 2" xfId="33101"/>
    <cellStyle name="Normal 3 2 2 2 3 4 2 3" xfId="33102"/>
    <cellStyle name="Normal 3 2 2 2 3 4 3" xfId="33103"/>
    <cellStyle name="Normal 3 2 2 2 3 4 3 2" xfId="33104"/>
    <cellStyle name="Normal 3 2 2 2 3 4 4" xfId="33105"/>
    <cellStyle name="Normal 3 2 2 2 3 5" xfId="33106"/>
    <cellStyle name="Normal 3 2 2 2 3 5 2" xfId="33107"/>
    <cellStyle name="Normal 3 2 2 2 3 5 2 2" xfId="33108"/>
    <cellStyle name="Normal 3 2 2 2 3 5 3" xfId="33109"/>
    <cellStyle name="Normal 3 2 2 2 3 6" xfId="33110"/>
    <cellStyle name="Normal 3 2 2 2 3 6 2" xfId="33111"/>
    <cellStyle name="Normal 3 2 2 2 3 7" xfId="33112"/>
    <cellStyle name="Normal 3 2 2 2 4" xfId="33113"/>
    <cellStyle name="Normal 3 2 2 2 4 2" xfId="33114"/>
    <cellStyle name="Normal 3 2 2 2 4 2 2" xfId="33115"/>
    <cellStyle name="Normal 3 2 2 2 4 2 2 2" xfId="33116"/>
    <cellStyle name="Normal 3 2 2 2 4 2 2 2 2" xfId="33117"/>
    <cellStyle name="Normal 3 2 2 2 4 2 2 2 2 2" xfId="33118"/>
    <cellStyle name="Normal 3 2 2 2 4 2 2 2 3" xfId="33119"/>
    <cellStyle name="Normal 3 2 2 2 4 2 2 3" xfId="33120"/>
    <cellStyle name="Normal 3 2 2 2 4 2 2 3 2" xfId="33121"/>
    <cellStyle name="Normal 3 2 2 2 4 2 2 4" xfId="33122"/>
    <cellStyle name="Normal 3 2 2 2 4 2 3" xfId="33123"/>
    <cellStyle name="Normal 3 2 2 2 4 2 3 2" xfId="33124"/>
    <cellStyle name="Normal 3 2 2 2 4 2 3 2 2" xfId="33125"/>
    <cellStyle name="Normal 3 2 2 2 4 2 3 3" xfId="33126"/>
    <cellStyle name="Normal 3 2 2 2 4 2 4" xfId="33127"/>
    <cellStyle name="Normal 3 2 2 2 4 2 4 2" xfId="33128"/>
    <cellStyle name="Normal 3 2 2 2 4 2 5" xfId="33129"/>
    <cellStyle name="Normal 3 2 2 2 4 3" xfId="33130"/>
    <cellStyle name="Normal 3 2 2 2 4 3 2" xfId="33131"/>
    <cellStyle name="Normal 3 2 2 2 4 3 2 2" xfId="33132"/>
    <cellStyle name="Normal 3 2 2 2 4 3 2 2 2" xfId="33133"/>
    <cellStyle name="Normal 3 2 2 2 4 3 2 3" xfId="33134"/>
    <cellStyle name="Normal 3 2 2 2 4 3 3" xfId="33135"/>
    <cellStyle name="Normal 3 2 2 2 4 3 3 2" xfId="33136"/>
    <cellStyle name="Normal 3 2 2 2 4 3 4" xfId="33137"/>
    <cellStyle name="Normal 3 2 2 2 4 4" xfId="33138"/>
    <cellStyle name="Normal 3 2 2 2 4 4 2" xfId="33139"/>
    <cellStyle name="Normal 3 2 2 2 4 4 2 2" xfId="33140"/>
    <cellStyle name="Normal 3 2 2 2 4 4 3" xfId="33141"/>
    <cellStyle name="Normal 3 2 2 2 4 5" xfId="33142"/>
    <cellStyle name="Normal 3 2 2 2 4 5 2" xfId="33143"/>
    <cellStyle name="Normal 3 2 2 2 4 6" xfId="33144"/>
    <cellStyle name="Normal 3 2 2 2 5" xfId="33145"/>
    <cellStyle name="Normal 3 2 2 2 5 2" xfId="33146"/>
    <cellStyle name="Normal 3 2 2 2 5 2 2" xfId="33147"/>
    <cellStyle name="Normal 3 2 2 2 5 2 2 2" xfId="33148"/>
    <cellStyle name="Normal 3 2 2 2 5 2 2 2 2" xfId="33149"/>
    <cellStyle name="Normal 3 2 2 2 5 2 2 3" xfId="33150"/>
    <cellStyle name="Normal 3 2 2 2 5 2 3" xfId="33151"/>
    <cellStyle name="Normal 3 2 2 2 5 2 3 2" xfId="33152"/>
    <cellStyle name="Normal 3 2 2 2 5 2 4" xfId="33153"/>
    <cellStyle name="Normal 3 2 2 2 5 3" xfId="33154"/>
    <cellStyle name="Normal 3 2 2 2 5 3 2" xfId="33155"/>
    <cellStyle name="Normal 3 2 2 2 5 3 2 2" xfId="33156"/>
    <cellStyle name="Normal 3 2 2 2 5 3 3" xfId="33157"/>
    <cellStyle name="Normal 3 2 2 2 5 4" xfId="33158"/>
    <cellStyle name="Normal 3 2 2 2 5 4 2" xfId="33159"/>
    <cellStyle name="Normal 3 2 2 2 5 5" xfId="33160"/>
    <cellStyle name="Normal 3 2 2 2 6" xfId="33161"/>
    <cellStyle name="Normal 3 2 2 2 6 2" xfId="33162"/>
    <cellStyle name="Normal 3 2 2 2 6 2 2" xfId="33163"/>
    <cellStyle name="Normal 3 2 2 2 6 2 2 2" xfId="33164"/>
    <cellStyle name="Normal 3 2 2 2 6 2 3" xfId="33165"/>
    <cellStyle name="Normal 3 2 2 2 6 3" xfId="33166"/>
    <cellStyle name="Normal 3 2 2 2 6 3 2" xfId="33167"/>
    <cellStyle name="Normal 3 2 2 2 6 4" xfId="33168"/>
    <cellStyle name="Normal 3 2 2 2 7" xfId="33169"/>
    <cellStyle name="Normal 3 2 2 2 7 2" xfId="33170"/>
    <cellStyle name="Normal 3 2 2 2 7 2 2" xfId="33171"/>
    <cellStyle name="Normal 3 2 2 2 7 3" xfId="33172"/>
    <cellStyle name="Normal 3 2 2 2 8" xfId="33173"/>
    <cellStyle name="Normal 3 2 2 2 8 2" xfId="33174"/>
    <cellStyle name="Normal 3 2 2 2 9" xfId="33175"/>
    <cellStyle name="Normal 3 2 2 3" xfId="33176"/>
    <cellStyle name="Normal 3 2 2 3 2" xfId="33177"/>
    <cellStyle name="Normal 3 2 2 3 2 2" xfId="33178"/>
    <cellStyle name="Normal 3 2 2 3 2 2 2" xfId="33179"/>
    <cellStyle name="Normal 3 2 2 3 2 2 2 2" xfId="33180"/>
    <cellStyle name="Normal 3 2 2 3 2 2 2 2 2" xfId="33181"/>
    <cellStyle name="Normal 3 2 2 3 2 2 2 2 2 2" xfId="33182"/>
    <cellStyle name="Normal 3 2 2 3 2 2 2 2 2 2 2" xfId="33183"/>
    <cellStyle name="Normal 3 2 2 3 2 2 2 2 2 3" xfId="33184"/>
    <cellStyle name="Normal 3 2 2 3 2 2 2 2 3" xfId="33185"/>
    <cellStyle name="Normal 3 2 2 3 2 2 2 2 3 2" xfId="33186"/>
    <cellStyle name="Normal 3 2 2 3 2 2 2 2 4" xfId="33187"/>
    <cellStyle name="Normal 3 2 2 3 2 2 2 3" xfId="33188"/>
    <cellStyle name="Normal 3 2 2 3 2 2 2 3 2" xfId="33189"/>
    <cellStyle name="Normal 3 2 2 3 2 2 2 3 2 2" xfId="33190"/>
    <cellStyle name="Normal 3 2 2 3 2 2 2 3 3" xfId="33191"/>
    <cellStyle name="Normal 3 2 2 3 2 2 2 4" xfId="33192"/>
    <cellStyle name="Normal 3 2 2 3 2 2 2 4 2" xfId="33193"/>
    <cellStyle name="Normal 3 2 2 3 2 2 2 5" xfId="33194"/>
    <cellStyle name="Normal 3 2 2 3 2 2 3" xfId="33195"/>
    <cellStyle name="Normal 3 2 2 3 2 2 3 2" xfId="33196"/>
    <cellStyle name="Normal 3 2 2 3 2 2 3 2 2" xfId="33197"/>
    <cellStyle name="Normal 3 2 2 3 2 2 3 2 2 2" xfId="33198"/>
    <cellStyle name="Normal 3 2 2 3 2 2 3 2 3" xfId="33199"/>
    <cellStyle name="Normal 3 2 2 3 2 2 3 3" xfId="33200"/>
    <cellStyle name="Normal 3 2 2 3 2 2 3 3 2" xfId="33201"/>
    <cellStyle name="Normal 3 2 2 3 2 2 3 4" xfId="33202"/>
    <cellStyle name="Normal 3 2 2 3 2 2 4" xfId="33203"/>
    <cellStyle name="Normal 3 2 2 3 2 2 4 2" xfId="33204"/>
    <cellStyle name="Normal 3 2 2 3 2 2 4 2 2" xfId="33205"/>
    <cellStyle name="Normal 3 2 2 3 2 2 4 3" xfId="33206"/>
    <cellStyle name="Normal 3 2 2 3 2 2 5" xfId="33207"/>
    <cellStyle name="Normal 3 2 2 3 2 2 5 2" xfId="33208"/>
    <cellStyle name="Normal 3 2 2 3 2 2 6" xfId="33209"/>
    <cellStyle name="Normal 3 2 2 3 2 3" xfId="33210"/>
    <cellStyle name="Normal 3 2 2 3 2 3 2" xfId="33211"/>
    <cellStyle name="Normal 3 2 2 3 2 3 2 2" xfId="33212"/>
    <cellStyle name="Normal 3 2 2 3 2 3 2 2 2" xfId="33213"/>
    <cellStyle name="Normal 3 2 2 3 2 3 2 2 2 2" xfId="33214"/>
    <cellStyle name="Normal 3 2 2 3 2 3 2 2 3" xfId="33215"/>
    <cellStyle name="Normal 3 2 2 3 2 3 2 3" xfId="33216"/>
    <cellStyle name="Normal 3 2 2 3 2 3 2 3 2" xfId="33217"/>
    <cellStyle name="Normal 3 2 2 3 2 3 2 4" xfId="33218"/>
    <cellStyle name="Normal 3 2 2 3 2 3 3" xfId="33219"/>
    <cellStyle name="Normal 3 2 2 3 2 3 3 2" xfId="33220"/>
    <cellStyle name="Normal 3 2 2 3 2 3 3 2 2" xfId="33221"/>
    <cellStyle name="Normal 3 2 2 3 2 3 3 3" xfId="33222"/>
    <cellStyle name="Normal 3 2 2 3 2 3 4" xfId="33223"/>
    <cellStyle name="Normal 3 2 2 3 2 3 4 2" xfId="33224"/>
    <cellStyle name="Normal 3 2 2 3 2 3 5" xfId="33225"/>
    <cellStyle name="Normal 3 2 2 3 2 4" xfId="33226"/>
    <cellStyle name="Normal 3 2 2 3 2 4 2" xfId="33227"/>
    <cellStyle name="Normal 3 2 2 3 2 4 2 2" xfId="33228"/>
    <cellStyle name="Normal 3 2 2 3 2 4 2 2 2" xfId="33229"/>
    <cellStyle name="Normal 3 2 2 3 2 4 2 3" xfId="33230"/>
    <cellStyle name="Normal 3 2 2 3 2 4 3" xfId="33231"/>
    <cellStyle name="Normal 3 2 2 3 2 4 3 2" xfId="33232"/>
    <cellStyle name="Normal 3 2 2 3 2 4 4" xfId="33233"/>
    <cellStyle name="Normal 3 2 2 3 2 5" xfId="33234"/>
    <cellStyle name="Normal 3 2 2 3 2 5 2" xfId="33235"/>
    <cellStyle name="Normal 3 2 2 3 2 5 2 2" xfId="33236"/>
    <cellStyle name="Normal 3 2 2 3 2 5 3" xfId="33237"/>
    <cellStyle name="Normal 3 2 2 3 2 6" xfId="33238"/>
    <cellStyle name="Normal 3 2 2 3 2 6 2" xfId="33239"/>
    <cellStyle name="Normal 3 2 2 3 2 7" xfId="33240"/>
    <cellStyle name="Normal 3 2 2 3 3" xfId="33241"/>
    <cellStyle name="Normal 3 2 2 3 3 2" xfId="33242"/>
    <cellStyle name="Normal 3 2 2 3 3 2 2" xfId="33243"/>
    <cellStyle name="Normal 3 2 2 3 3 2 2 2" xfId="33244"/>
    <cellStyle name="Normal 3 2 2 3 3 2 2 2 2" xfId="33245"/>
    <cellStyle name="Normal 3 2 2 3 3 2 2 2 2 2" xfId="33246"/>
    <cellStyle name="Normal 3 2 2 3 3 2 2 2 3" xfId="33247"/>
    <cellStyle name="Normal 3 2 2 3 3 2 2 3" xfId="33248"/>
    <cellStyle name="Normal 3 2 2 3 3 2 2 3 2" xfId="33249"/>
    <cellStyle name="Normal 3 2 2 3 3 2 2 4" xfId="33250"/>
    <cellStyle name="Normal 3 2 2 3 3 2 3" xfId="33251"/>
    <cellStyle name="Normal 3 2 2 3 3 2 3 2" xfId="33252"/>
    <cellStyle name="Normal 3 2 2 3 3 2 3 2 2" xfId="33253"/>
    <cellStyle name="Normal 3 2 2 3 3 2 3 3" xfId="33254"/>
    <cellStyle name="Normal 3 2 2 3 3 2 4" xfId="33255"/>
    <cellStyle name="Normal 3 2 2 3 3 2 4 2" xfId="33256"/>
    <cellStyle name="Normal 3 2 2 3 3 2 5" xfId="33257"/>
    <cellStyle name="Normal 3 2 2 3 3 3" xfId="33258"/>
    <cellStyle name="Normal 3 2 2 3 3 3 2" xfId="33259"/>
    <cellStyle name="Normal 3 2 2 3 3 3 2 2" xfId="33260"/>
    <cellStyle name="Normal 3 2 2 3 3 3 2 2 2" xfId="33261"/>
    <cellStyle name="Normal 3 2 2 3 3 3 2 3" xfId="33262"/>
    <cellStyle name="Normal 3 2 2 3 3 3 3" xfId="33263"/>
    <cellStyle name="Normal 3 2 2 3 3 3 3 2" xfId="33264"/>
    <cellStyle name="Normal 3 2 2 3 3 3 4" xfId="33265"/>
    <cellStyle name="Normal 3 2 2 3 3 4" xfId="33266"/>
    <cellStyle name="Normal 3 2 2 3 3 4 2" xfId="33267"/>
    <cellStyle name="Normal 3 2 2 3 3 4 2 2" xfId="33268"/>
    <cellStyle name="Normal 3 2 2 3 3 4 3" xfId="33269"/>
    <cellStyle name="Normal 3 2 2 3 3 5" xfId="33270"/>
    <cellStyle name="Normal 3 2 2 3 3 5 2" xfId="33271"/>
    <cellStyle name="Normal 3 2 2 3 3 6" xfId="33272"/>
    <cellStyle name="Normal 3 2 2 3 4" xfId="33273"/>
    <cellStyle name="Normal 3 2 2 3 4 2" xfId="33274"/>
    <cellStyle name="Normal 3 2 2 3 4 2 2" xfId="33275"/>
    <cellStyle name="Normal 3 2 2 3 4 2 2 2" xfId="33276"/>
    <cellStyle name="Normal 3 2 2 3 4 2 2 2 2" xfId="33277"/>
    <cellStyle name="Normal 3 2 2 3 4 2 2 3" xfId="33278"/>
    <cellStyle name="Normal 3 2 2 3 4 2 3" xfId="33279"/>
    <cellStyle name="Normal 3 2 2 3 4 2 3 2" xfId="33280"/>
    <cellStyle name="Normal 3 2 2 3 4 2 4" xfId="33281"/>
    <cellStyle name="Normal 3 2 2 3 4 3" xfId="33282"/>
    <cellStyle name="Normal 3 2 2 3 4 3 2" xfId="33283"/>
    <cellStyle name="Normal 3 2 2 3 4 3 2 2" xfId="33284"/>
    <cellStyle name="Normal 3 2 2 3 4 3 3" xfId="33285"/>
    <cellStyle name="Normal 3 2 2 3 4 4" xfId="33286"/>
    <cellStyle name="Normal 3 2 2 3 4 4 2" xfId="33287"/>
    <cellStyle name="Normal 3 2 2 3 4 5" xfId="33288"/>
    <cellStyle name="Normal 3 2 2 3 5" xfId="33289"/>
    <cellStyle name="Normal 3 2 2 3 5 2" xfId="33290"/>
    <cellStyle name="Normal 3 2 2 3 5 2 2" xfId="33291"/>
    <cellStyle name="Normal 3 2 2 3 5 2 2 2" xfId="33292"/>
    <cellStyle name="Normal 3 2 2 3 5 2 3" xfId="33293"/>
    <cellStyle name="Normal 3 2 2 3 5 3" xfId="33294"/>
    <cellStyle name="Normal 3 2 2 3 5 3 2" xfId="33295"/>
    <cellStyle name="Normal 3 2 2 3 5 4" xfId="33296"/>
    <cellStyle name="Normal 3 2 2 3 6" xfId="33297"/>
    <cellStyle name="Normal 3 2 2 3 6 2" xfId="33298"/>
    <cellStyle name="Normal 3 2 2 3 6 2 2" xfId="33299"/>
    <cellStyle name="Normal 3 2 2 3 6 3" xfId="33300"/>
    <cellStyle name="Normal 3 2 2 3 7" xfId="33301"/>
    <cellStyle name="Normal 3 2 2 3 7 2" xfId="33302"/>
    <cellStyle name="Normal 3 2 2 3 8" xfId="33303"/>
    <cellStyle name="Normal 3 2 2 4" xfId="33304"/>
    <cellStyle name="Normal 3 2 2 4 2" xfId="33305"/>
    <cellStyle name="Normal 3 2 2 4 2 2" xfId="33306"/>
    <cellStyle name="Normal 3 2 2 4 2 2 2" xfId="33307"/>
    <cellStyle name="Normal 3 2 2 4 2 2 2 2" xfId="33308"/>
    <cellStyle name="Normal 3 2 2 4 2 2 2 2 2" xfId="33309"/>
    <cellStyle name="Normal 3 2 2 4 2 2 2 2 2 2" xfId="33310"/>
    <cellStyle name="Normal 3 2 2 4 2 2 2 2 3" xfId="33311"/>
    <cellStyle name="Normal 3 2 2 4 2 2 2 3" xfId="33312"/>
    <cellStyle name="Normal 3 2 2 4 2 2 2 3 2" xfId="33313"/>
    <cellStyle name="Normal 3 2 2 4 2 2 2 4" xfId="33314"/>
    <cellStyle name="Normal 3 2 2 4 2 2 3" xfId="33315"/>
    <cellStyle name="Normal 3 2 2 4 2 2 3 2" xfId="33316"/>
    <cellStyle name="Normal 3 2 2 4 2 2 3 2 2" xfId="33317"/>
    <cellStyle name="Normal 3 2 2 4 2 2 3 3" xfId="33318"/>
    <cellStyle name="Normal 3 2 2 4 2 2 4" xfId="33319"/>
    <cellStyle name="Normal 3 2 2 4 2 2 4 2" xfId="33320"/>
    <cellStyle name="Normal 3 2 2 4 2 2 5" xfId="33321"/>
    <cellStyle name="Normal 3 2 2 4 2 3" xfId="33322"/>
    <cellStyle name="Normal 3 2 2 4 2 3 2" xfId="33323"/>
    <cellStyle name="Normal 3 2 2 4 2 3 2 2" xfId="33324"/>
    <cellStyle name="Normal 3 2 2 4 2 3 2 2 2" xfId="33325"/>
    <cellStyle name="Normal 3 2 2 4 2 3 2 3" xfId="33326"/>
    <cellStyle name="Normal 3 2 2 4 2 3 3" xfId="33327"/>
    <cellStyle name="Normal 3 2 2 4 2 3 3 2" xfId="33328"/>
    <cellStyle name="Normal 3 2 2 4 2 3 4" xfId="33329"/>
    <cellStyle name="Normal 3 2 2 4 2 4" xfId="33330"/>
    <cellStyle name="Normal 3 2 2 4 2 4 2" xfId="33331"/>
    <cellStyle name="Normal 3 2 2 4 2 4 2 2" xfId="33332"/>
    <cellStyle name="Normal 3 2 2 4 2 4 3" xfId="33333"/>
    <cellStyle name="Normal 3 2 2 4 2 5" xfId="33334"/>
    <cellStyle name="Normal 3 2 2 4 2 5 2" xfId="33335"/>
    <cellStyle name="Normal 3 2 2 4 2 6" xfId="33336"/>
    <cellStyle name="Normal 3 2 2 4 3" xfId="33337"/>
    <cellStyle name="Normal 3 2 2 4 3 2" xfId="33338"/>
    <cellStyle name="Normal 3 2 2 4 3 2 2" xfId="33339"/>
    <cellStyle name="Normal 3 2 2 4 3 2 2 2" xfId="33340"/>
    <cellStyle name="Normal 3 2 2 4 3 2 2 2 2" xfId="33341"/>
    <cellStyle name="Normal 3 2 2 4 3 2 2 3" xfId="33342"/>
    <cellStyle name="Normal 3 2 2 4 3 2 3" xfId="33343"/>
    <cellStyle name="Normal 3 2 2 4 3 2 3 2" xfId="33344"/>
    <cellStyle name="Normal 3 2 2 4 3 2 4" xfId="33345"/>
    <cellStyle name="Normal 3 2 2 4 3 3" xfId="33346"/>
    <cellStyle name="Normal 3 2 2 4 3 3 2" xfId="33347"/>
    <cellStyle name="Normal 3 2 2 4 3 3 2 2" xfId="33348"/>
    <cellStyle name="Normal 3 2 2 4 3 3 3" xfId="33349"/>
    <cellStyle name="Normal 3 2 2 4 3 4" xfId="33350"/>
    <cellStyle name="Normal 3 2 2 4 3 4 2" xfId="33351"/>
    <cellStyle name="Normal 3 2 2 4 3 5" xfId="33352"/>
    <cellStyle name="Normal 3 2 2 4 4" xfId="33353"/>
    <cellStyle name="Normal 3 2 2 4 4 2" xfId="33354"/>
    <cellStyle name="Normal 3 2 2 4 4 2 2" xfId="33355"/>
    <cellStyle name="Normal 3 2 2 4 4 2 2 2" xfId="33356"/>
    <cellStyle name="Normal 3 2 2 4 4 2 3" xfId="33357"/>
    <cellStyle name="Normal 3 2 2 4 4 3" xfId="33358"/>
    <cellStyle name="Normal 3 2 2 4 4 3 2" xfId="33359"/>
    <cellStyle name="Normal 3 2 2 4 4 4" xfId="33360"/>
    <cellStyle name="Normal 3 2 2 4 5" xfId="33361"/>
    <cellStyle name="Normal 3 2 2 4 5 2" xfId="33362"/>
    <cellStyle name="Normal 3 2 2 4 5 2 2" xfId="33363"/>
    <cellStyle name="Normal 3 2 2 4 5 3" xfId="33364"/>
    <cellStyle name="Normal 3 2 2 4 6" xfId="33365"/>
    <cellStyle name="Normal 3 2 2 4 6 2" xfId="33366"/>
    <cellStyle name="Normal 3 2 2 4 7" xfId="33367"/>
    <cellStyle name="Normal 3 2 2 5" xfId="33368"/>
    <cellStyle name="Normal 3 2 2 5 2" xfId="33369"/>
    <cellStyle name="Normal 3 2 2 5 2 2" xfId="33370"/>
    <cellStyle name="Normal 3 2 2 5 2 2 2" xfId="33371"/>
    <cellStyle name="Normal 3 2 2 5 2 2 2 2" xfId="33372"/>
    <cellStyle name="Normal 3 2 2 5 2 2 2 2 2" xfId="33373"/>
    <cellStyle name="Normal 3 2 2 5 2 2 2 3" xfId="33374"/>
    <cellStyle name="Normal 3 2 2 5 2 2 3" xfId="33375"/>
    <cellStyle name="Normal 3 2 2 5 2 2 3 2" xfId="33376"/>
    <cellStyle name="Normal 3 2 2 5 2 2 4" xfId="33377"/>
    <cellStyle name="Normal 3 2 2 5 2 3" xfId="33378"/>
    <cellStyle name="Normal 3 2 2 5 2 3 2" xfId="33379"/>
    <cellStyle name="Normal 3 2 2 5 2 3 2 2" xfId="33380"/>
    <cellStyle name="Normal 3 2 2 5 2 3 3" xfId="33381"/>
    <cellStyle name="Normal 3 2 2 5 2 4" xfId="33382"/>
    <cellStyle name="Normal 3 2 2 5 2 4 2" xfId="33383"/>
    <cellStyle name="Normal 3 2 2 5 2 5" xfId="33384"/>
    <cellStyle name="Normal 3 2 2 5 3" xfId="33385"/>
    <cellStyle name="Normal 3 2 2 5 3 2" xfId="33386"/>
    <cellStyle name="Normal 3 2 2 5 3 2 2" xfId="33387"/>
    <cellStyle name="Normal 3 2 2 5 3 2 2 2" xfId="33388"/>
    <cellStyle name="Normal 3 2 2 5 3 2 3" xfId="33389"/>
    <cellStyle name="Normal 3 2 2 5 3 3" xfId="33390"/>
    <cellStyle name="Normal 3 2 2 5 3 3 2" xfId="33391"/>
    <cellStyle name="Normal 3 2 2 5 3 4" xfId="33392"/>
    <cellStyle name="Normal 3 2 2 5 4" xfId="33393"/>
    <cellStyle name="Normal 3 2 2 5 4 2" xfId="33394"/>
    <cellStyle name="Normal 3 2 2 5 4 2 2" xfId="33395"/>
    <cellStyle name="Normal 3 2 2 5 4 3" xfId="33396"/>
    <cellStyle name="Normal 3 2 2 5 5" xfId="33397"/>
    <cellStyle name="Normal 3 2 2 5 5 2" xfId="33398"/>
    <cellStyle name="Normal 3 2 2 5 6" xfId="33399"/>
    <cellStyle name="Normal 3 2 2 6" xfId="33400"/>
    <cellStyle name="Normal 3 2 2 6 2" xfId="33401"/>
    <cellStyle name="Normal 3 2 2 6 2 2" xfId="33402"/>
    <cellStyle name="Normal 3 2 2 6 2 2 2" xfId="33403"/>
    <cellStyle name="Normal 3 2 2 6 2 2 2 2" xfId="33404"/>
    <cellStyle name="Normal 3 2 2 6 2 2 3" xfId="33405"/>
    <cellStyle name="Normal 3 2 2 6 2 3" xfId="33406"/>
    <cellStyle name="Normal 3 2 2 6 2 3 2" xfId="33407"/>
    <cellStyle name="Normal 3 2 2 6 2 4" xfId="33408"/>
    <cellStyle name="Normal 3 2 2 6 3" xfId="33409"/>
    <cellStyle name="Normal 3 2 2 6 3 2" xfId="33410"/>
    <cellStyle name="Normal 3 2 2 6 3 2 2" xfId="33411"/>
    <cellStyle name="Normal 3 2 2 6 3 3" xfId="33412"/>
    <cellStyle name="Normal 3 2 2 6 4" xfId="33413"/>
    <cellStyle name="Normal 3 2 2 6 4 2" xfId="33414"/>
    <cellStyle name="Normal 3 2 2 6 5" xfId="33415"/>
    <cellStyle name="Normal 3 2 2 7" xfId="33416"/>
    <cellStyle name="Normal 3 2 2 7 2" xfId="33417"/>
    <cellStyle name="Normal 3 2 2 7 2 2" xfId="33418"/>
    <cellStyle name="Normal 3 2 2 7 2 2 2" xfId="33419"/>
    <cellStyle name="Normal 3 2 2 7 2 3" xfId="33420"/>
    <cellStyle name="Normal 3 2 2 7 3" xfId="33421"/>
    <cellStyle name="Normal 3 2 2 7 3 2" xfId="33422"/>
    <cellStyle name="Normal 3 2 2 7 4" xfId="33423"/>
    <cellStyle name="Normal 3 2 2 8" xfId="33424"/>
    <cellStyle name="Normal 3 2 2 8 2" xfId="33425"/>
    <cellStyle name="Normal 3 2 2 8 2 2" xfId="33426"/>
    <cellStyle name="Normal 3 2 2 8 3" xfId="33427"/>
    <cellStyle name="Normal 3 2 2 9" xfId="33428"/>
    <cellStyle name="Normal 3 2 2 9 2" xfId="33429"/>
    <cellStyle name="Normal 3 2 3" xfId="33430"/>
    <cellStyle name="Normal 3 2 3 2" xfId="33431"/>
    <cellStyle name="Normal 3 2 3 2 2" xfId="33432"/>
    <cellStyle name="Normal 3 2 3 2 2 2" xfId="33433"/>
    <cellStyle name="Normal 3 2 3 2 2 2 2" xfId="33434"/>
    <cellStyle name="Normal 3 2 3 2 2 2 2 2" xfId="33435"/>
    <cellStyle name="Normal 3 2 3 2 2 2 2 2 2" xfId="33436"/>
    <cellStyle name="Normal 3 2 3 2 2 2 2 2 2 2" xfId="33437"/>
    <cellStyle name="Normal 3 2 3 2 2 2 2 2 2 2 2" xfId="33438"/>
    <cellStyle name="Normal 3 2 3 2 2 2 2 2 2 3" xfId="33439"/>
    <cellStyle name="Normal 3 2 3 2 2 2 2 2 3" xfId="33440"/>
    <cellStyle name="Normal 3 2 3 2 2 2 2 2 3 2" xfId="33441"/>
    <cellStyle name="Normal 3 2 3 2 2 2 2 2 4" xfId="33442"/>
    <cellStyle name="Normal 3 2 3 2 2 2 2 3" xfId="33443"/>
    <cellStyle name="Normal 3 2 3 2 2 2 2 3 2" xfId="33444"/>
    <cellStyle name="Normal 3 2 3 2 2 2 2 3 2 2" xfId="33445"/>
    <cellStyle name="Normal 3 2 3 2 2 2 2 3 3" xfId="33446"/>
    <cellStyle name="Normal 3 2 3 2 2 2 2 4" xfId="33447"/>
    <cellStyle name="Normal 3 2 3 2 2 2 2 4 2" xfId="33448"/>
    <cellStyle name="Normal 3 2 3 2 2 2 2 5" xfId="33449"/>
    <cellStyle name="Normal 3 2 3 2 2 2 3" xfId="33450"/>
    <cellStyle name="Normal 3 2 3 2 2 2 3 2" xfId="33451"/>
    <cellStyle name="Normal 3 2 3 2 2 2 3 2 2" xfId="33452"/>
    <cellStyle name="Normal 3 2 3 2 2 2 3 2 2 2" xfId="33453"/>
    <cellStyle name="Normal 3 2 3 2 2 2 3 2 3" xfId="33454"/>
    <cellStyle name="Normal 3 2 3 2 2 2 3 3" xfId="33455"/>
    <cellStyle name="Normal 3 2 3 2 2 2 3 3 2" xfId="33456"/>
    <cellStyle name="Normal 3 2 3 2 2 2 3 4" xfId="33457"/>
    <cellStyle name="Normal 3 2 3 2 2 2 4" xfId="33458"/>
    <cellStyle name="Normal 3 2 3 2 2 2 4 2" xfId="33459"/>
    <cellStyle name="Normal 3 2 3 2 2 2 4 2 2" xfId="33460"/>
    <cellStyle name="Normal 3 2 3 2 2 2 4 3" xfId="33461"/>
    <cellStyle name="Normal 3 2 3 2 2 2 5" xfId="33462"/>
    <cellStyle name="Normal 3 2 3 2 2 2 5 2" xfId="33463"/>
    <cellStyle name="Normal 3 2 3 2 2 2 6" xfId="33464"/>
    <cellStyle name="Normal 3 2 3 2 2 3" xfId="33465"/>
    <cellStyle name="Normal 3 2 3 2 2 3 2" xfId="33466"/>
    <cellStyle name="Normal 3 2 3 2 2 3 2 2" xfId="33467"/>
    <cellStyle name="Normal 3 2 3 2 2 3 2 2 2" xfId="33468"/>
    <cellStyle name="Normal 3 2 3 2 2 3 2 2 2 2" xfId="33469"/>
    <cellStyle name="Normal 3 2 3 2 2 3 2 2 3" xfId="33470"/>
    <cellStyle name="Normal 3 2 3 2 2 3 2 3" xfId="33471"/>
    <cellStyle name="Normal 3 2 3 2 2 3 2 3 2" xfId="33472"/>
    <cellStyle name="Normal 3 2 3 2 2 3 2 4" xfId="33473"/>
    <cellStyle name="Normal 3 2 3 2 2 3 3" xfId="33474"/>
    <cellStyle name="Normal 3 2 3 2 2 3 3 2" xfId="33475"/>
    <cellStyle name="Normal 3 2 3 2 2 3 3 2 2" xfId="33476"/>
    <cellStyle name="Normal 3 2 3 2 2 3 3 3" xfId="33477"/>
    <cellStyle name="Normal 3 2 3 2 2 3 4" xfId="33478"/>
    <cellStyle name="Normal 3 2 3 2 2 3 4 2" xfId="33479"/>
    <cellStyle name="Normal 3 2 3 2 2 3 5" xfId="33480"/>
    <cellStyle name="Normal 3 2 3 2 2 4" xfId="33481"/>
    <cellStyle name="Normal 3 2 3 2 2 4 2" xfId="33482"/>
    <cellStyle name="Normal 3 2 3 2 2 4 2 2" xfId="33483"/>
    <cellStyle name="Normal 3 2 3 2 2 4 2 2 2" xfId="33484"/>
    <cellStyle name="Normal 3 2 3 2 2 4 2 3" xfId="33485"/>
    <cellStyle name="Normal 3 2 3 2 2 4 3" xfId="33486"/>
    <cellStyle name="Normal 3 2 3 2 2 4 3 2" xfId="33487"/>
    <cellStyle name="Normal 3 2 3 2 2 4 4" xfId="33488"/>
    <cellStyle name="Normal 3 2 3 2 2 5" xfId="33489"/>
    <cellStyle name="Normal 3 2 3 2 2 5 2" xfId="33490"/>
    <cellStyle name="Normal 3 2 3 2 2 5 2 2" xfId="33491"/>
    <cellStyle name="Normal 3 2 3 2 2 5 3" xfId="33492"/>
    <cellStyle name="Normal 3 2 3 2 2 6" xfId="33493"/>
    <cellStyle name="Normal 3 2 3 2 2 6 2" xfId="33494"/>
    <cellStyle name="Normal 3 2 3 2 2 7" xfId="33495"/>
    <cellStyle name="Normal 3 2 3 2 3" xfId="33496"/>
    <cellStyle name="Normal 3 2 3 2 3 2" xfId="33497"/>
    <cellStyle name="Normal 3 2 3 2 3 2 2" xfId="33498"/>
    <cellStyle name="Normal 3 2 3 2 3 2 2 2" xfId="33499"/>
    <cellStyle name="Normal 3 2 3 2 3 2 2 2 2" xfId="33500"/>
    <cellStyle name="Normal 3 2 3 2 3 2 2 2 2 2" xfId="33501"/>
    <cellStyle name="Normal 3 2 3 2 3 2 2 2 3" xfId="33502"/>
    <cellStyle name="Normal 3 2 3 2 3 2 2 3" xfId="33503"/>
    <cellStyle name="Normal 3 2 3 2 3 2 2 3 2" xfId="33504"/>
    <cellStyle name="Normal 3 2 3 2 3 2 2 4" xfId="33505"/>
    <cellStyle name="Normal 3 2 3 2 3 2 3" xfId="33506"/>
    <cellStyle name="Normal 3 2 3 2 3 2 3 2" xfId="33507"/>
    <cellStyle name="Normal 3 2 3 2 3 2 3 2 2" xfId="33508"/>
    <cellStyle name="Normal 3 2 3 2 3 2 3 3" xfId="33509"/>
    <cellStyle name="Normal 3 2 3 2 3 2 4" xfId="33510"/>
    <cellStyle name="Normal 3 2 3 2 3 2 4 2" xfId="33511"/>
    <cellStyle name="Normal 3 2 3 2 3 2 5" xfId="33512"/>
    <cellStyle name="Normal 3 2 3 2 3 3" xfId="33513"/>
    <cellStyle name="Normal 3 2 3 2 3 3 2" xfId="33514"/>
    <cellStyle name="Normal 3 2 3 2 3 3 2 2" xfId="33515"/>
    <cellStyle name="Normal 3 2 3 2 3 3 2 2 2" xfId="33516"/>
    <cellStyle name="Normal 3 2 3 2 3 3 2 3" xfId="33517"/>
    <cellStyle name="Normal 3 2 3 2 3 3 3" xfId="33518"/>
    <cellStyle name="Normal 3 2 3 2 3 3 3 2" xfId="33519"/>
    <cellStyle name="Normal 3 2 3 2 3 3 4" xfId="33520"/>
    <cellStyle name="Normal 3 2 3 2 3 4" xfId="33521"/>
    <cellStyle name="Normal 3 2 3 2 3 4 2" xfId="33522"/>
    <cellStyle name="Normal 3 2 3 2 3 4 2 2" xfId="33523"/>
    <cellStyle name="Normal 3 2 3 2 3 4 3" xfId="33524"/>
    <cellStyle name="Normal 3 2 3 2 3 5" xfId="33525"/>
    <cellStyle name="Normal 3 2 3 2 3 5 2" xfId="33526"/>
    <cellStyle name="Normal 3 2 3 2 3 6" xfId="33527"/>
    <cellStyle name="Normal 3 2 3 2 4" xfId="33528"/>
    <cellStyle name="Normal 3 2 3 2 4 2" xfId="33529"/>
    <cellStyle name="Normal 3 2 3 2 4 2 2" xfId="33530"/>
    <cellStyle name="Normal 3 2 3 2 4 2 2 2" xfId="33531"/>
    <cellStyle name="Normal 3 2 3 2 4 2 2 2 2" xfId="33532"/>
    <cellStyle name="Normal 3 2 3 2 4 2 2 3" xfId="33533"/>
    <cellStyle name="Normal 3 2 3 2 4 2 3" xfId="33534"/>
    <cellStyle name="Normal 3 2 3 2 4 2 3 2" xfId="33535"/>
    <cellStyle name="Normal 3 2 3 2 4 2 4" xfId="33536"/>
    <cellStyle name="Normal 3 2 3 2 4 3" xfId="33537"/>
    <cellStyle name="Normal 3 2 3 2 4 3 2" xfId="33538"/>
    <cellStyle name="Normal 3 2 3 2 4 3 2 2" xfId="33539"/>
    <cellStyle name="Normal 3 2 3 2 4 3 3" xfId="33540"/>
    <cellStyle name="Normal 3 2 3 2 4 4" xfId="33541"/>
    <cellStyle name="Normal 3 2 3 2 4 4 2" xfId="33542"/>
    <cellStyle name="Normal 3 2 3 2 4 5" xfId="33543"/>
    <cellStyle name="Normal 3 2 3 2 5" xfId="33544"/>
    <cellStyle name="Normal 3 2 3 2 5 2" xfId="33545"/>
    <cellStyle name="Normal 3 2 3 2 5 2 2" xfId="33546"/>
    <cellStyle name="Normal 3 2 3 2 5 2 2 2" xfId="33547"/>
    <cellStyle name="Normal 3 2 3 2 5 2 3" xfId="33548"/>
    <cellStyle name="Normal 3 2 3 2 5 3" xfId="33549"/>
    <cellStyle name="Normal 3 2 3 2 5 3 2" xfId="33550"/>
    <cellStyle name="Normal 3 2 3 2 5 4" xfId="33551"/>
    <cellStyle name="Normal 3 2 3 2 6" xfId="33552"/>
    <cellStyle name="Normal 3 2 3 2 6 2" xfId="33553"/>
    <cellStyle name="Normal 3 2 3 2 6 2 2" xfId="33554"/>
    <cellStyle name="Normal 3 2 3 2 6 3" xfId="33555"/>
    <cellStyle name="Normal 3 2 3 2 7" xfId="33556"/>
    <cellStyle name="Normal 3 2 3 2 7 2" xfId="33557"/>
    <cellStyle name="Normal 3 2 3 2 8" xfId="33558"/>
    <cellStyle name="Normal 3 2 3 3" xfId="33559"/>
    <cellStyle name="Normal 3 2 3 3 2" xfId="33560"/>
    <cellStyle name="Normal 3 2 3 3 2 2" xfId="33561"/>
    <cellStyle name="Normal 3 2 3 3 2 2 2" xfId="33562"/>
    <cellStyle name="Normal 3 2 3 3 2 2 2 2" xfId="33563"/>
    <cellStyle name="Normal 3 2 3 3 2 2 2 2 2" xfId="33564"/>
    <cellStyle name="Normal 3 2 3 3 2 2 2 2 2 2" xfId="33565"/>
    <cellStyle name="Normal 3 2 3 3 2 2 2 2 3" xfId="33566"/>
    <cellStyle name="Normal 3 2 3 3 2 2 2 3" xfId="33567"/>
    <cellStyle name="Normal 3 2 3 3 2 2 2 3 2" xfId="33568"/>
    <cellStyle name="Normal 3 2 3 3 2 2 2 4" xfId="33569"/>
    <cellStyle name="Normal 3 2 3 3 2 2 3" xfId="33570"/>
    <cellStyle name="Normal 3 2 3 3 2 2 3 2" xfId="33571"/>
    <cellStyle name="Normal 3 2 3 3 2 2 3 2 2" xfId="33572"/>
    <cellStyle name="Normal 3 2 3 3 2 2 3 3" xfId="33573"/>
    <cellStyle name="Normal 3 2 3 3 2 2 4" xfId="33574"/>
    <cellStyle name="Normal 3 2 3 3 2 2 4 2" xfId="33575"/>
    <cellStyle name="Normal 3 2 3 3 2 2 5" xfId="33576"/>
    <cellStyle name="Normal 3 2 3 3 2 3" xfId="33577"/>
    <cellStyle name="Normal 3 2 3 3 2 3 2" xfId="33578"/>
    <cellStyle name="Normal 3 2 3 3 2 3 2 2" xfId="33579"/>
    <cellStyle name="Normal 3 2 3 3 2 3 2 2 2" xfId="33580"/>
    <cellStyle name="Normal 3 2 3 3 2 3 2 3" xfId="33581"/>
    <cellStyle name="Normal 3 2 3 3 2 3 3" xfId="33582"/>
    <cellStyle name="Normal 3 2 3 3 2 3 3 2" xfId="33583"/>
    <cellStyle name="Normal 3 2 3 3 2 3 4" xfId="33584"/>
    <cellStyle name="Normal 3 2 3 3 2 4" xfId="33585"/>
    <cellStyle name="Normal 3 2 3 3 2 4 2" xfId="33586"/>
    <cellStyle name="Normal 3 2 3 3 2 4 2 2" xfId="33587"/>
    <cellStyle name="Normal 3 2 3 3 2 4 3" xfId="33588"/>
    <cellStyle name="Normal 3 2 3 3 2 5" xfId="33589"/>
    <cellStyle name="Normal 3 2 3 3 2 5 2" xfId="33590"/>
    <cellStyle name="Normal 3 2 3 3 2 6" xfId="33591"/>
    <cellStyle name="Normal 3 2 3 3 3" xfId="33592"/>
    <cellStyle name="Normal 3 2 3 3 3 2" xfId="33593"/>
    <cellStyle name="Normal 3 2 3 3 3 2 2" xfId="33594"/>
    <cellStyle name="Normal 3 2 3 3 3 2 2 2" xfId="33595"/>
    <cellStyle name="Normal 3 2 3 3 3 2 2 2 2" xfId="33596"/>
    <cellStyle name="Normal 3 2 3 3 3 2 2 3" xfId="33597"/>
    <cellStyle name="Normal 3 2 3 3 3 2 3" xfId="33598"/>
    <cellStyle name="Normal 3 2 3 3 3 2 3 2" xfId="33599"/>
    <cellStyle name="Normal 3 2 3 3 3 2 4" xfId="33600"/>
    <cellStyle name="Normal 3 2 3 3 3 3" xfId="33601"/>
    <cellStyle name="Normal 3 2 3 3 3 3 2" xfId="33602"/>
    <cellStyle name="Normal 3 2 3 3 3 3 2 2" xfId="33603"/>
    <cellStyle name="Normal 3 2 3 3 3 3 3" xfId="33604"/>
    <cellStyle name="Normal 3 2 3 3 3 4" xfId="33605"/>
    <cellStyle name="Normal 3 2 3 3 3 4 2" xfId="33606"/>
    <cellStyle name="Normal 3 2 3 3 3 5" xfId="33607"/>
    <cellStyle name="Normal 3 2 3 3 4" xfId="33608"/>
    <cellStyle name="Normal 3 2 3 3 4 2" xfId="33609"/>
    <cellStyle name="Normal 3 2 3 3 4 2 2" xfId="33610"/>
    <cellStyle name="Normal 3 2 3 3 4 2 2 2" xfId="33611"/>
    <cellStyle name="Normal 3 2 3 3 4 2 3" xfId="33612"/>
    <cellStyle name="Normal 3 2 3 3 4 3" xfId="33613"/>
    <cellStyle name="Normal 3 2 3 3 4 3 2" xfId="33614"/>
    <cellStyle name="Normal 3 2 3 3 4 4" xfId="33615"/>
    <cellStyle name="Normal 3 2 3 3 5" xfId="33616"/>
    <cellStyle name="Normal 3 2 3 3 5 2" xfId="33617"/>
    <cellStyle name="Normal 3 2 3 3 5 2 2" xfId="33618"/>
    <cellStyle name="Normal 3 2 3 3 5 3" xfId="33619"/>
    <cellStyle name="Normal 3 2 3 3 6" xfId="33620"/>
    <cellStyle name="Normal 3 2 3 3 6 2" xfId="33621"/>
    <cellStyle name="Normal 3 2 3 3 7" xfId="33622"/>
    <cellStyle name="Normal 3 2 3 4" xfId="33623"/>
    <cellStyle name="Normal 3 2 3 4 2" xfId="33624"/>
    <cellStyle name="Normal 3 2 3 4 2 2" xfId="33625"/>
    <cellStyle name="Normal 3 2 3 4 2 2 2" xfId="33626"/>
    <cellStyle name="Normal 3 2 3 4 2 2 2 2" xfId="33627"/>
    <cellStyle name="Normal 3 2 3 4 2 2 2 2 2" xfId="33628"/>
    <cellStyle name="Normal 3 2 3 4 2 2 2 3" xfId="33629"/>
    <cellStyle name="Normal 3 2 3 4 2 2 3" xfId="33630"/>
    <cellStyle name="Normal 3 2 3 4 2 2 3 2" xfId="33631"/>
    <cellStyle name="Normal 3 2 3 4 2 2 4" xfId="33632"/>
    <cellStyle name="Normal 3 2 3 4 2 3" xfId="33633"/>
    <cellStyle name="Normal 3 2 3 4 2 3 2" xfId="33634"/>
    <cellStyle name="Normal 3 2 3 4 2 3 2 2" xfId="33635"/>
    <cellStyle name="Normal 3 2 3 4 2 3 3" xfId="33636"/>
    <cellStyle name="Normal 3 2 3 4 2 4" xfId="33637"/>
    <cellStyle name="Normal 3 2 3 4 2 4 2" xfId="33638"/>
    <cellStyle name="Normal 3 2 3 4 2 5" xfId="33639"/>
    <cellStyle name="Normal 3 2 3 4 3" xfId="33640"/>
    <cellStyle name="Normal 3 2 3 4 3 2" xfId="33641"/>
    <cellStyle name="Normal 3 2 3 4 3 2 2" xfId="33642"/>
    <cellStyle name="Normal 3 2 3 4 3 2 2 2" xfId="33643"/>
    <cellStyle name="Normal 3 2 3 4 3 2 3" xfId="33644"/>
    <cellStyle name="Normal 3 2 3 4 3 3" xfId="33645"/>
    <cellStyle name="Normal 3 2 3 4 3 3 2" xfId="33646"/>
    <cellStyle name="Normal 3 2 3 4 3 4" xfId="33647"/>
    <cellStyle name="Normal 3 2 3 4 4" xfId="33648"/>
    <cellStyle name="Normal 3 2 3 4 4 2" xfId="33649"/>
    <cellStyle name="Normal 3 2 3 4 4 2 2" xfId="33650"/>
    <cellStyle name="Normal 3 2 3 4 4 3" xfId="33651"/>
    <cellStyle name="Normal 3 2 3 4 5" xfId="33652"/>
    <cellStyle name="Normal 3 2 3 4 5 2" xfId="33653"/>
    <cellStyle name="Normal 3 2 3 4 6" xfId="33654"/>
    <cellStyle name="Normal 3 2 3 5" xfId="33655"/>
    <cellStyle name="Normal 3 2 3 5 2" xfId="33656"/>
    <cellStyle name="Normal 3 2 3 5 2 2" xfId="33657"/>
    <cellStyle name="Normal 3 2 3 5 2 2 2" xfId="33658"/>
    <cellStyle name="Normal 3 2 3 5 2 2 2 2" xfId="33659"/>
    <cellStyle name="Normal 3 2 3 5 2 2 3" xfId="33660"/>
    <cellStyle name="Normal 3 2 3 5 2 3" xfId="33661"/>
    <cellStyle name="Normal 3 2 3 5 2 3 2" xfId="33662"/>
    <cellStyle name="Normal 3 2 3 5 2 4" xfId="33663"/>
    <cellStyle name="Normal 3 2 3 5 3" xfId="33664"/>
    <cellStyle name="Normal 3 2 3 5 3 2" xfId="33665"/>
    <cellStyle name="Normal 3 2 3 5 3 2 2" xfId="33666"/>
    <cellStyle name="Normal 3 2 3 5 3 3" xfId="33667"/>
    <cellStyle name="Normal 3 2 3 5 4" xfId="33668"/>
    <cellStyle name="Normal 3 2 3 5 4 2" xfId="33669"/>
    <cellStyle name="Normal 3 2 3 5 5" xfId="33670"/>
    <cellStyle name="Normal 3 2 3 6" xfId="33671"/>
    <cellStyle name="Normal 3 2 3 6 2" xfId="33672"/>
    <cellStyle name="Normal 3 2 3 6 2 2" xfId="33673"/>
    <cellStyle name="Normal 3 2 3 6 2 2 2" xfId="33674"/>
    <cellStyle name="Normal 3 2 3 6 2 3" xfId="33675"/>
    <cellStyle name="Normal 3 2 3 6 3" xfId="33676"/>
    <cellStyle name="Normal 3 2 3 6 3 2" xfId="33677"/>
    <cellStyle name="Normal 3 2 3 6 4" xfId="33678"/>
    <cellStyle name="Normal 3 2 3 7" xfId="33679"/>
    <cellStyle name="Normal 3 2 3 7 2" xfId="33680"/>
    <cellStyle name="Normal 3 2 3 7 2 2" xfId="33681"/>
    <cellStyle name="Normal 3 2 3 7 3" xfId="33682"/>
    <cellStyle name="Normal 3 2 3 8" xfId="33683"/>
    <cellStyle name="Normal 3 2 3 8 2" xfId="33684"/>
    <cellStyle name="Normal 3 2 3 9" xfId="33685"/>
    <cellStyle name="Normal 3 2 4" xfId="33686"/>
    <cellStyle name="Normal 3 2 4 2" xfId="33687"/>
    <cellStyle name="Normal 3 2 4 2 2" xfId="33688"/>
    <cellStyle name="Normal 3 2 4 2 2 2" xfId="33689"/>
    <cellStyle name="Normal 3 2 4 2 2 2 2" xfId="33690"/>
    <cellStyle name="Normal 3 2 4 2 2 2 2 2" xfId="33691"/>
    <cellStyle name="Normal 3 2 4 2 2 2 2 2 2" xfId="33692"/>
    <cellStyle name="Normal 3 2 4 2 2 2 2 2 2 2" xfId="33693"/>
    <cellStyle name="Normal 3 2 4 2 2 2 2 2 3" xfId="33694"/>
    <cellStyle name="Normal 3 2 4 2 2 2 2 3" xfId="33695"/>
    <cellStyle name="Normal 3 2 4 2 2 2 2 3 2" xfId="33696"/>
    <cellStyle name="Normal 3 2 4 2 2 2 2 4" xfId="33697"/>
    <cellStyle name="Normal 3 2 4 2 2 2 3" xfId="33698"/>
    <cellStyle name="Normal 3 2 4 2 2 2 3 2" xfId="33699"/>
    <cellStyle name="Normal 3 2 4 2 2 2 3 2 2" xfId="33700"/>
    <cellStyle name="Normal 3 2 4 2 2 2 3 3" xfId="33701"/>
    <cellStyle name="Normal 3 2 4 2 2 2 4" xfId="33702"/>
    <cellStyle name="Normal 3 2 4 2 2 2 4 2" xfId="33703"/>
    <cellStyle name="Normal 3 2 4 2 2 2 5" xfId="33704"/>
    <cellStyle name="Normal 3 2 4 2 2 3" xfId="33705"/>
    <cellStyle name="Normal 3 2 4 2 2 3 2" xfId="33706"/>
    <cellStyle name="Normal 3 2 4 2 2 3 2 2" xfId="33707"/>
    <cellStyle name="Normal 3 2 4 2 2 3 2 2 2" xfId="33708"/>
    <cellStyle name="Normal 3 2 4 2 2 3 2 3" xfId="33709"/>
    <cellStyle name="Normal 3 2 4 2 2 3 3" xfId="33710"/>
    <cellStyle name="Normal 3 2 4 2 2 3 3 2" xfId="33711"/>
    <cellStyle name="Normal 3 2 4 2 2 3 4" xfId="33712"/>
    <cellStyle name="Normal 3 2 4 2 2 4" xfId="33713"/>
    <cellStyle name="Normal 3 2 4 2 2 4 2" xfId="33714"/>
    <cellStyle name="Normal 3 2 4 2 2 4 2 2" xfId="33715"/>
    <cellStyle name="Normal 3 2 4 2 2 4 3" xfId="33716"/>
    <cellStyle name="Normal 3 2 4 2 2 5" xfId="33717"/>
    <cellStyle name="Normal 3 2 4 2 2 5 2" xfId="33718"/>
    <cellStyle name="Normal 3 2 4 2 2 6" xfId="33719"/>
    <cellStyle name="Normal 3 2 4 2 3" xfId="33720"/>
    <cellStyle name="Normal 3 2 4 2 3 2" xfId="33721"/>
    <cellStyle name="Normal 3 2 4 2 3 2 2" xfId="33722"/>
    <cellStyle name="Normal 3 2 4 2 3 2 2 2" xfId="33723"/>
    <cellStyle name="Normal 3 2 4 2 3 2 2 2 2" xfId="33724"/>
    <cellStyle name="Normal 3 2 4 2 3 2 2 3" xfId="33725"/>
    <cellStyle name="Normal 3 2 4 2 3 2 3" xfId="33726"/>
    <cellStyle name="Normal 3 2 4 2 3 2 3 2" xfId="33727"/>
    <cellStyle name="Normal 3 2 4 2 3 2 4" xfId="33728"/>
    <cellStyle name="Normal 3 2 4 2 3 3" xfId="33729"/>
    <cellStyle name="Normal 3 2 4 2 3 3 2" xfId="33730"/>
    <cellStyle name="Normal 3 2 4 2 3 3 2 2" xfId="33731"/>
    <cellStyle name="Normal 3 2 4 2 3 3 3" xfId="33732"/>
    <cellStyle name="Normal 3 2 4 2 3 4" xfId="33733"/>
    <cellStyle name="Normal 3 2 4 2 3 4 2" xfId="33734"/>
    <cellStyle name="Normal 3 2 4 2 3 5" xfId="33735"/>
    <cellStyle name="Normal 3 2 4 2 4" xfId="33736"/>
    <cellStyle name="Normal 3 2 4 2 4 2" xfId="33737"/>
    <cellStyle name="Normal 3 2 4 2 4 2 2" xfId="33738"/>
    <cellStyle name="Normal 3 2 4 2 4 2 2 2" xfId="33739"/>
    <cellStyle name="Normal 3 2 4 2 4 2 3" xfId="33740"/>
    <cellStyle name="Normal 3 2 4 2 4 3" xfId="33741"/>
    <cellStyle name="Normal 3 2 4 2 4 3 2" xfId="33742"/>
    <cellStyle name="Normal 3 2 4 2 4 4" xfId="33743"/>
    <cellStyle name="Normal 3 2 4 2 5" xfId="33744"/>
    <cellStyle name="Normal 3 2 4 2 5 2" xfId="33745"/>
    <cellStyle name="Normal 3 2 4 2 5 2 2" xfId="33746"/>
    <cellStyle name="Normal 3 2 4 2 5 3" xfId="33747"/>
    <cellStyle name="Normal 3 2 4 2 6" xfId="33748"/>
    <cellStyle name="Normal 3 2 4 2 6 2" xfId="33749"/>
    <cellStyle name="Normal 3 2 4 2 7" xfId="33750"/>
    <cellStyle name="Normal 3 2 4 3" xfId="33751"/>
    <cellStyle name="Normal 3 2 4 3 2" xfId="33752"/>
    <cellStyle name="Normal 3 2 4 3 2 2" xfId="33753"/>
    <cellStyle name="Normal 3 2 4 3 2 2 2" xfId="33754"/>
    <cellStyle name="Normal 3 2 4 3 2 2 2 2" xfId="33755"/>
    <cellStyle name="Normal 3 2 4 3 2 2 2 2 2" xfId="33756"/>
    <cellStyle name="Normal 3 2 4 3 2 2 2 3" xfId="33757"/>
    <cellStyle name="Normal 3 2 4 3 2 2 3" xfId="33758"/>
    <cellStyle name="Normal 3 2 4 3 2 2 3 2" xfId="33759"/>
    <cellStyle name="Normal 3 2 4 3 2 2 4" xfId="33760"/>
    <cellStyle name="Normal 3 2 4 3 2 3" xfId="33761"/>
    <cellStyle name="Normal 3 2 4 3 2 3 2" xfId="33762"/>
    <cellStyle name="Normal 3 2 4 3 2 3 2 2" xfId="33763"/>
    <cellStyle name="Normal 3 2 4 3 2 3 3" xfId="33764"/>
    <cellStyle name="Normal 3 2 4 3 2 4" xfId="33765"/>
    <cellStyle name="Normal 3 2 4 3 2 4 2" xfId="33766"/>
    <cellStyle name="Normal 3 2 4 3 2 5" xfId="33767"/>
    <cellStyle name="Normal 3 2 4 3 3" xfId="33768"/>
    <cellStyle name="Normal 3 2 4 3 3 2" xfId="33769"/>
    <cellStyle name="Normal 3 2 4 3 3 2 2" xfId="33770"/>
    <cellStyle name="Normal 3 2 4 3 3 2 2 2" xfId="33771"/>
    <cellStyle name="Normal 3 2 4 3 3 2 3" xfId="33772"/>
    <cellStyle name="Normal 3 2 4 3 3 3" xfId="33773"/>
    <cellStyle name="Normal 3 2 4 3 3 3 2" xfId="33774"/>
    <cellStyle name="Normal 3 2 4 3 3 4" xfId="33775"/>
    <cellStyle name="Normal 3 2 4 3 4" xfId="33776"/>
    <cellStyle name="Normal 3 2 4 3 4 2" xfId="33777"/>
    <cellStyle name="Normal 3 2 4 3 4 2 2" xfId="33778"/>
    <cellStyle name="Normal 3 2 4 3 4 3" xfId="33779"/>
    <cellStyle name="Normal 3 2 4 3 5" xfId="33780"/>
    <cellStyle name="Normal 3 2 4 3 5 2" xfId="33781"/>
    <cellStyle name="Normal 3 2 4 3 6" xfId="33782"/>
    <cellStyle name="Normal 3 2 4 4" xfId="33783"/>
    <cellStyle name="Normal 3 2 4 4 2" xfId="33784"/>
    <cellStyle name="Normal 3 2 4 4 2 2" xfId="33785"/>
    <cellStyle name="Normal 3 2 4 4 2 2 2" xfId="33786"/>
    <cellStyle name="Normal 3 2 4 4 2 2 2 2" xfId="33787"/>
    <cellStyle name="Normal 3 2 4 4 2 2 3" xfId="33788"/>
    <cellStyle name="Normal 3 2 4 4 2 3" xfId="33789"/>
    <cellStyle name="Normal 3 2 4 4 2 3 2" xfId="33790"/>
    <cellStyle name="Normal 3 2 4 4 2 4" xfId="33791"/>
    <cellStyle name="Normal 3 2 4 4 3" xfId="33792"/>
    <cellStyle name="Normal 3 2 4 4 3 2" xfId="33793"/>
    <cellStyle name="Normal 3 2 4 4 3 2 2" xfId="33794"/>
    <cellStyle name="Normal 3 2 4 4 3 3" xfId="33795"/>
    <cellStyle name="Normal 3 2 4 4 4" xfId="33796"/>
    <cellStyle name="Normal 3 2 4 4 4 2" xfId="33797"/>
    <cellStyle name="Normal 3 2 4 4 5" xfId="33798"/>
    <cellStyle name="Normal 3 2 4 5" xfId="33799"/>
    <cellStyle name="Normal 3 2 4 5 2" xfId="33800"/>
    <cellStyle name="Normal 3 2 4 5 2 2" xfId="33801"/>
    <cellStyle name="Normal 3 2 4 5 2 2 2" xfId="33802"/>
    <cellStyle name="Normal 3 2 4 5 2 3" xfId="33803"/>
    <cellStyle name="Normal 3 2 4 5 3" xfId="33804"/>
    <cellStyle name="Normal 3 2 4 5 3 2" xfId="33805"/>
    <cellStyle name="Normal 3 2 4 5 4" xfId="33806"/>
    <cellStyle name="Normal 3 2 4 6" xfId="33807"/>
    <cellStyle name="Normal 3 2 4 6 2" xfId="33808"/>
    <cellStyle name="Normal 3 2 4 6 2 2" xfId="33809"/>
    <cellStyle name="Normal 3 2 4 6 3" xfId="33810"/>
    <cellStyle name="Normal 3 2 4 7" xfId="33811"/>
    <cellStyle name="Normal 3 2 4 7 2" xfId="33812"/>
    <cellStyle name="Normal 3 2 4 8" xfId="33813"/>
    <cellStyle name="Normal 3 2 5" xfId="33814"/>
    <cellStyle name="Normal 3 2 5 2" xfId="33815"/>
    <cellStyle name="Normal 3 2 5 2 2" xfId="33816"/>
    <cellStyle name="Normal 3 2 5 2 2 2" xfId="33817"/>
    <cellStyle name="Normal 3 2 5 2 2 2 2" xfId="33818"/>
    <cellStyle name="Normal 3 2 5 2 2 2 2 2" xfId="33819"/>
    <cellStyle name="Normal 3 2 5 2 2 2 2 2 2" xfId="33820"/>
    <cellStyle name="Normal 3 2 5 2 2 2 2 3" xfId="33821"/>
    <cellStyle name="Normal 3 2 5 2 2 2 3" xfId="33822"/>
    <cellStyle name="Normal 3 2 5 2 2 2 3 2" xfId="33823"/>
    <cellStyle name="Normal 3 2 5 2 2 2 4" xfId="33824"/>
    <cellStyle name="Normal 3 2 5 2 2 3" xfId="33825"/>
    <cellStyle name="Normal 3 2 5 2 2 3 2" xfId="33826"/>
    <cellStyle name="Normal 3 2 5 2 2 3 2 2" xfId="33827"/>
    <cellStyle name="Normal 3 2 5 2 2 3 3" xfId="33828"/>
    <cellStyle name="Normal 3 2 5 2 2 4" xfId="33829"/>
    <cellStyle name="Normal 3 2 5 2 2 4 2" xfId="33830"/>
    <cellStyle name="Normal 3 2 5 2 2 5" xfId="33831"/>
    <cellStyle name="Normal 3 2 5 2 3" xfId="33832"/>
    <cellStyle name="Normal 3 2 5 2 3 2" xfId="33833"/>
    <cellStyle name="Normal 3 2 5 2 3 2 2" xfId="33834"/>
    <cellStyle name="Normal 3 2 5 2 3 2 2 2" xfId="33835"/>
    <cellStyle name="Normal 3 2 5 2 3 2 3" xfId="33836"/>
    <cellStyle name="Normal 3 2 5 2 3 3" xfId="33837"/>
    <cellStyle name="Normal 3 2 5 2 3 3 2" xfId="33838"/>
    <cellStyle name="Normal 3 2 5 2 3 4" xfId="33839"/>
    <cellStyle name="Normal 3 2 5 2 4" xfId="33840"/>
    <cellStyle name="Normal 3 2 5 2 4 2" xfId="33841"/>
    <cellStyle name="Normal 3 2 5 2 4 2 2" xfId="33842"/>
    <cellStyle name="Normal 3 2 5 2 4 3" xfId="33843"/>
    <cellStyle name="Normal 3 2 5 2 5" xfId="33844"/>
    <cellStyle name="Normal 3 2 5 2 5 2" xfId="33845"/>
    <cellStyle name="Normal 3 2 5 2 6" xfId="33846"/>
    <cellStyle name="Normal 3 2 5 3" xfId="33847"/>
    <cellStyle name="Normal 3 2 5 3 2" xfId="33848"/>
    <cellStyle name="Normal 3 2 5 3 2 2" xfId="33849"/>
    <cellStyle name="Normal 3 2 5 3 2 2 2" xfId="33850"/>
    <cellStyle name="Normal 3 2 5 3 2 2 2 2" xfId="33851"/>
    <cellStyle name="Normal 3 2 5 3 2 2 3" xfId="33852"/>
    <cellStyle name="Normal 3 2 5 3 2 3" xfId="33853"/>
    <cellStyle name="Normal 3 2 5 3 2 3 2" xfId="33854"/>
    <cellStyle name="Normal 3 2 5 3 2 4" xfId="33855"/>
    <cellStyle name="Normal 3 2 5 3 3" xfId="33856"/>
    <cellStyle name="Normal 3 2 5 3 3 2" xfId="33857"/>
    <cellStyle name="Normal 3 2 5 3 3 2 2" xfId="33858"/>
    <cellStyle name="Normal 3 2 5 3 3 3" xfId="33859"/>
    <cellStyle name="Normal 3 2 5 3 4" xfId="33860"/>
    <cellStyle name="Normal 3 2 5 3 4 2" xfId="33861"/>
    <cellStyle name="Normal 3 2 5 3 5" xfId="33862"/>
    <cellStyle name="Normal 3 2 5 4" xfId="33863"/>
    <cellStyle name="Normal 3 2 5 4 2" xfId="33864"/>
    <cellStyle name="Normal 3 2 5 4 2 2" xfId="33865"/>
    <cellStyle name="Normal 3 2 5 4 2 2 2" xfId="33866"/>
    <cellStyle name="Normal 3 2 5 4 2 3" xfId="33867"/>
    <cellStyle name="Normal 3 2 5 4 3" xfId="33868"/>
    <cellStyle name="Normal 3 2 5 4 3 2" xfId="33869"/>
    <cellStyle name="Normal 3 2 5 4 4" xfId="33870"/>
    <cellStyle name="Normal 3 2 5 5" xfId="33871"/>
    <cellStyle name="Normal 3 2 5 5 2" xfId="33872"/>
    <cellStyle name="Normal 3 2 5 5 2 2" xfId="33873"/>
    <cellStyle name="Normal 3 2 5 5 3" xfId="33874"/>
    <cellStyle name="Normal 3 2 5 6" xfId="33875"/>
    <cellStyle name="Normal 3 2 5 6 2" xfId="33876"/>
    <cellStyle name="Normal 3 2 5 7" xfId="33877"/>
    <cellStyle name="Normal 3 2 6" xfId="33878"/>
    <cellStyle name="Normal 3 2 6 2" xfId="33879"/>
    <cellStyle name="Normal 3 2 6 2 2" xfId="33880"/>
    <cellStyle name="Normal 3 2 6 2 2 2" xfId="33881"/>
    <cellStyle name="Normal 3 2 6 2 2 2 2" xfId="33882"/>
    <cellStyle name="Normal 3 2 6 2 2 2 2 2" xfId="33883"/>
    <cellStyle name="Normal 3 2 6 2 2 2 3" xfId="33884"/>
    <cellStyle name="Normal 3 2 6 2 2 3" xfId="33885"/>
    <cellStyle name="Normal 3 2 6 2 2 3 2" xfId="33886"/>
    <cellStyle name="Normal 3 2 6 2 2 4" xfId="33887"/>
    <cellStyle name="Normal 3 2 6 2 3" xfId="33888"/>
    <cellStyle name="Normal 3 2 6 2 3 2" xfId="33889"/>
    <cellStyle name="Normal 3 2 6 2 3 2 2" xfId="33890"/>
    <cellStyle name="Normal 3 2 6 2 3 3" xfId="33891"/>
    <cellStyle name="Normal 3 2 6 2 4" xfId="33892"/>
    <cellStyle name="Normal 3 2 6 2 4 2" xfId="33893"/>
    <cellStyle name="Normal 3 2 6 2 5" xfId="33894"/>
    <cellStyle name="Normal 3 2 6 3" xfId="33895"/>
    <cellStyle name="Normal 3 2 6 3 2" xfId="33896"/>
    <cellStyle name="Normal 3 2 6 3 2 2" xfId="33897"/>
    <cellStyle name="Normal 3 2 6 3 2 2 2" xfId="33898"/>
    <cellStyle name="Normal 3 2 6 3 2 3" xfId="33899"/>
    <cellStyle name="Normal 3 2 6 3 3" xfId="33900"/>
    <cellStyle name="Normal 3 2 6 3 3 2" xfId="33901"/>
    <cellStyle name="Normal 3 2 6 3 4" xfId="33902"/>
    <cellStyle name="Normal 3 2 6 4" xfId="33903"/>
    <cellStyle name="Normal 3 2 6 4 2" xfId="33904"/>
    <cellStyle name="Normal 3 2 6 4 2 2" xfId="33905"/>
    <cellStyle name="Normal 3 2 6 4 3" xfId="33906"/>
    <cellStyle name="Normal 3 2 6 5" xfId="33907"/>
    <cellStyle name="Normal 3 2 6 5 2" xfId="33908"/>
    <cellStyle name="Normal 3 2 6 6" xfId="33909"/>
    <cellStyle name="Normal 3 2 7" xfId="33910"/>
    <cellStyle name="Normal 3 2 7 2" xfId="33911"/>
    <cellStyle name="Normal 3 2 7 2 2" xfId="33912"/>
    <cellStyle name="Normal 3 2 7 2 2 2" xfId="33913"/>
    <cellStyle name="Normal 3 2 7 2 2 2 2" xfId="33914"/>
    <cellStyle name="Normal 3 2 7 2 2 3" xfId="33915"/>
    <cellStyle name="Normal 3 2 7 2 3" xfId="33916"/>
    <cellStyle name="Normal 3 2 7 2 3 2" xfId="33917"/>
    <cellStyle name="Normal 3 2 7 2 4" xfId="33918"/>
    <cellStyle name="Normal 3 2 7 3" xfId="33919"/>
    <cellStyle name="Normal 3 2 7 3 2" xfId="33920"/>
    <cellStyle name="Normal 3 2 7 3 2 2" xfId="33921"/>
    <cellStyle name="Normal 3 2 7 3 3" xfId="33922"/>
    <cellStyle name="Normal 3 2 7 4" xfId="33923"/>
    <cellStyle name="Normal 3 2 7 4 2" xfId="33924"/>
    <cellStyle name="Normal 3 2 7 5" xfId="33925"/>
    <cellStyle name="Normal 3 2 8" xfId="33926"/>
    <cellStyle name="Normal 3 2 8 2" xfId="33927"/>
    <cellStyle name="Normal 3 2 8 2 2" xfId="33928"/>
    <cellStyle name="Normal 3 2 8 2 2 2" xfId="33929"/>
    <cellStyle name="Normal 3 2 8 2 3" xfId="33930"/>
    <cellStyle name="Normal 3 2 8 3" xfId="33931"/>
    <cellStyle name="Normal 3 2 8 3 2" xfId="33932"/>
    <cellStyle name="Normal 3 2 8 4" xfId="33933"/>
    <cellStyle name="Normal 3 2 9" xfId="33934"/>
    <cellStyle name="Normal 3 2 9 2" xfId="33935"/>
    <cellStyle name="Normal 3 2 9 2 2" xfId="33936"/>
    <cellStyle name="Normal 3 2 9 3" xfId="33937"/>
    <cellStyle name="Normal 3 3" xfId="33938"/>
    <cellStyle name="Normal 3 3 10" xfId="33939"/>
    <cellStyle name="Normal 3 3 2" xfId="33940"/>
    <cellStyle name="Normal 3 3 2 2" xfId="33941"/>
    <cellStyle name="Normal 3 3 2 2 2" xfId="33942"/>
    <cellStyle name="Normal 3 3 2 2 2 2" xfId="33943"/>
    <cellStyle name="Normal 3 3 2 2 2 2 2" xfId="33944"/>
    <cellStyle name="Normal 3 3 2 2 2 2 2 2" xfId="33945"/>
    <cellStyle name="Normal 3 3 2 2 2 2 2 2 2" xfId="33946"/>
    <cellStyle name="Normal 3 3 2 2 2 2 2 2 2 2" xfId="33947"/>
    <cellStyle name="Normal 3 3 2 2 2 2 2 2 2 2 2" xfId="33948"/>
    <cellStyle name="Normal 3 3 2 2 2 2 2 2 2 3" xfId="33949"/>
    <cellStyle name="Normal 3 3 2 2 2 2 2 2 3" xfId="33950"/>
    <cellStyle name="Normal 3 3 2 2 2 2 2 2 3 2" xfId="33951"/>
    <cellStyle name="Normal 3 3 2 2 2 2 2 2 4" xfId="33952"/>
    <cellStyle name="Normal 3 3 2 2 2 2 2 3" xfId="33953"/>
    <cellStyle name="Normal 3 3 2 2 2 2 2 3 2" xfId="33954"/>
    <cellStyle name="Normal 3 3 2 2 2 2 2 3 2 2" xfId="33955"/>
    <cellStyle name="Normal 3 3 2 2 2 2 2 3 3" xfId="33956"/>
    <cellStyle name="Normal 3 3 2 2 2 2 2 4" xfId="33957"/>
    <cellStyle name="Normal 3 3 2 2 2 2 2 4 2" xfId="33958"/>
    <cellStyle name="Normal 3 3 2 2 2 2 2 5" xfId="33959"/>
    <cellStyle name="Normal 3 3 2 2 2 2 3" xfId="33960"/>
    <cellStyle name="Normal 3 3 2 2 2 2 3 2" xfId="33961"/>
    <cellStyle name="Normal 3 3 2 2 2 2 3 2 2" xfId="33962"/>
    <cellStyle name="Normal 3 3 2 2 2 2 3 2 2 2" xfId="33963"/>
    <cellStyle name="Normal 3 3 2 2 2 2 3 2 3" xfId="33964"/>
    <cellStyle name="Normal 3 3 2 2 2 2 3 3" xfId="33965"/>
    <cellStyle name="Normal 3 3 2 2 2 2 3 3 2" xfId="33966"/>
    <cellStyle name="Normal 3 3 2 2 2 2 3 4" xfId="33967"/>
    <cellStyle name="Normal 3 3 2 2 2 2 4" xfId="33968"/>
    <cellStyle name="Normal 3 3 2 2 2 2 4 2" xfId="33969"/>
    <cellStyle name="Normal 3 3 2 2 2 2 4 2 2" xfId="33970"/>
    <cellStyle name="Normal 3 3 2 2 2 2 4 3" xfId="33971"/>
    <cellStyle name="Normal 3 3 2 2 2 2 5" xfId="33972"/>
    <cellStyle name="Normal 3 3 2 2 2 2 5 2" xfId="33973"/>
    <cellStyle name="Normal 3 3 2 2 2 2 6" xfId="33974"/>
    <cellStyle name="Normal 3 3 2 2 2 3" xfId="33975"/>
    <cellStyle name="Normal 3 3 2 2 2 3 2" xfId="33976"/>
    <cellStyle name="Normal 3 3 2 2 2 3 2 2" xfId="33977"/>
    <cellStyle name="Normal 3 3 2 2 2 3 2 2 2" xfId="33978"/>
    <cellStyle name="Normal 3 3 2 2 2 3 2 2 2 2" xfId="33979"/>
    <cellStyle name="Normal 3 3 2 2 2 3 2 2 3" xfId="33980"/>
    <cellStyle name="Normal 3 3 2 2 2 3 2 3" xfId="33981"/>
    <cellStyle name="Normal 3 3 2 2 2 3 2 3 2" xfId="33982"/>
    <cellStyle name="Normal 3 3 2 2 2 3 2 4" xfId="33983"/>
    <cellStyle name="Normal 3 3 2 2 2 3 3" xfId="33984"/>
    <cellStyle name="Normal 3 3 2 2 2 3 3 2" xfId="33985"/>
    <cellStyle name="Normal 3 3 2 2 2 3 3 2 2" xfId="33986"/>
    <cellStyle name="Normal 3 3 2 2 2 3 3 3" xfId="33987"/>
    <cellStyle name="Normal 3 3 2 2 2 3 4" xfId="33988"/>
    <cellStyle name="Normal 3 3 2 2 2 3 4 2" xfId="33989"/>
    <cellStyle name="Normal 3 3 2 2 2 3 5" xfId="33990"/>
    <cellStyle name="Normal 3 3 2 2 2 4" xfId="33991"/>
    <cellStyle name="Normal 3 3 2 2 2 4 2" xfId="33992"/>
    <cellStyle name="Normal 3 3 2 2 2 4 2 2" xfId="33993"/>
    <cellStyle name="Normal 3 3 2 2 2 4 2 2 2" xfId="33994"/>
    <cellStyle name="Normal 3 3 2 2 2 4 2 3" xfId="33995"/>
    <cellStyle name="Normal 3 3 2 2 2 4 3" xfId="33996"/>
    <cellStyle name="Normal 3 3 2 2 2 4 3 2" xfId="33997"/>
    <cellStyle name="Normal 3 3 2 2 2 4 4" xfId="33998"/>
    <cellStyle name="Normal 3 3 2 2 2 5" xfId="33999"/>
    <cellStyle name="Normal 3 3 2 2 2 5 2" xfId="34000"/>
    <cellStyle name="Normal 3 3 2 2 2 5 2 2" xfId="34001"/>
    <cellStyle name="Normal 3 3 2 2 2 5 3" xfId="34002"/>
    <cellStyle name="Normal 3 3 2 2 2 6" xfId="34003"/>
    <cellStyle name="Normal 3 3 2 2 2 6 2" xfId="34004"/>
    <cellStyle name="Normal 3 3 2 2 2 7" xfId="34005"/>
    <cellStyle name="Normal 3 3 2 2 3" xfId="34006"/>
    <cellStyle name="Normal 3 3 2 2 3 2" xfId="34007"/>
    <cellStyle name="Normal 3 3 2 2 3 2 2" xfId="34008"/>
    <cellStyle name="Normal 3 3 2 2 3 2 2 2" xfId="34009"/>
    <cellStyle name="Normal 3 3 2 2 3 2 2 2 2" xfId="34010"/>
    <cellStyle name="Normal 3 3 2 2 3 2 2 2 2 2" xfId="34011"/>
    <cellStyle name="Normal 3 3 2 2 3 2 2 2 3" xfId="34012"/>
    <cellStyle name="Normal 3 3 2 2 3 2 2 3" xfId="34013"/>
    <cellStyle name="Normal 3 3 2 2 3 2 2 3 2" xfId="34014"/>
    <cellStyle name="Normal 3 3 2 2 3 2 2 4" xfId="34015"/>
    <cellStyle name="Normal 3 3 2 2 3 2 3" xfId="34016"/>
    <cellStyle name="Normal 3 3 2 2 3 2 3 2" xfId="34017"/>
    <cellStyle name="Normal 3 3 2 2 3 2 3 2 2" xfId="34018"/>
    <cellStyle name="Normal 3 3 2 2 3 2 3 3" xfId="34019"/>
    <cellStyle name="Normal 3 3 2 2 3 2 4" xfId="34020"/>
    <cellStyle name="Normal 3 3 2 2 3 2 4 2" xfId="34021"/>
    <cellStyle name="Normal 3 3 2 2 3 2 5" xfId="34022"/>
    <cellStyle name="Normal 3 3 2 2 3 3" xfId="34023"/>
    <cellStyle name="Normal 3 3 2 2 3 3 2" xfId="34024"/>
    <cellStyle name="Normal 3 3 2 2 3 3 2 2" xfId="34025"/>
    <cellStyle name="Normal 3 3 2 2 3 3 2 2 2" xfId="34026"/>
    <cellStyle name="Normal 3 3 2 2 3 3 2 3" xfId="34027"/>
    <cellStyle name="Normal 3 3 2 2 3 3 3" xfId="34028"/>
    <cellStyle name="Normal 3 3 2 2 3 3 3 2" xfId="34029"/>
    <cellStyle name="Normal 3 3 2 2 3 3 4" xfId="34030"/>
    <cellStyle name="Normal 3 3 2 2 3 4" xfId="34031"/>
    <cellStyle name="Normal 3 3 2 2 3 4 2" xfId="34032"/>
    <cellStyle name="Normal 3 3 2 2 3 4 2 2" xfId="34033"/>
    <cellStyle name="Normal 3 3 2 2 3 4 3" xfId="34034"/>
    <cellStyle name="Normal 3 3 2 2 3 5" xfId="34035"/>
    <cellStyle name="Normal 3 3 2 2 3 5 2" xfId="34036"/>
    <cellStyle name="Normal 3 3 2 2 3 6" xfId="34037"/>
    <cellStyle name="Normal 3 3 2 2 4" xfId="34038"/>
    <cellStyle name="Normal 3 3 2 2 4 2" xfId="34039"/>
    <cellStyle name="Normal 3 3 2 2 4 2 2" xfId="34040"/>
    <cellStyle name="Normal 3 3 2 2 4 2 2 2" xfId="34041"/>
    <cellStyle name="Normal 3 3 2 2 4 2 2 2 2" xfId="34042"/>
    <cellStyle name="Normal 3 3 2 2 4 2 2 3" xfId="34043"/>
    <cellStyle name="Normal 3 3 2 2 4 2 3" xfId="34044"/>
    <cellStyle name="Normal 3 3 2 2 4 2 3 2" xfId="34045"/>
    <cellStyle name="Normal 3 3 2 2 4 2 4" xfId="34046"/>
    <cellStyle name="Normal 3 3 2 2 4 3" xfId="34047"/>
    <cellStyle name="Normal 3 3 2 2 4 3 2" xfId="34048"/>
    <cellStyle name="Normal 3 3 2 2 4 3 2 2" xfId="34049"/>
    <cellStyle name="Normal 3 3 2 2 4 3 3" xfId="34050"/>
    <cellStyle name="Normal 3 3 2 2 4 4" xfId="34051"/>
    <cellStyle name="Normal 3 3 2 2 4 4 2" xfId="34052"/>
    <cellStyle name="Normal 3 3 2 2 4 5" xfId="34053"/>
    <cellStyle name="Normal 3 3 2 2 5" xfId="34054"/>
    <cellStyle name="Normal 3 3 2 2 5 2" xfId="34055"/>
    <cellStyle name="Normal 3 3 2 2 5 2 2" xfId="34056"/>
    <cellStyle name="Normal 3 3 2 2 5 2 2 2" xfId="34057"/>
    <cellStyle name="Normal 3 3 2 2 5 2 3" xfId="34058"/>
    <cellStyle name="Normal 3 3 2 2 5 3" xfId="34059"/>
    <cellStyle name="Normal 3 3 2 2 5 3 2" xfId="34060"/>
    <cellStyle name="Normal 3 3 2 2 5 4" xfId="34061"/>
    <cellStyle name="Normal 3 3 2 2 6" xfId="34062"/>
    <cellStyle name="Normal 3 3 2 2 6 2" xfId="34063"/>
    <cellStyle name="Normal 3 3 2 2 6 2 2" xfId="34064"/>
    <cellStyle name="Normal 3 3 2 2 6 3" xfId="34065"/>
    <cellStyle name="Normal 3 3 2 2 7" xfId="34066"/>
    <cellStyle name="Normal 3 3 2 2 7 2" xfId="34067"/>
    <cellStyle name="Normal 3 3 2 2 8" xfId="34068"/>
    <cellStyle name="Normal 3 3 2 3" xfId="34069"/>
    <cellStyle name="Normal 3 3 2 3 2" xfId="34070"/>
    <cellStyle name="Normal 3 3 2 3 2 2" xfId="34071"/>
    <cellStyle name="Normal 3 3 2 3 2 2 2" xfId="34072"/>
    <cellStyle name="Normal 3 3 2 3 2 2 2 2" xfId="34073"/>
    <cellStyle name="Normal 3 3 2 3 2 2 2 2 2" xfId="34074"/>
    <cellStyle name="Normal 3 3 2 3 2 2 2 2 2 2" xfId="34075"/>
    <cellStyle name="Normal 3 3 2 3 2 2 2 2 3" xfId="34076"/>
    <cellStyle name="Normal 3 3 2 3 2 2 2 3" xfId="34077"/>
    <cellStyle name="Normal 3 3 2 3 2 2 2 3 2" xfId="34078"/>
    <cellStyle name="Normal 3 3 2 3 2 2 2 4" xfId="34079"/>
    <cellStyle name="Normal 3 3 2 3 2 2 3" xfId="34080"/>
    <cellStyle name="Normal 3 3 2 3 2 2 3 2" xfId="34081"/>
    <cellStyle name="Normal 3 3 2 3 2 2 3 2 2" xfId="34082"/>
    <cellStyle name="Normal 3 3 2 3 2 2 3 3" xfId="34083"/>
    <cellStyle name="Normal 3 3 2 3 2 2 4" xfId="34084"/>
    <cellStyle name="Normal 3 3 2 3 2 2 4 2" xfId="34085"/>
    <cellStyle name="Normal 3 3 2 3 2 2 5" xfId="34086"/>
    <cellStyle name="Normal 3 3 2 3 2 3" xfId="34087"/>
    <cellStyle name="Normal 3 3 2 3 2 3 2" xfId="34088"/>
    <cellStyle name="Normal 3 3 2 3 2 3 2 2" xfId="34089"/>
    <cellStyle name="Normal 3 3 2 3 2 3 2 2 2" xfId="34090"/>
    <cellStyle name="Normal 3 3 2 3 2 3 2 3" xfId="34091"/>
    <cellStyle name="Normal 3 3 2 3 2 3 3" xfId="34092"/>
    <cellStyle name="Normal 3 3 2 3 2 3 3 2" xfId="34093"/>
    <cellStyle name="Normal 3 3 2 3 2 3 4" xfId="34094"/>
    <cellStyle name="Normal 3 3 2 3 2 4" xfId="34095"/>
    <cellStyle name="Normal 3 3 2 3 2 4 2" xfId="34096"/>
    <cellStyle name="Normal 3 3 2 3 2 4 2 2" xfId="34097"/>
    <cellStyle name="Normal 3 3 2 3 2 4 3" xfId="34098"/>
    <cellStyle name="Normal 3 3 2 3 2 5" xfId="34099"/>
    <cellStyle name="Normal 3 3 2 3 2 5 2" xfId="34100"/>
    <cellStyle name="Normal 3 3 2 3 2 6" xfId="34101"/>
    <cellStyle name="Normal 3 3 2 3 3" xfId="34102"/>
    <cellStyle name="Normal 3 3 2 3 3 2" xfId="34103"/>
    <cellStyle name="Normal 3 3 2 3 3 2 2" xfId="34104"/>
    <cellStyle name="Normal 3 3 2 3 3 2 2 2" xfId="34105"/>
    <cellStyle name="Normal 3 3 2 3 3 2 2 2 2" xfId="34106"/>
    <cellStyle name="Normal 3 3 2 3 3 2 2 3" xfId="34107"/>
    <cellStyle name="Normal 3 3 2 3 3 2 3" xfId="34108"/>
    <cellStyle name="Normal 3 3 2 3 3 2 3 2" xfId="34109"/>
    <cellStyle name="Normal 3 3 2 3 3 2 4" xfId="34110"/>
    <cellStyle name="Normal 3 3 2 3 3 3" xfId="34111"/>
    <cellStyle name="Normal 3 3 2 3 3 3 2" xfId="34112"/>
    <cellStyle name="Normal 3 3 2 3 3 3 2 2" xfId="34113"/>
    <cellStyle name="Normal 3 3 2 3 3 3 3" xfId="34114"/>
    <cellStyle name="Normal 3 3 2 3 3 4" xfId="34115"/>
    <cellStyle name="Normal 3 3 2 3 3 4 2" xfId="34116"/>
    <cellStyle name="Normal 3 3 2 3 3 5" xfId="34117"/>
    <cellStyle name="Normal 3 3 2 3 4" xfId="34118"/>
    <cellStyle name="Normal 3 3 2 3 4 2" xfId="34119"/>
    <cellStyle name="Normal 3 3 2 3 4 2 2" xfId="34120"/>
    <cellStyle name="Normal 3 3 2 3 4 2 2 2" xfId="34121"/>
    <cellStyle name="Normal 3 3 2 3 4 2 3" xfId="34122"/>
    <cellStyle name="Normal 3 3 2 3 4 3" xfId="34123"/>
    <cellStyle name="Normal 3 3 2 3 4 3 2" xfId="34124"/>
    <cellStyle name="Normal 3 3 2 3 4 4" xfId="34125"/>
    <cellStyle name="Normal 3 3 2 3 5" xfId="34126"/>
    <cellStyle name="Normal 3 3 2 3 5 2" xfId="34127"/>
    <cellStyle name="Normal 3 3 2 3 5 2 2" xfId="34128"/>
    <cellStyle name="Normal 3 3 2 3 5 3" xfId="34129"/>
    <cellStyle name="Normal 3 3 2 3 6" xfId="34130"/>
    <cellStyle name="Normal 3 3 2 3 6 2" xfId="34131"/>
    <cellStyle name="Normal 3 3 2 3 7" xfId="34132"/>
    <cellStyle name="Normal 3 3 2 4" xfId="34133"/>
    <cellStyle name="Normal 3 3 2 4 2" xfId="34134"/>
    <cellStyle name="Normal 3 3 2 4 2 2" xfId="34135"/>
    <cellStyle name="Normal 3 3 2 4 2 2 2" xfId="34136"/>
    <cellStyle name="Normal 3 3 2 4 2 2 2 2" xfId="34137"/>
    <cellStyle name="Normal 3 3 2 4 2 2 2 2 2" xfId="34138"/>
    <cellStyle name="Normal 3 3 2 4 2 2 2 3" xfId="34139"/>
    <cellStyle name="Normal 3 3 2 4 2 2 3" xfId="34140"/>
    <cellStyle name="Normal 3 3 2 4 2 2 3 2" xfId="34141"/>
    <cellStyle name="Normal 3 3 2 4 2 2 4" xfId="34142"/>
    <cellStyle name="Normal 3 3 2 4 2 3" xfId="34143"/>
    <cellStyle name="Normal 3 3 2 4 2 3 2" xfId="34144"/>
    <cellStyle name="Normal 3 3 2 4 2 3 2 2" xfId="34145"/>
    <cellStyle name="Normal 3 3 2 4 2 3 3" xfId="34146"/>
    <cellStyle name="Normal 3 3 2 4 2 4" xfId="34147"/>
    <cellStyle name="Normal 3 3 2 4 2 4 2" xfId="34148"/>
    <cellStyle name="Normal 3 3 2 4 2 5" xfId="34149"/>
    <cellStyle name="Normal 3 3 2 4 3" xfId="34150"/>
    <cellStyle name="Normal 3 3 2 4 3 2" xfId="34151"/>
    <cellStyle name="Normal 3 3 2 4 3 2 2" xfId="34152"/>
    <cellStyle name="Normal 3 3 2 4 3 2 2 2" xfId="34153"/>
    <cellStyle name="Normal 3 3 2 4 3 2 3" xfId="34154"/>
    <cellStyle name="Normal 3 3 2 4 3 3" xfId="34155"/>
    <cellStyle name="Normal 3 3 2 4 3 3 2" xfId="34156"/>
    <cellStyle name="Normal 3 3 2 4 3 4" xfId="34157"/>
    <cellStyle name="Normal 3 3 2 4 4" xfId="34158"/>
    <cellStyle name="Normal 3 3 2 4 4 2" xfId="34159"/>
    <cellStyle name="Normal 3 3 2 4 4 2 2" xfId="34160"/>
    <cellStyle name="Normal 3 3 2 4 4 3" xfId="34161"/>
    <cellStyle name="Normal 3 3 2 4 5" xfId="34162"/>
    <cellStyle name="Normal 3 3 2 4 5 2" xfId="34163"/>
    <cellStyle name="Normal 3 3 2 4 6" xfId="34164"/>
    <cellStyle name="Normal 3 3 2 5" xfId="34165"/>
    <cellStyle name="Normal 3 3 2 5 2" xfId="34166"/>
    <cellStyle name="Normal 3 3 2 5 2 2" xfId="34167"/>
    <cellStyle name="Normal 3 3 2 5 2 2 2" xfId="34168"/>
    <cellStyle name="Normal 3 3 2 5 2 2 2 2" xfId="34169"/>
    <cellStyle name="Normal 3 3 2 5 2 2 3" xfId="34170"/>
    <cellStyle name="Normal 3 3 2 5 2 3" xfId="34171"/>
    <cellStyle name="Normal 3 3 2 5 2 3 2" xfId="34172"/>
    <cellStyle name="Normal 3 3 2 5 2 4" xfId="34173"/>
    <cellStyle name="Normal 3 3 2 5 3" xfId="34174"/>
    <cellStyle name="Normal 3 3 2 5 3 2" xfId="34175"/>
    <cellStyle name="Normal 3 3 2 5 3 2 2" xfId="34176"/>
    <cellStyle name="Normal 3 3 2 5 3 3" xfId="34177"/>
    <cellStyle name="Normal 3 3 2 5 4" xfId="34178"/>
    <cellStyle name="Normal 3 3 2 5 4 2" xfId="34179"/>
    <cellStyle name="Normal 3 3 2 5 5" xfId="34180"/>
    <cellStyle name="Normal 3 3 2 6" xfId="34181"/>
    <cellStyle name="Normal 3 3 2 6 2" xfId="34182"/>
    <cellStyle name="Normal 3 3 2 6 2 2" xfId="34183"/>
    <cellStyle name="Normal 3 3 2 6 2 2 2" xfId="34184"/>
    <cellStyle name="Normal 3 3 2 6 2 3" xfId="34185"/>
    <cellStyle name="Normal 3 3 2 6 3" xfId="34186"/>
    <cellStyle name="Normal 3 3 2 6 3 2" xfId="34187"/>
    <cellStyle name="Normal 3 3 2 6 4" xfId="34188"/>
    <cellStyle name="Normal 3 3 2 7" xfId="34189"/>
    <cellStyle name="Normal 3 3 2 7 2" xfId="34190"/>
    <cellStyle name="Normal 3 3 2 7 2 2" xfId="34191"/>
    <cellStyle name="Normal 3 3 2 7 3" xfId="34192"/>
    <cellStyle name="Normal 3 3 2 8" xfId="34193"/>
    <cellStyle name="Normal 3 3 2 8 2" xfId="34194"/>
    <cellStyle name="Normal 3 3 2 9" xfId="34195"/>
    <cellStyle name="Normal 3 3 3" xfId="34196"/>
    <cellStyle name="Normal 3 3 3 2" xfId="34197"/>
    <cellStyle name="Normal 3 3 3 2 2" xfId="34198"/>
    <cellStyle name="Normal 3 3 3 2 2 2" xfId="34199"/>
    <cellStyle name="Normal 3 3 3 2 2 2 2" xfId="34200"/>
    <cellStyle name="Normal 3 3 3 2 2 2 2 2" xfId="34201"/>
    <cellStyle name="Normal 3 3 3 2 2 2 2 2 2" xfId="34202"/>
    <cellStyle name="Normal 3 3 3 2 2 2 2 2 2 2" xfId="34203"/>
    <cellStyle name="Normal 3 3 3 2 2 2 2 2 3" xfId="34204"/>
    <cellStyle name="Normal 3 3 3 2 2 2 2 3" xfId="34205"/>
    <cellStyle name="Normal 3 3 3 2 2 2 2 3 2" xfId="34206"/>
    <cellStyle name="Normal 3 3 3 2 2 2 2 4" xfId="34207"/>
    <cellStyle name="Normal 3 3 3 2 2 2 3" xfId="34208"/>
    <cellStyle name="Normal 3 3 3 2 2 2 3 2" xfId="34209"/>
    <cellStyle name="Normal 3 3 3 2 2 2 3 2 2" xfId="34210"/>
    <cellStyle name="Normal 3 3 3 2 2 2 3 3" xfId="34211"/>
    <cellStyle name="Normal 3 3 3 2 2 2 4" xfId="34212"/>
    <cellStyle name="Normal 3 3 3 2 2 2 4 2" xfId="34213"/>
    <cellStyle name="Normal 3 3 3 2 2 2 5" xfId="34214"/>
    <cellStyle name="Normal 3 3 3 2 2 3" xfId="34215"/>
    <cellStyle name="Normal 3 3 3 2 2 3 2" xfId="34216"/>
    <cellStyle name="Normal 3 3 3 2 2 3 2 2" xfId="34217"/>
    <cellStyle name="Normal 3 3 3 2 2 3 2 2 2" xfId="34218"/>
    <cellStyle name="Normal 3 3 3 2 2 3 2 3" xfId="34219"/>
    <cellStyle name="Normal 3 3 3 2 2 3 3" xfId="34220"/>
    <cellStyle name="Normal 3 3 3 2 2 3 3 2" xfId="34221"/>
    <cellStyle name="Normal 3 3 3 2 2 3 4" xfId="34222"/>
    <cellStyle name="Normal 3 3 3 2 2 4" xfId="34223"/>
    <cellStyle name="Normal 3 3 3 2 2 4 2" xfId="34224"/>
    <cellStyle name="Normal 3 3 3 2 2 4 2 2" xfId="34225"/>
    <cellStyle name="Normal 3 3 3 2 2 4 3" xfId="34226"/>
    <cellStyle name="Normal 3 3 3 2 2 5" xfId="34227"/>
    <cellStyle name="Normal 3 3 3 2 2 5 2" xfId="34228"/>
    <cellStyle name="Normal 3 3 3 2 2 6" xfId="34229"/>
    <cellStyle name="Normal 3 3 3 2 3" xfId="34230"/>
    <cellStyle name="Normal 3 3 3 2 3 2" xfId="34231"/>
    <cellStyle name="Normal 3 3 3 2 3 2 2" xfId="34232"/>
    <cellStyle name="Normal 3 3 3 2 3 2 2 2" xfId="34233"/>
    <cellStyle name="Normal 3 3 3 2 3 2 2 2 2" xfId="34234"/>
    <cellStyle name="Normal 3 3 3 2 3 2 2 3" xfId="34235"/>
    <cellStyle name="Normal 3 3 3 2 3 2 3" xfId="34236"/>
    <cellStyle name="Normal 3 3 3 2 3 2 3 2" xfId="34237"/>
    <cellStyle name="Normal 3 3 3 2 3 2 4" xfId="34238"/>
    <cellStyle name="Normal 3 3 3 2 3 3" xfId="34239"/>
    <cellStyle name="Normal 3 3 3 2 3 3 2" xfId="34240"/>
    <cellStyle name="Normal 3 3 3 2 3 3 2 2" xfId="34241"/>
    <cellStyle name="Normal 3 3 3 2 3 3 3" xfId="34242"/>
    <cellStyle name="Normal 3 3 3 2 3 4" xfId="34243"/>
    <cellStyle name="Normal 3 3 3 2 3 4 2" xfId="34244"/>
    <cellStyle name="Normal 3 3 3 2 3 5" xfId="34245"/>
    <cellStyle name="Normal 3 3 3 2 4" xfId="34246"/>
    <cellStyle name="Normal 3 3 3 2 4 2" xfId="34247"/>
    <cellStyle name="Normal 3 3 3 2 4 2 2" xfId="34248"/>
    <cellStyle name="Normal 3 3 3 2 4 2 2 2" xfId="34249"/>
    <cellStyle name="Normal 3 3 3 2 4 2 3" xfId="34250"/>
    <cellStyle name="Normal 3 3 3 2 4 3" xfId="34251"/>
    <cellStyle name="Normal 3 3 3 2 4 3 2" xfId="34252"/>
    <cellStyle name="Normal 3 3 3 2 4 4" xfId="34253"/>
    <cellStyle name="Normal 3 3 3 2 5" xfId="34254"/>
    <cellStyle name="Normal 3 3 3 2 5 2" xfId="34255"/>
    <cellStyle name="Normal 3 3 3 2 5 2 2" xfId="34256"/>
    <cellStyle name="Normal 3 3 3 2 5 3" xfId="34257"/>
    <cellStyle name="Normal 3 3 3 2 6" xfId="34258"/>
    <cellStyle name="Normal 3 3 3 2 6 2" xfId="34259"/>
    <cellStyle name="Normal 3 3 3 2 7" xfId="34260"/>
    <cellStyle name="Normal 3 3 3 3" xfId="34261"/>
    <cellStyle name="Normal 3 3 3 3 2" xfId="34262"/>
    <cellStyle name="Normal 3 3 3 3 2 2" xfId="34263"/>
    <cellStyle name="Normal 3 3 3 3 2 2 2" xfId="34264"/>
    <cellStyle name="Normal 3 3 3 3 2 2 2 2" xfId="34265"/>
    <cellStyle name="Normal 3 3 3 3 2 2 2 2 2" xfId="34266"/>
    <cellStyle name="Normal 3 3 3 3 2 2 2 3" xfId="34267"/>
    <cellStyle name="Normal 3 3 3 3 2 2 3" xfId="34268"/>
    <cellStyle name="Normal 3 3 3 3 2 2 3 2" xfId="34269"/>
    <cellStyle name="Normal 3 3 3 3 2 2 4" xfId="34270"/>
    <cellStyle name="Normal 3 3 3 3 2 3" xfId="34271"/>
    <cellStyle name="Normal 3 3 3 3 2 3 2" xfId="34272"/>
    <cellStyle name="Normal 3 3 3 3 2 3 2 2" xfId="34273"/>
    <cellStyle name="Normal 3 3 3 3 2 3 3" xfId="34274"/>
    <cellStyle name="Normal 3 3 3 3 2 4" xfId="34275"/>
    <cellStyle name="Normal 3 3 3 3 2 4 2" xfId="34276"/>
    <cellStyle name="Normal 3 3 3 3 2 5" xfId="34277"/>
    <cellStyle name="Normal 3 3 3 3 3" xfId="34278"/>
    <cellStyle name="Normal 3 3 3 3 3 2" xfId="34279"/>
    <cellStyle name="Normal 3 3 3 3 3 2 2" xfId="34280"/>
    <cellStyle name="Normal 3 3 3 3 3 2 2 2" xfId="34281"/>
    <cellStyle name="Normal 3 3 3 3 3 2 3" xfId="34282"/>
    <cellStyle name="Normal 3 3 3 3 3 3" xfId="34283"/>
    <cellStyle name="Normal 3 3 3 3 3 3 2" xfId="34284"/>
    <cellStyle name="Normal 3 3 3 3 3 4" xfId="34285"/>
    <cellStyle name="Normal 3 3 3 3 4" xfId="34286"/>
    <cellStyle name="Normal 3 3 3 3 4 2" xfId="34287"/>
    <cellStyle name="Normal 3 3 3 3 4 2 2" xfId="34288"/>
    <cellStyle name="Normal 3 3 3 3 4 3" xfId="34289"/>
    <cellStyle name="Normal 3 3 3 3 5" xfId="34290"/>
    <cellStyle name="Normal 3 3 3 3 5 2" xfId="34291"/>
    <cellStyle name="Normal 3 3 3 3 6" xfId="34292"/>
    <cellStyle name="Normal 3 3 3 4" xfId="34293"/>
    <cellStyle name="Normal 3 3 3 4 2" xfId="34294"/>
    <cellStyle name="Normal 3 3 3 4 2 2" xfId="34295"/>
    <cellStyle name="Normal 3 3 3 4 2 2 2" xfId="34296"/>
    <cellStyle name="Normal 3 3 3 4 2 2 2 2" xfId="34297"/>
    <cellStyle name="Normal 3 3 3 4 2 2 3" xfId="34298"/>
    <cellStyle name="Normal 3 3 3 4 2 3" xfId="34299"/>
    <cellStyle name="Normal 3 3 3 4 2 3 2" xfId="34300"/>
    <cellStyle name="Normal 3 3 3 4 2 4" xfId="34301"/>
    <cellStyle name="Normal 3 3 3 4 3" xfId="34302"/>
    <cellStyle name="Normal 3 3 3 4 3 2" xfId="34303"/>
    <cellStyle name="Normal 3 3 3 4 3 2 2" xfId="34304"/>
    <cellStyle name="Normal 3 3 3 4 3 3" xfId="34305"/>
    <cellStyle name="Normal 3 3 3 4 4" xfId="34306"/>
    <cellStyle name="Normal 3 3 3 4 4 2" xfId="34307"/>
    <cellStyle name="Normal 3 3 3 4 5" xfId="34308"/>
    <cellStyle name="Normal 3 3 3 5" xfId="34309"/>
    <cellStyle name="Normal 3 3 3 5 2" xfId="34310"/>
    <cellStyle name="Normal 3 3 3 5 2 2" xfId="34311"/>
    <cellStyle name="Normal 3 3 3 5 2 2 2" xfId="34312"/>
    <cellStyle name="Normal 3 3 3 5 2 3" xfId="34313"/>
    <cellStyle name="Normal 3 3 3 5 3" xfId="34314"/>
    <cellStyle name="Normal 3 3 3 5 3 2" xfId="34315"/>
    <cellStyle name="Normal 3 3 3 5 4" xfId="34316"/>
    <cellStyle name="Normal 3 3 3 6" xfId="34317"/>
    <cellStyle name="Normal 3 3 3 6 2" xfId="34318"/>
    <cellStyle name="Normal 3 3 3 6 2 2" xfId="34319"/>
    <cellStyle name="Normal 3 3 3 6 3" xfId="34320"/>
    <cellStyle name="Normal 3 3 3 7" xfId="34321"/>
    <cellStyle name="Normal 3 3 3 7 2" xfId="34322"/>
    <cellStyle name="Normal 3 3 3 8" xfId="34323"/>
    <cellStyle name="Normal 3 3 4" xfId="34324"/>
    <cellStyle name="Normal 3 3 4 2" xfId="34325"/>
    <cellStyle name="Normal 3 3 4 2 2" xfId="34326"/>
    <cellStyle name="Normal 3 3 4 2 2 2" xfId="34327"/>
    <cellStyle name="Normal 3 3 4 2 2 2 2" xfId="34328"/>
    <cellStyle name="Normal 3 3 4 2 2 2 2 2" xfId="34329"/>
    <cellStyle name="Normal 3 3 4 2 2 2 2 2 2" xfId="34330"/>
    <cellStyle name="Normal 3 3 4 2 2 2 2 3" xfId="34331"/>
    <cellStyle name="Normal 3 3 4 2 2 2 3" xfId="34332"/>
    <cellStyle name="Normal 3 3 4 2 2 2 3 2" xfId="34333"/>
    <cellStyle name="Normal 3 3 4 2 2 2 4" xfId="34334"/>
    <cellStyle name="Normal 3 3 4 2 2 3" xfId="34335"/>
    <cellStyle name="Normal 3 3 4 2 2 3 2" xfId="34336"/>
    <cellStyle name="Normal 3 3 4 2 2 3 2 2" xfId="34337"/>
    <cellStyle name="Normal 3 3 4 2 2 3 3" xfId="34338"/>
    <cellStyle name="Normal 3 3 4 2 2 4" xfId="34339"/>
    <cellStyle name="Normal 3 3 4 2 2 4 2" xfId="34340"/>
    <cellStyle name="Normal 3 3 4 2 2 5" xfId="34341"/>
    <cellStyle name="Normal 3 3 4 2 3" xfId="34342"/>
    <cellStyle name="Normal 3 3 4 2 3 2" xfId="34343"/>
    <cellStyle name="Normal 3 3 4 2 3 2 2" xfId="34344"/>
    <cellStyle name="Normal 3 3 4 2 3 2 2 2" xfId="34345"/>
    <cellStyle name="Normal 3 3 4 2 3 2 3" xfId="34346"/>
    <cellStyle name="Normal 3 3 4 2 3 3" xfId="34347"/>
    <cellStyle name="Normal 3 3 4 2 3 3 2" xfId="34348"/>
    <cellStyle name="Normal 3 3 4 2 3 4" xfId="34349"/>
    <cellStyle name="Normal 3 3 4 2 4" xfId="34350"/>
    <cellStyle name="Normal 3 3 4 2 4 2" xfId="34351"/>
    <cellStyle name="Normal 3 3 4 2 4 2 2" xfId="34352"/>
    <cellStyle name="Normal 3 3 4 2 4 3" xfId="34353"/>
    <cellStyle name="Normal 3 3 4 2 5" xfId="34354"/>
    <cellStyle name="Normal 3 3 4 2 5 2" xfId="34355"/>
    <cellStyle name="Normal 3 3 4 2 6" xfId="34356"/>
    <cellStyle name="Normal 3 3 4 3" xfId="34357"/>
    <cellStyle name="Normal 3 3 4 3 2" xfId="34358"/>
    <cellStyle name="Normal 3 3 4 3 2 2" xfId="34359"/>
    <cellStyle name="Normal 3 3 4 3 2 2 2" xfId="34360"/>
    <cellStyle name="Normal 3 3 4 3 2 2 2 2" xfId="34361"/>
    <cellStyle name="Normal 3 3 4 3 2 2 3" xfId="34362"/>
    <cellStyle name="Normal 3 3 4 3 2 3" xfId="34363"/>
    <cellStyle name="Normal 3 3 4 3 2 3 2" xfId="34364"/>
    <cellStyle name="Normal 3 3 4 3 2 4" xfId="34365"/>
    <cellStyle name="Normal 3 3 4 3 3" xfId="34366"/>
    <cellStyle name="Normal 3 3 4 3 3 2" xfId="34367"/>
    <cellStyle name="Normal 3 3 4 3 3 2 2" xfId="34368"/>
    <cellStyle name="Normal 3 3 4 3 3 3" xfId="34369"/>
    <cellStyle name="Normal 3 3 4 3 4" xfId="34370"/>
    <cellStyle name="Normal 3 3 4 3 4 2" xfId="34371"/>
    <cellStyle name="Normal 3 3 4 3 5" xfId="34372"/>
    <cellStyle name="Normal 3 3 4 4" xfId="34373"/>
    <cellStyle name="Normal 3 3 4 4 2" xfId="34374"/>
    <cellStyle name="Normal 3 3 4 4 2 2" xfId="34375"/>
    <cellStyle name="Normal 3 3 4 4 2 2 2" xfId="34376"/>
    <cellStyle name="Normal 3 3 4 4 2 3" xfId="34377"/>
    <cellStyle name="Normal 3 3 4 4 3" xfId="34378"/>
    <cellStyle name="Normal 3 3 4 4 3 2" xfId="34379"/>
    <cellStyle name="Normal 3 3 4 4 4" xfId="34380"/>
    <cellStyle name="Normal 3 3 4 5" xfId="34381"/>
    <cellStyle name="Normal 3 3 4 5 2" xfId="34382"/>
    <cellStyle name="Normal 3 3 4 5 2 2" xfId="34383"/>
    <cellStyle name="Normal 3 3 4 5 3" xfId="34384"/>
    <cellStyle name="Normal 3 3 4 6" xfId="34385"/>
    <cellStyle name="Normal 3 3 4 6 2" xfId="34386"/>
    <cellStyle name="Normal 3 3 4 7" xfId="34387"/>
    <cellStyle name="Normal 3 3 5" xfId="34388"/>
    <cellStyle name="Normal 3 3 5 2" xfId="34389"/>
    <cellStyle name="Normal 3 3 5 2 2" xfId="34390"/>
    <cellStyle name="Normal 3 3 5 2 2 2" xfId="34391"/>
    <cellStyle name="Normal 3 3 5 2 2 2 2" xfId="34392"/>
    <cellStyle name="Normal 3 3 5 2 2 2 2 2" xfId="34393"/>
    <cellStyle name="Normal 3 3 5 2 2 2 3" xfId="34394"/>
    <cellStyle name="Normal 3 3 5 2 2 3" xfId="34395"/>
    <cellStyle name="Normal 3 3 5 2 2 3 2" xfId="34396"/>
    <cellStyle name="Normal 3 3 5 2 2 4" xfId="34397"/>
    <cellStyle name="Normal 3 3 5 2 3" xfId="34398"/>
    <cellStyle name="Normal 3 3 5 2 3 2" xfId="34399"/>
    <cellStyle name="Normal 3 3 5 2 3 2 2" xfId="34400"/>
    <cellStyle name="Normal 3 3 5 2 3 3" xfId="34401"/>
    <cellStyle name="Normal 3 3 5 2 4" xfId="34402"/>
    <cellStyle name="Normal 3 3 5 2 4 2" xfId="34403"/>
    <cellStyle name="Normal 3 3 5 2 5" xfId="34404"/>
    <cellStyle name="Normal 3 3 5 3" xfId="34405"/>
    <cellStyle name="Normal 3 3 5 3 2" xfId="34406"/>
    <cellStyle name="Normal 3 3 5 3 2 2" xfId="34407"/>
    <cellStyle name="Normal 3 3 5 3 2 2 2" xfId="34408"/>
    <cellStyle name="Normal 3 3 5 3 2 3" xfId="34409"/>
    <cellStyle name="Normal 3 3 5 3 3" xfId="34410"/>
    <cellStyle name="Normal 3 3 5 3 3 2" xfId="34411"/>
    <cellStyle name="Normal 3 3 5 3 4" xfId="34412"/>
    <cellStyle name="Normal 3 3 5 4" xfId="34413"/>
    <cellStyle name="Normal 3 3 5 4 2" xfId="34414"/>
    <cellStyle name="Normal 3 3 5 4 2 2" xfId="34415"/>
    <cellStyle name="Normal 3 3 5 4 3" xfId="34416"/>
    <cellStyle name="Normal 3 3 5 5" xfId="34417"/>
    <cellStyle name="Normal 3 3 5 5 2" xfId="34418"/>
    <cellStyle name="Normal 3 3 5 6" xfId="34419"/>
    <cellStyle name="Normal 3 3 6" xfId="34420"/>
    <cellStyle name="Normal 3 3 6 2" xfId="34421"/>
    <cellStyle name="Normal 3 3 6 2 2" xfId="34422"/>
    <cellStyle name="Normal 3 3 6 2 2 2" xfId="34423"/>
    <cellStyle name="Normal 3 3 6 2 2 2 2" xfId="34424"/>
    <cellStyle name="Normal 3 3 6 2 2 3" xfId="34425"/>
    <cellStyle name="Normal 3 3 6 2 3" xfId="34426"/>
    <cellStyle name="Normal 3 3 6 2 3 2" xfId="34427"/>
    <cellStyle name="Normal 3 3 6 2 4" xfId="34428"/>
    <cellStyle name="Normal 3 3 6 3" xfId="34429"/>
    <cellStyle name="Normal 3 3 6 3 2" xfId="34430"/>
    <cellStyle name="Normal 3 3 6 3 2 2" xfId="34431"/>
    <cellStyle name="Normal 3 3 6 3 3" xfId="34432"/>
    <cellStyle name="Normal 3 3 6 4" xfId="34433"/>
    <cellStyle name="Normal 3 3 6 4 2" xfId="34434"/>
    <cellStyle name="Normal 3 3 6 5" xfId="34435"/>
    <cellStyle name="Normal 3 3 7" xfId="34436"/>
    <cellStyle name="Normal 3 3 7 2" xfId="34437"/>
    <cellStyle name="Normal 3 3 7 2 2" xfId="34438"/>
    <cellStyle name="Normal 3 3 7 2 2 2" xfId="34439"/>
    <cellStyle name="Normal 3 3 7 2 3" xfId="34440"/>
    <cellStyle name="Normal 3 3 7 3" xfId="34441"/>
    <cellStyle name="Normal 3 3 7 3 2" xfId="34442"/>
    <cellStyle name="Normal 3 3 7 4" xfId="34443"/>
    <cellStyle name="Normal 3 3 8" xfId="34444"/>
    <cellStyle name="Normal 3 3 8 2" xfId="34445"/>
    <cellStyle name="Normal 3 3 8 2 2" xfId="34446"/>
    <cellStyle name="Normal 3 3 8 3" xfId="34447"/>
    <cellStyle name="Normal 3 3 9" xfId="34448"/>
    <cellStyle name="Normal 3 3 9 2" xfId="34449"/>
    <cellStyle name="Normal 3 4" xfId="34450"/>
    <cellStyle name="Normal 3 4 2" xfId="34451"/>
    <cellStyle name="Normal 3 4 2 2" xfId="34452"/>
    <cellStyle name="Normal 3 4 2 2 2" xfId="34453"/>
    <cellStyle name="Normal 3 4 2 2 2 2" xfId="34454"/>
    <cellStyle name="Normal 3 4 2 2 2 2 2" xfId="34455"/>
    <cellStyle name="Normal 3 4 2 2 2 2 2 2" xfId="34456"/>
    <cellStyle name="Normal 3 4 2 2 2 2 2 2 2" xfId="34457"/>
    <cellStyle name="Normal 3 4 2 2 2 2 2 2 2 2" xfId="34458"/>
    <cellStyle name="Normal 3 4 2 2 2 2 2 2 3" xfId="34459"/>
    <cellStyle name="Normal 3 4 2 2 2 2 2 3" xfId="34460"/>
    <cellStyle name="Normal 3 4 2 2 2 2 2 3 2" xfId="34461"/>
    <cellStyle name="Normal 3 4 2 2 2 2 2 4" xfId="34462"/>
    <cellStyle name="Normal 3 4 2 2 2 2 3" xfId="34463"/>
    <cellStyle name="Normal 3 4 2 2 2 2 3 2" xfId="34464"/>
    <cellStyle name="Normal 3 4 2 2 2 2 3 2 2" xfId="34465"/>
    <cellStyle name="Normal 3 4 2 2 2 2 3 3" xfId="34466"/>
    <cellStyle name="Normal 3 4 2 2 2 2 4" xfId="34467"/>
    <cellStyle name="Normal 3 4 2 2 2 2 4 2" xfId="34468"/>
    <cellStyle name="Normal 3 4 2 2 2 2 5" xfId="34469"/>
    <cellStyle name="Normal 3 4 2 2 2 3" xfId="34470"/>
    <cellStyle name="Normal 3 4 2 2 2 3 2" xfId="34471"/>
    <cellStyle name="Normal 3 4 2 2 2 3 2 2" xfId="34472"/>
    <cellStyle name="Normal 3 4 2 2 2 3 2 2 2" xfId="34473"/>
    <cellStyle name="Normal 3 4 2 2 2 3 2 3" xfId="34474"/>
    <cellStyle name="Normal 3 4 2 2 2 3 3" xfId="34475"/>
    <cellStyle name="Normal 3 4 2 2 2 3 3 2" xfId="34476"/>
    <cellStyle name="Normal 3 4 2 2 2 3 4" xfId="34477"/>
    <cellStyle name="Normal 3 4 2 2 2 4" xfId="34478"/>
    <cellStyle name="Normal 3 4 2 2 2 4 2" xfId="34479"/>
    <cellStyle name="Normal 3 4 2 2 2 4 2 2" xfId="34480"/>
    <cellStyle name="Normal 3 4 2 2 2 4 3" xfId="34481"/>
    <cellStyle name="Normal 3 4 2 2 2 5" xfId="34482"/>
    <cellStyle name="Normal 3 4 2 2 2 5 2" xfId="34483"/>
    <cellStyle name="Normal 3 4 2 2 2 6" xfId="34484"/>
    <cellStyle name="Normal 3 4 2 2 3" xfId="34485"/>
    <cellStyle name="Normal 3 4 2 2 3 2" xfId="34486"/>
    <cellStyle name="Normal 3 4 2 2 3 2 2" xfId="34487"/>
    <cellStyle name="Normal 3 4 2 2 3 2 2 2" xfId="34488"/>
    <cellStyle name="Normal 3 4 2 2 3 2 2 2 2" xfId="34489"/>
    <cellStyle name="Normal 3 4 2 2 3 2 2 3" xfId="34490"/>
    <cellStyle name="Normal 3 4 2 2 3 2 3" xfId="34491"/>
    <cellStyle name="Normal 3 4 2 2 3 2 3 2" xfId="34492"/>
    <cellStyle name="Normal 3 4 2 2 3 2 4" xfId="34493"/>
    <cellStyle name="Normal 3 4 2 2 3 3" xfId="34494"/>
    <cellStyle name="Normal 3 4 2 2 3 3 2" xfId="34495"/>
    <cellStyle name="Normal 3 4 2 2 3 3 2 2" xfId="34496"/>
    <cellStyle name="Normal 3 4 2 2 3 3 3" xfId="34497"/>
    <cellStyle name="Normal 3 4 2 2 3 4" xfId="34498"/>
    <cellStyle name="Normal 3 4 2 2 3 4 2" xfId="34499"/>
    <cellStyle name="Normal 3 4 2 2 3 5" xfId="34500"/>
    <cellStyle name="Normal 3 4 2 2 4" xfId="34501"/>
    <cellStyle name="Normal 3 4 2 2 4 2" xfId="34502"/>
    <cellStyle name="Normal 3 4 2 2 4 2 2" xfId="34503"/>
    <cellStyle name="Normal 3 4 2 2 4 2 2 2" xfId="34504"/>
    <cellStyle name="Normal 3 4 2 2 4 2 3" xfId="34505"/>
    <cellStyle name="Normal 3 4 2 2 4 3" xfId="34506"/>
    <cellStyle name="Normal 3 4 2 2 4 3 2" xfId="34507"/>
    <cellStyle name="Normal 3 4 2 2 4 4" xfId="34508"/>
    <cellStyle name="Normal 3 4 2 2 5" xfId="34509"/>
    <cellStyle name="Normal 3 4 2 2 5 2" xfId="34510"/>
    <cellStyle name="Normal 3 4 2 2 5 2 2" xfId="34511"/>
    <cellStyle name="Normal 3 4 2 2 5 3" xfId="34512"/>
    <cellStyle name="Normal 3 4 2 2 6" xfId="34513"/>
    <cellStyle name="Normal 3 4 2 2 6 2" xfId="34514"/>
    <cellStyle name="Normal 3 4 2 2 7" xfId="34515"/>
    <cellStyle name="Normal 3 4 2 3" xfId="34516"/>
    <cellStyle name="Normal 3 4 2 3 2" xfId="34517"/>
    <cellStyle name="Normal 3 4 2 3 2 2" xfId="34518"/>
    <cellStyle name="Normal 3 4 2 3 2 2 2" xfId="34519"/>
    <cellStyle name="Normal 3 4 2 3 2 2 2 2" xfId="34520"/>
    <cellStyle name="Normal 3 4 2 3 2 2 2 2 2" xfId="34521"/>
    <cellStyle name="Normal 3 4 2 3 2 2 2 3" xfId="34522"/>
    <cellStyle name="Normal 3 4 2 3 2 2 3" xfId="34523"/>
    <cellStyle name="Normal 3 4 2 3 2 2 3 2" xfId="34524"/>
    <cellStyle name="Normal 3 4 2 3 2 2 4" xfId="34525"/>
    <cellStyle name="Normal 3 4 2 3 2 3" xfId="34526"/>
    <cellStyle name="Normal 3 4 2 3 2 3 2" xfId="34527"/>
    <cellStyle name="Normal 3 4 2 3 2 3 2 2" xfId="34528"/>
    <cellStyle name="Normal 3 4 2 3 2 3 3" xfId="34529"/>
    <cellStyle name="Normal 3 4 2 3 2 4" xfId="34530"/>
    <cellStyle name="Normal 3 4 2 3 2 4 2" xfId="34531"/>
    <cellStyle name="Normal 3 4 2 3 2 5" xfId="34532"/>
    <cellStyle name="Normal 3 4 2 3 3" xfId="34533"/>
    <cellStyle name="Normal 3 4 2 3 3 2" xfId="34534"/>
    <cellStyle name="Normal 3 4 2 3 3 2 2" xfId="34535"/>
    <cellStyle name="Normal 3 4 2 3 3 2 2 2" xfId="34536"/>
    <cellStyle name="Normal 3 4 2 3 3 2 3" xfId="34537"/>
    <cellStyle name="Normal 3 4 2 3 3 3" xfId="34538"/>
    <cellStyle name="Normal 3 4 2 3 3 3 2" xfId="34539"/>
    <cellStyle name="Normal 3 4 2 3 3 4" xfId="34540"/>
    <cellStyle name="Normal 3 4 2 3 4" xfId="34541"/>
    <cellStyle name="Normal 3 4 2 3 4 2" xfId="34542"/>
    <cellStyle name="Normal 3 4 2 3 4 2 2" xfId="34543"/>
    <cellStyle name="Normal 3 4 2 3 4 3" xfId="34544"/>
    <cellStyle name="Normal 3 4 2 3 5" xfId="34545"/>
    <cellStyle name="Normal 3 4 2 3 5 2" xfId="34546"/>
    <cellStyle name="Normal 3 4 2 3 6" xfId="34547"/>
    <cellStyle name="Normal 3 4 2 4" xfId="34548"/>
    <cellStyle name="Normal 3 4 2 4 2" xfId="34549"/>
    <cellStyle name="Normal 3 4 2 4 2 2" xfId="34550"/>
    <cellStyle name="Normal 3 4 2 4 2 2 2" xfId="34551"/>
    <cellStyle name="Normal 3 4 2 4 2 2 2 2" xfId="34552"/>
    <cellStyle name="Normal 3 4 2 4 2 2 3" xfId="34553"/>
    <cellStyle name="Normal 3 4 2 4 2 3" xfId="34554"/>
    <cellStyle name="Normal 3 4 2 4 2 3 2" xfId="34555"/>
    <cellStyle name="Normal 3 4 2 4 2 4" xfId="34556"/>
    <cellStyle name="Normal 3 4 2 4 3" xfId="34557"/>
    <cellStyle name="Normal 3 4 2 4 3 2" xfId="34558"/>
    <cellStyle name="Normal 3 4 2 4 3 2 2" xfId="34559"/>
    <cellStyle name="Normal 3 4 2 4 3 3" xfId="34560"/>
    <cellStyle name="Normal 3 4 2 4 4" xfId="34561"/>
    <cellStyle name="Normal 3 4 2 4 4 2" xfId="34562"/>
    <cellStyle name="Normal 3 4 2 4 5" xfId="34563"/>
    <cellStyle name="Normal 3 4 2 5" xfId="34564"/>
    <cellStyle name="Normal 3 4 2 5 2" xfId="34565"/>
    <cellStyle name="Normal 3 4 2 5 2 2" xfId="34566"/>
    <cellStyle name="Normal 3 4 2 5 2 2 2" xfId="34567"/>
    <cellStyle name="Normal 3 4 2 5 2 3" xfId="34568"/>
    <cellStyle name="Normal 3 4 2 5 3" xfId="34569"/>
    <cellStyle name="Normal 3 4 2 5 3 2" xfId="34570"/>
    <cellStyle name="Normal 3 4 2 5 4" xfId="34571"/>
    <cellStyle name="Normal 3 4 2 6" xfId="34572"/>
    <cellStyle name="Normal 3 4 2 6 2" xfId="34573"/>
    <cellStyle name="Normal 3 4 2 6 2 2" xfId="34574"/>
    <cellStyle name="Normal 3 4 2 6 3" xfId="34575"/>
    <cellStyle name="Normal 3 4 2 7" xfId="34576"/>
    <cellStyle name="Normal 3 4 2 7 2" xfId="34577"/>
    <cellStyle name="Normal 3 4 2 8" xfId="34578"/>
    <cellStyle name="Normal 3 4 3" xfId="34579"/>
    <cellStyle name="Normal 3 4 3 2" xfId="34580"/>
    <cellStyle name="Normal 3 4 3 2 2" xfId="34581"/>
    <cellStyle name="Normal 3 4 3 2 2 2" xfId="34582"/>
    <cellStyle name="Normal 3 4 3 2 2 2 2" xfId="34583"/>
    <cellStyle name="Normal 3 4 3 2 2 2 2 2" xfId="34584"/>
    <cellStyle name="Normal 3 4 3 2 2 2 2 2 2" xfId="34585"/>
    <cellStyle name="Normal 3 4 3 2 2 2 2 3" xfId="34586"/>
    <cellStyle name="Normal 3 4 3 2 2 2 3" xfId="34587"/>
    <cellStyle name="Normal 3 4 3 2 2 2 3 2" xfId="34588"/>
    <cellStyle name="Normal 3 4 3 2 2 2 4" xfId="34589"/>
    <cellStyle name="Normal 3 4 3 2 2 3" xfId="34590"/>
    <cellStyle name="Normal 3 4 3 2 2 3 2" xfId="34591"/>
    <cellStyle name="Normal 3 4 3 2 2 3 2 2" xfId="34592"/>
    <cellStyle name="Normal 3 4 3 2 2 3 3" xfId="34593"/>
    <cellStyle name="Normal 3 4 3 2 2 4" xfId="34594"/>
    <cellStyle name="Normal 3 4 3 2 2 4 2" xfId="34595"/>
    <cellStyle name="Normal 3 4 3 2 2 5" xfId="34596"/>
    <cellStyle name="Normal 3 4 3 2 3" xfId="34597"/>
    <cellStyle name="Normal 3 4 3 2 3 2" xfId="34598"/>
    <cellStyle name="Normal 3 4 3 2 3 2 2" xfId="34599"/>
    <cellStyle name="Normal 3 4 3 2 3 2 2 2" xfId="34600"/>
    <cellStyle name="Normal 3 4 3 2 3 2 3" xfId="34601"/>
    <cellStyle name="Normal 3 4 3 2 3 3" xfId="34602"/>
    <cellStyle name="Normal 3 4 3 2 3 3 2" xfId="34603"/>
    <cellStyle name="Normal 3 4 3 2 3 4" xfId="34604"/>
    <cellStyle name="Normal 3 4 3 2 4" xfId="34605"/>
    <cellStyle name="Normal 3 4 3 2 4 2" xfId="34606"/>
    <cellStyle name="Normal 3 4 3 2 4 2 2" xfId="34607"/>
    <cellStyle name="Normal 3 4 3 2 4 3" xfId="34608"/>
    <cellStyle name="Normal 3 4 3 2 5" xfId="34609"/>
    <cellStyle name="Normal 3 4 3 2 5 2" xfId="34610"/>
    <cellStyle name="Normal 3 4 3 2 6" xfId="34611"/>
    <cellStyle name="Normal 3 4 3 3" xfId="34612"/>
    <cellStyle name="Normal 3 4 3 3 2" xfId="34613"/>
    <cellStyle name="Normal 3 4 3 3 2 2" xfId="34614"/>
    <cellStyle name="Normal 3 4 3 3 2 2 2" xfId="34615"/>
    <cellStyle name="Normal 3 4 3 3 2 2 2 2" xfId="34616"/>
    <cellStyle name="Normal 3 4 3 3 2 2 3" xfId="34617"/>
    <cellStyle name="Normal 3 4 3 3 2 3" xfId="34618"/>
    <cellStyle name="Normal 3 4 3 3 2 3 2" xfId="34619"/>
    <cellStyle name="Normal 3 4 3 3 2 4" xfId="34620"/>
    <cellStyle name="Normal 3 4 3 3 3" xfId="34621"/>
    <cellStyle name="Normal 3 4 3 3 3 2" xfId="34622"/>
    <cellStyle name="Normal 3 4 3 3 3 2 2" xfId="34623"/>
    <cellStyle name="Normal 3 4 3 3 3 3" xfId="34624"/>
    <cellStyle name="Normal 3 4 3 3 4" xfId="34625"/>
    <cellStyle name="Normal 3 4 3 3 4 2" xfId="34626"/>
    <cellStyle name="Normal 3 4 3 3 5" xfId="34627"/>
    <cellStyle name="Normal 3 4 3 4" xfId="34628"/>
    <cellStyle name="Normal 3 4 3 4 2" xfId="34629"/>
    <cellStyle name="Normal 3 4 3 4 2 2" xfId="34630"/>
    <cellStyle name="Normal 3 4 3 4 2 2 2" xfId="34631"/>
    <cellStyle name="Normal 3 4 3 4 2 3" xfId="34632"/>
    <cellStyle name="Normal 3 4 3 4 3" xfId="34633"/>
    <cellStyle name="Normal 3 4 3 4 3 2" xfId="34634"/>
    <cellStyle name="Normal 3 4 3 4 4" xfId="34635"/>
    <cellStyle name="Normal 3 4 3 5" xfId="34636"/>
    <cellStyle name="Normal 3 4 3 5 2" xfId="34637"/>
    <cellStyle name="Normal 3 4 3 5 2 2" xfId="34638"/>
    <cellStyle name="Normal 3 4 3 5 3" xfId="34639"/>
    <cellStyle name="Normal 3 4 3 6" xfId="34640"/>
    <cellStyle name="Normal 3 4 3 6 2" xfId="34641"/>
    <cellStyle name="Normal 3 4 3 7" xfId="34642"/>
    <cellStyle name="Normal 3 4 4" xfId="34643"/>
    <cellStyle name="Normal 3 4 4 2" xfId="34644"/>
    <cellStyle name="Normal 3 4 4 2 2" xfId="34645"/>
    <cellStyle name="Normal 3 4 4 2 2 2" xfId="34646"/>
    <cellStyle name="Normal 3 4 4 2 2 2 2" xfId="34647"/>
    <cellStyle name="Normal 3 4 4 2 2 2 2 2" xfId="34648"/>
    <cellStyle name="Normal 3 4 4 2 2 2 3" xfId="34649"/>
    <cellStyle name="Normal 3 4 4 2 2 3" xfId="34650"/>
    <cellStyle name="Normal 3 4 4 2 2 3 2" xfId="34651"/>
    <cellStyle name="Normal 3 4 4 2 2 4" xfId="34652"/>
    <cellStyle name="Normal 3 4 4 2 3" xfId="34653"/>
    <cellStyle name="Normal 3 4 4 2 3 2" xfId="34654"/>
    <cellStyle name="Normal 3 4 4 2 3 2 2" xfId="34655"/>
    <cellStyle name="Normal 3 4 4 2 3 3" xfId="34656"/>
    <cellStyle name="Normal 3 4 4 2 4" xfId="34657"/>
    <cellStyle name="Normal 3 4 4 2 4 2" xfId="34658"/>
    <cellStyle name="Normal 3 4 4 2 5" xfId="34659"/>
    <cellStyle name="Normal 3 4 4 3" xfId="34660"/>
    <cellStyle name="Normal 3 4 4 3 2" xfId="34661"/>
    <cellStyle name="Normal 3 4 4 3 2 2" xfId="34662"/>
    <cellStyle name="Normal 3 4 4 3 2 2 2" xfId="34663"/>
    <cellStyle name="Normal 3 4 4 3 2 3" xfId="34664"/>
    <cellStyle name="Normal 3 4 4 3 3" xfId="34665"/>
    <cellStyle name="Normal 3 4 4 3 3 2" xfId="34666"/>
    <cellStyle name="Normal 3 4 4 3 4" xfId="34667"/>
    <cellStyle name="Normal 3 4 4 4" xfId="34668"/>
    <cellStyle name="Normal 3 4 4 4 2" xfId="34669"/>
    <cellStyle name="Normal 3 4 4 4 2 2" xfId="34670"/>
    <cellStyle name="Normal 3 4 4 4 3" xfId="34671"/>
    <cellStyle name="Normal 3 4 4 5" xfId="34672"/>
    <cellStyle name="Normal 3 4 4 5 2" xfId="34673"/>
    <cellStyle name="Normal 3 4 4 6" xfId="34674"/>
    <cellStyle name="Normal 3 4 5" xfId="34675"/>
    <cellStyle name="Normal 3 4 5 2" xfId="34676"/>
    <cellStyle name="Normal 3 4 5 2 2" xfId="34677"/>
    <cellStyle name="Normal 3 4 5 2 2 2" xfId="34678"/>
    <cellStyle name="Normal 3 4 5 2 2 2 2" xfId="34679"/>
    <cellStyle name="Normal 3 4 5 2 2 3" xfId="34680"/>
    <cellStyle name="Normal 3 4 5 2 3" xfId="34681"/>
    <cellStyle name="Normal 3 4 5 2 3 2" xfId="34682"/>
    <cellStyle name="Normal 3 4 5 2 4" xfId="34683"/>
    <cellStyle name="Normal 3 4 5 3" xfId="34684"/>
    <cellStyle name="Normal 3 4 5 3 2" xfId="34685"/>
    <cellStyle name="Normal 3 4 5 3 2 2" xfId="34686"/>
    <cellStyle name="Normal 3 4 5 3 3" xfId="34687"/>
    <cellStyle name="Normal 3 4 5 4" xfId="34688"/>
    <cellStyle name="Normal 3 4 5 4 2" xfId="34689"/>
    <cellStyle name="Normal 3 4 5 5" xfId="34690"/>
    <cellStyle name="Normal 3 4 6" xfId="34691"/>
    <cellStyle name="Normal 3 4 6 2" xfId="34692"/>
    <cellStyle name="Normal 3 4 6 2 2" xfId="34693"/>
    <cellStyle name="Normal 3 4 6 2 2 2" xfId="34694"/>
    <cellStyle name="Normal 3 4 6 2 3" xfId="34695"/>
    <cellStyle name="Normal 3 4 6 3" xfId="34696"/>
    <cellStyle name="Normal 3 4 6 3 2" xfId="34697"/>
    <cellStyle name="Normal 3 4 6 4" xfId="34698"/>
    <cellStyle name="Normal 3 4 7" xfId="34699"/>
    <cellStyle name="Normal 3 4 7 2" xfId="34700"/>
    <cellStyle name="Normal 3 4 7 2 2" xfId="34701"/>
    <cellStyle name="Normal 3 4 7 3" xfId="34702"/>
    <cellStyle name="Normal 3 4 8" xfId="34703"/>
    <cellStyle name="Normal 3 4 8 2" xfId="34704"/>
    <cellStyle name="Normal 3 4 9" xfId="34705"/>
    <cellStyle name="Normal 3 5" xfId="34706"/>
    <cellStyle name="Normal 3 5 2" xfId="34707"/>
    <cellStyle name="Normal 3 5 2 2" xfId="34708"/>
    <cellStyle name="Normal 3 5 2 2 2" xfId="34709"/>
    <cellStyle name="Normal 3 5 2 2 2 2" xfId="34710"/>
    <cellStyle name="Normal 3 5 2 2 2 2 2" xfId="34711"/>
    <cellStyle name="Normal 3 5 2 2 2 2 2 2" xfId="34712"/>
    <cellStyle name="Normal 3 5 2 2 2 2 2 2 2" xfId="34713"/>
    <cellStyle name="Normal 3 5 2 2 2 2 2 3" xfId="34714"/>
    <cellStyle name="Normal 3 5 2 2 2 2 3" xfId="34715"/>
    <cellStyle name="Normal 3 5 2 2 2 2 3 2" xfId="34716"/>
    <cellStyle name="Normal 3 5 2 2 2 2 4" xfId="34717"/>
    <cellStyle name="Normal 3 5 2 2 2 3" xfId="34718"/>
    <cellStyle name="Normal 3 5 2 2 2 3 2" xfId="34719"/>
    <cellStyle name="Normal 3 5 2 2 2 3 2 2" xfId="34720"/>
    <cellStyle name="Normal 3 5 2 2 2 3 3" xfId="34721"/>
    <cellStyle name="Normal 3 5 2 2 2 4" xfId="34722"/>
    <cellStyle name="Normal 3 5 2 2 2 4 2" xfId="34723"/>
    <cellStyle name="Normal 3 5 2 2 2 5" xfId="34724"/>
    <cellStyle name="Normal 3 5 2 2 3" xfId="34725"/>
    <cellStyle name="Normal 3 5 2 2 3 2" xfId="34726"/>
    <cellStyle name="Normal 3 5 2 2 3 2 2" xfId="34727"/>
    <cellStyle name="Normal 3 5 2 2 3 2 2 2" xfId="34728"/>
    <cellStyle name="Normal 3 5 2 2 3 2 3" xfId="34729"/>
    <cellStyle name="Normal 3 5 2 2 3 3" xfId="34730"/>
    <cellStyle name="Normal 3 5 2 2 3 3 2" xfId="34731"/>
    <cellStyle name="Normal 3 5 2 2 3 4" xfId="34732"/>
    <cellStyle name="Normal 3 5 2 2 4" xfId="34733"/>
    <cellStyle name="Normal 3 5 2 2 4 2" xfId="34734"/>
    <cellStyle name="Normal 3 5 2 2 4 2 2" xfId="34735"/>
    <cellStyle name="Normal 3 5 2 2 4 3" xfId="34736"/>
    <cellStyle name="Normal 3 5 2 2 5" xfId="34737"/>
    <cellStyle name="Normal 3 5 2 2 5 2" xfId="34738"/>
    <cellStyle name="Normal 3 5 2 2 6" xfId="34739"/>
    <cellStyle name="Normal 3 5 2 3" xfId="34740"/>
    <cellStyle name="Normal 3 5 2 3 2" xfId="34741"/>
    <cellStyle name="Normal 3 5 2 3 2 2" xfId="34742"/>
    <cellStyle name="Normal 3 5 2 3 2 2 2" xfId="34743"/>
    <cellStyle name="Normal 3 5 2 3 2 2 2 2" xfId="34744"/>
    <cellStyle name="Normal 3 5 2 3 2 2 3" xfId="34745"/>
    <cellStyle name="Normal 3 5 2 3 2 3" xfId="34746"/>
    <cellStyle name="Normal 3 5 2 3 2 3 2" xfId="34747"/>
    <cellStyle name="Normal 3 5 2 3 2 4" xfId="34748"/>
    <cellStyle name="Normal 3 5 2 3 3" xfId="34749"/>
    <cellStyle name="Normal 3 5 2 3 3 2" xfId="34750"/>
    <cellStyle name="Normal 3 5 2 3 3 2 2" xfId="34751"/>
    <cellStyle name="Normal 3 5 2 3 3 3" xfId="34752"/>
    <cellStyle name="Normal 3 5 2 3 4" xfId="34753"/>
    <cellStyle name="Normal 3 5 2 3 4 2" xfId="34754"/>
    <cellStyle name="Normal 3 5 2 3 5" xfId="34755"/>
    <cellStyle name="Normal 3 5 2 4" xfId="34756"/>
    <cellStyle name="Normal 3 5 2 4 2" xfId="34757"/>
    <cellStyle name="Normal 3 5 2 4 2 2" xfId="34758"/>
    <cellStyle name="Normal 3 5 2 4 2 2 2" xfId="34759"/>
    <cellStyle name="Normal 3 5 2 4 2 3" xfId="34760"/>
    <cellStyle name="Normal 3 5 2 4 3" xfId="34761"/>
    <cellStyle name="Normal 3 5 2 4 3 2" xfId="34762"/>
    <cellStyle name="Normal 3 5 2 4 4" xfId="34763"/>
    <cellStyle name="Normal 3 5 2 5" xfId="34764"/>
    <cellStyle name="Normal 3 5 2 5 2" xfId="34765"/>
    <cellStyle name="Normal 3 5 2 5 2 2" xfId="34766"/>
    <cellStyle name="Normal 3 5 2 5 3" xfId="34767"/>
    <cellStyle name="Normal 3 5 2 6" xfId="34768"/>
    <cellStyle name="Normal 3 5 2 6 2" xfId="34769"/>
    <cellStyle name="Normal 3 5 2 7" xfId="34770"/>
    <cellStyle name="Normal 3 5 3" xfId="34771"/>
    <cellStyle name="Normal 3 5 3 2" xfId="34772"/>
    <cellStyle name="Normal 3 5 3 2 2" xfId="34773"/>
    <cellStyle name="Normal 3 5 3 2 2 2" xfId="34774"/>
    <cellStyle name="Normal 3 5 3 2 2 2 2" xfId="34775"/>
    <cellStyle name="Normal 3 5 3 2 2 2 2 2" xfId="34776"/>
    <cellStyle name="Normal 3 5 3 2 2 2 3" xfId="34777"/>
    <cellStyle name="Normal 3 5 3 2 2 3" xfId="34778"/>
    <cellStyle name="Normal 3 5 3 2 2 3 2" xfId="34779"/>
    <cellStyle name="Normal 3 5 3 2 2 4" xfId="34780"/>
    <cellStyle name="Normal 3 5 3 2 3" xfId="34781"/>
    <cellStyle name="Normal 3 5 3 2 3 2" xfId="34782"/>
    <cellStyle name="Normal 3 5 3 2 3 2 2" xfId="34783"/>
    <cellStyle name="Normal 3 5 3 2 3 3" xfId="34784"/>
    <cellStyle name="Normal 3 5 3 2 4" xfId="34785"/>
    <cellStyle name="Normal 3 5 3 2 4 2" xfId="34786"/>
    <cellStyle name="Normal 3 5 3 2 5" xfId="34787"/>
    <cellStyle name="Normal 3 5 3 3" xfId="34788"/>
    <cellStyle name="Normal 3 5 3 3 2" xfId="34789"/>
    <cellStyle name="Normal 3 5 3 3 2 2" xfId="34790"/>
    <cellStyle name="Normal 3 5 3 3 2 2 2" xfId="34791"/>
    <cellStyle name="Normal 3 5 3 3 2 3" xfId="34792"/>
    <cellStyle name="Normal 3 5 3 3 3" xfId="34793"/>
    <cellStyle name="Normal 3 5 3 3 3 2" xfId="34794"/>
    <cellStyle name="Normal 3 5 3 3 4" xfId="34795"/>
    <cellStyle name="Normal 3 5 3 4" xfId="34796"/>
    <cellStyle name="Normal 3 5 3 4 2" xfId="34797"/>
    <cellStyle name="Normal 3 5 3 4 2 2" xfId="34798"/>
    <cellStyle name="Normal 3 5 3 4 3" xfId="34799"/>
    <cellStyle name="Normal 3 5 3 5" xfId="34800"/>
    <cellStyle name="Normal 3 5 3 5 2" xfId="34801"/>
    <cellStyle name="Normal 3 5 3 6" xfId="34802"/>
    <cellStyle name="Normal 3 5 4" xfId="34803"/>
    <cellStyle name="Normal 3 5 4 2" xfId="34804"/>
    <cellStyle name="Normal 3 5 4 2 2" xfId="34805"/>
    <cellStyle name="Normal 3 5 4 2 2 2" xfId="34806"/>
    <cellStyle name="Normal 3 5 4 2 2 2 2" xfId="34807"/>
    <cellStyle name="Normal 3 5 4 2 2 3" xfId="34808"/>
    <cellStyle name="Normal 3 5 4 2 3" xfId="34809"/>
    <cellStyle name="Normal 3 5 4 2 3 2" xfId="34810"/>
    <cellStyle name="Normal 3 5 4 2 4" xfId="34811"/>
    <cellStyle name="Normal 3 5 4 3" xfId="34812"/>
    <cellStyle name="Normal 3 5 4 3 2" xfId="34813"/>
    <cellStyle name="Normal 3 5 4 3 2 2" xfId="34814"/>
    <cellStyle name="Normal 3 5 4 3 3" xfId="34815"/>
    <cellStyle name="Normal 3 5 4 4" xfId="34816"/>
    <cellStyle name="Normal 3 5 4 4 2" xfId="34817"/>
    <cellStyle name="Normal 3 5 4 5" xfId="34818"/>
    <cellStyle name="Normal 3 5 5" xfId="34819"/>
    <cellStyle name="Normal 3 5 5 2" xfId="34820"/>
    <cellStyle name="Normal 3 5 5 2 2" xfId="34821"/>
    <cellStyle name="Normal 3 5 5 2 2 2" xfId="34822"/>
    <cellStyle name="Normal 3 5 5 2 3" xfId="34823"/>
    <cellStyle name="Normal 3 5 5 3" xfId="34824"/>
    <cellStyle name="Normal 3 5 5 3 2" xfId="34825"/>
    <cellStyle name="Normal 3 5 5 4" xfId="34826"/>
    <cellStyle name="Normal 3 5 6" xfId="34827"/>
    <cellStyle name="Normal 3 5 6 2" xfId="34828"/>
    <cellStyle name="Normal 3 5 6 2 2" xfId="34829"/>
    <cellStyle name="Normal 3 5 6 3" xfId="34830"/>
    <cellStyle name="Normal 3 5 7" xfId="34831"/>
    <cellStyle name="Normal 3 5 7 2" xfId="34832"/>
    <cellStyle name="Normal 3 5 8" xfId="34833"/>
    <cellStyle name="Normal 3 6" xfId="34834"/>
    <cellStyle name="Normal 3 6 2" xfId="34835"/>
    <cellStyle name="Normal 3 6 2 2" xfId="34836"/>
    <cellStyle name="Normal 3 6 2 2 2" xfId="34837"/>
    <cellStyle name="Normal 3 6 2 2 2 2" xfId="34838"/>
    <cellStyle name="Normal 3 6 2 2 2 2 2" xfId="34839"/>
    <cellStyle name="Normal 3 6 2 2 2 2 2 2" xfId="34840"/>
    <cellStyle name="Normal 3 6 2 2 2 2 3" xfId="34841"/>
    <cellStyle name="Normal 3 6 2 2 2 3" xfId="34842"/>
    <cellStyle name="Normal 3 6 2 2 2 3 2" xfId="34843"/>
    <cellStyle name="Normal 3 6 2 2 2 4" xfId="34844"/>
    <cellStyle name="Normal 3 6 2 2 3" xfId="34845"/>
    <cellStyle name="Normal 3 6 2 2 3 2" xfId="34846"/>
    <cellStyle name="Normal 3 6 2 2 3 2 2" xfId="34847"/>
    <cellStyle name="Normal 3 6 2 2 3 3" xfId="34848"/>
    <cellStyle name="Normal 3 6 2 2 4" xfId="34849"/>
    <cellStyle name="Normal 3 6 2 2 4 2" xfId="34850"/>
    <cellStyle name="Normal 3 6 2 2 5" xfId="34851"/>
    <cellStyle name="Normal 3 6 2 3" xfId="34852"/>
    <cellStyle name="Normal 3 6 2 3 2" xfId="34853"/>
    <cellStyle name="Normal 3 6 2 3 2 2" xfId="34854"/>
    <cellStyle name="Normal 3 6 2 3 2 2 2" xfId="34855"/>
    <cellStyle name="Normal 3 6 2 3 2 3" xfId="34856"/>
    <cellStyle name="Normal 3 6 2 3 3" xfId="34857"/>
    <cellStyle name="Normal 3 6 2 3 3 2" xfId="34858"/>
    <cellStyle name="Normal 3 6 2 3 4" xfId="34859"/>
    <cellStyle name="Normal 3 6 2 4" xfId="34860"/>
    <cellStyle name="Normal 3 6 2 4 2" xfId="34861"/>
    <cellStyle name="Normal 3 6 2 4 2 2" xfId="34862"/>
    <cellStyle name="Normal 3 6 2 4 3" xfId="34863"/>
    <cellStyle name="Normal 3 6 2 5" xfId="34864"/>
    <cellStyle name="Normal 3 6 2 5 2" xfId="34865"/>
    <cellStyle name="Normal 3 6 2 6" xfId="34866"/>
    <cellStyle name="Normal 3 6 3" xfId="34867"/>
    <cellStyle name="Normal 3 6 3 2" xfId="34868"/>
    <cellStyle name="Normal 3 6 3 2 2" xfId="34869"/>
    <cellStyle name="Normal 3 6 3 2 2 2" xfId="34870"/>
    <cellStyle name="Normal 3 6 3 2 2 2 2" xfId="34871"/>
    <cellStyle name="Normal 3 6 3 2 2 3" xfId="34872"/>
    <cellStyle name="Normal 3 6 3 2 3" xfId="34873"/>
    <cellStyle name="Normal 3 6 3 2 3 2" xfId="34874"/>
    <cellStyle name="Normal 3 6 3 2 4" xfId="34875"/>
    <cellStyle name="Normal 3 6 3 3" xfId="34876"/>
    <cellStyle name="Normal 3 6 3 3 2" xfId="34877"/>
    <cellStyle name="Normal 3 6 3 3 2 2" xfId="34878"/>
    <cellStyle name="Normal 3 6 3 3 3" xfId="34879"/>
    <cellStyle name="Normal 3 6 3 4" xfId="34880"/>
    <cellStyle name="Normal 3 6 3 4 2" xfId="34881"/>
    <cellStyle name="Normal 3 6 3 5" xfId="34882"/>
    <cellStyle name="Normal 3 6 4" xfId="34883"/>
    <cellStyle name="Normal 3 6 4 2" xfId="34884"/>
    <cellStyle name="Normal 3 6 4 2 2" xfId="34885"/>
    <cellStyle name="Normal 3 6 4 2 2 2" xfId="34886"/>
    <cellStyle name="Normal 3 6 4 2 3" xfId="34887"/>
    <cellStyle name="Normal 3 6 4 3" xfId="34888"/>
    <cellStyle name="Normal 3 6 4 3 2" xfId="34889"/>
    <cellStyle name="Normal 3 6 4 4" xfId="34890"/>
    <cellStyle name="Normal 3 6 5" xfId="34891"/>
    <cellStyle name="Normal 3 6 5 2" xfId="34892"/>
    <cellStyle name="Normal 3 6 5 2 2" xfId="34893"/>
    <cellStyle name="Normal 3 6 5 3" xfId="34894"/>
    <cellStyle name="Normal 3 6 6" xfId="34895"/>
    <cellStyle name="Normal 3 6 6 2" xfId="34896"/>
    <cellStyle name="Normal 3 6 7" xfId="34897"/>
    <cellStyle name="Normal 3 7" xfId="34898"/>
    <cellStyle name="Normal 3 7 2" xfId="34899"/>
    <cellStyle name="Normal 3 7 2 2" xfId="34900"/>
    <cellStyle name="Normal 3 7 2 2 2" xfId="34901"/>
    <cellStyle name="Normal 3 7 2 2 2 2" xfId="34902"/>
    <cellStyle name="Normal 3 7 2 2 2 2 2" xfId="34903"/>
    <cellStyle name="Normal 3 7 2 2 2 3" xfId="34904"/>
    <cellStyle name="Normal 3 7 2 2 3" xfId="34905"/>
    <cellStyle name="Normal 3 7 2 2 3 2" xfId="34906"/>
    <cellStyle name="Normal 3 7 2 2 4" xfId="34907"/>
    <cellStyle name="Normal 3 7 2 3" xfId="34908"/>
    <cellStyle name="Normal 3 7 2 3 2" xfId="34909"/>
    <cellStyle name="Normal 3 7 2 3 2 2" xfId="34910"/>
    <cellStyle name="Normal 3 7 2 3 3" xfId="34911"/>
    <cellStyle name="Normal 3 7 2 4" xfId="34912"/>
    <cellStyle name="Normal 3 7 2 4 2" xfId="34913"/>
    <cellStyle name="Normal 3 7 2 5" xfId="34914"/>
    <cellStyle name="Normal 3 7 3" xfId="34915"/>
    <cellStyle name="Normal 3 7 3 2" xfId="34916"/>
    <cellStyle name="Normal 3 7 3 2 2" xfId="34917"/>
    <cellStyle name="Normal 3 7 3 2 2 2" xfId="34918"/>
    <cellStyle name="Normal 3 7 3 2 3" xfId="34919"/>
    <cellStyle name="Normal 3 7 3 3" xfId="34920"/>
    <cellStyle name="Normal 3 7 3 3 2" xfId="34921"/>
    <cellStyle name="Normal 3 7 3 4" xfId="34922"/>
    <cellStyle name="Normal 3 7 4" xfId="34923"/>
    <cellStyle name="Normal 3 7 4 2" xfId="34924"/>
    <cellStyle name="Normal 3 7 4 2 2" xfId="34925"/>
    <cellStyle name="Normal 3 7 4 3" xfId="34926"/>
    <cellStyle name="Normal 3 7 5" xfId="34927"/>
    <cellStyle name="Normal 3 7 5 2" xfId="34928"/>
    <cellStyle name="Normal 3 7 6" xfId="34929"/>
    <cellStyle name="Normal 3 8" xfId="34930"/>
    <cellStyle name="Normal 3 8 2" xfId="34931"/>
    <cellStyle name="Normal 3 8 2 2" xfId="34932"/>
    <cellStyle name="Normal 3 8 2 2 2" xfId="34933"/>
    <cellStyle name="Normal 3 8 2 2 2 2" xfId="34934"/>
    <cellStyle name="Normal 3 8 2 2 3" xfId="34935"/>
    <cellStyle name="Normal 3 8 2 3" xfId="34936"/>
    <cellStyle name="Normal 3 8 2 3 2" xfId="34937"/>
    <cellStyle name="Normal 3 8 2 4" xfId="34938"/>
    <cellStyle name="Normal 3 8 3" xfId="34939"/>
    <cellStyle name="Normal 3 8 3 2" xfId="34940"/>
    <cellStyle name="Normal 3 8 3 2 2" xfId="34941"/>
    <cellStyle name="Normal 3 8 3 3" xfId="34942"/>
    <cellStyle name="Normal 3 8 4" xfId="34943"/>
    <cellStyle name="Normal 3 8 4 2" xfId="34944"/>
    <cellStyle name="Normal 3 8 5" xfId="34945"/>
    <cellStyle name="Normal 3 9" xfId="34946"/>
    <cellStyle name="Normal 3 9 2" xfId="34947"/>
    <cellStyle name="Normal 3 9 2 2" xfId="34948"/>
    <cellStyle name="Normal 3 9 2 2 2" xfId="34949"/>
    <cellStyle name="Normal 3 9 2 3" xfId="34950"/>
    <cellStyle name="Normal 3 9 3" xfId="34951"/>
    <cellStyle name="Normal 3 9 3 2" xfId="34952"/>
    <cellStyle name="Normal 3 9 4" xfId="34953"/>
    <cellStyle name="Normal 3_Reconciliation of Cash&amp; Expdated 09.02.2012.xls" xfId="34954"/>
    <cellStyle name="Normal 30" xfId="34955"/>
    <cellStyle name="Normal 31" xfId="34956"/>
    <cellStyle name="Normal 32" xfId="34957"/>
    <cellStyle name="Normal 39" xfId="22"/>
    <cellStyle name="Normal 4" xfId="33"/>
    <cellStyle name="Normal 4 2" xfId="58"/>
    <cellStyle name="Normal 4 3" xfId="34958"/>
    <cellStyle name="Normal 5" xfId="34"/>
    <cellStyle name="Normal 5 2" xfId="35"/>
    <cellStyle name="Normal 6" xfId="36"/>
    <cellStyle name="Normal 6 2" xfId="34959"/>
    <cellStyle name="Normal 6 3" xfId="34960"/>
    <cellStyle name="Normal 6 4" xfId="34961"/>
    <cellStyle name="Normal 6 4 2" xfId="34962"/>
    <cellStyle name="Normal 7" xfId="37"/>
    <cellStyle name="Normal 7 2" xfId="34963"/>
    <cellStyle name="Normal 7 3" xfId="34964"/>
    <cellStyle name="Normal 7 3 2" xfId="34965"/>
    <cellStyle name="Normal 7 3 2 2" xfId="34966"/>
    <cellStyle name="Normal 7 4" xfId="34967"/>
    <cellStyle name="Normal 7 4 2" xfId="34968"/>
    <cellStyle name="Normal 8" xfId="52"/>
    <cellStyle name="Normal 8 2" xfId="34969"/>
    <cellStyle name="Normal 8 2 2" xfId="34970"/>
    <cellStyle name="Normal 8 2 2 2" xfId="34971"/>
    <cellStyle name="Normal 9" xfId="53"/>
    <cellStyle name="Normal 9 2" xfId="34972"/>
    <cellStyle name="Normal_FORMATS 5 YEAR ALOKE 2" xfId="14"/>
    <cellStyle name="Note 2" xfId="34973"/>
    <cellStyle name="Note 2 10" xfId="34974"/>
    <cellStyle name="Note 2 10 2" xfId="34975"/>
    <cellStyle name="Note 2 10 2 2" xfId="34976"/>
    <cellStyle name="Note 2 10 3" xfId="34977"/>
    <cellStyle name="Note 2 11" xfId="34978"/>
    <cellStyle name="Note 2 11 2" xfId="34979"/>
    <cellStyle name="Note 2 12" xfId="34980"/>
    <cellStyle name="Note 2 2" xfId="34981"/>
    <cellStyle name="Note 2 2 10" xfId="34982"/>
    <cellStyle name="Note 2 2 10 2" xfId="34983"/>
    <cellStyle name="Note 2 2 11" xfId="34984"/>
    <cellStyle name="Note 2 2 2" xfId="34985"/>
    <cellStyle name="Note 2 2 2 10" xfId="34986"/>
    <cellStyle name="Note 2 2 2 2" xfId="34987"/>
    <cellStyle name="Note 2 2 2 2 2" xfId="34988"/>
    <cellStyle name="Note 2 2 2 2 2 2" xfId="34989"/>
    <cellStyle name="Note 2 2 2 2 2 2 2" xfId="34990"/>
    <cellStyle name="Note 2 2 2 2 2 2 2 2" xfId="34991"/>
    <cellStyle name="Note 2 2 2 2 2 2 2 2 2" xfId="34992"/>
    <cellStyle name="Note 2 2 2 2 2 2 2 2 2 2" xfId="34993"/>
    <cellStyle name="Note 2 2 2 2 2 2 2 2 2 2 2" xfId="34994"/>
    <cellStyle name="Note 2 2 2 2 2 2 2 2 2 2 2 2" xfId="34995"/>
    <cellStyle name="Note 2 2 2 2 2 2 2 2 2 2 3" xfId="34996"/>
    <cellStyle name="Note 2 2 2 2 2 2 2 2 2 3" xfId="34997"/>
    <cellStyle name="Note 2 2 2 2 2 2 2 2 2 3 2" xfId="34998"/>
    <cellStyle name="Note 2 2 2 2 2 2 2 2 2 4" xfId="34999"/>
    <cellStyle name="Note 2 2 2 2 2 2 2 2 3" xfId="35000"/>
    <cellStyle name="Note 2 2 2 2 2 2 2 2 3 2" xfId="35001"/>
    <cellStyle name="Note 2 2 2 2 2 2 2 2 3 2 2" xfId="35002"/>
    <cellStyle name="Note 2 2 2 2 2 2 2 2 3 3" xfId="35003"/>
    <cellStyle name="Note 2 2 2 2 2 2 2 2 4" xfId="35004"/>
    <cellStyle name="Note 2 2 2 2 2 2 2 2 4 2" xfId="35005"/>
    <cellStyle name="Note 2 2 2 2 2 2 2 2 5" xfId="35006"/>
    <cellStyle name="Note 2 2 2 2 2 2 2 3" xfId="35007"/>
    <cellStyle name="Note 2 2 2 2 2 2 2 3 2" xfId="35008"/>
    <cellStyle name="Note 2 2 2 2 2 2 2 3 2 2" xfId="35009"/>
    <cellStyle name="Note 2 2 2 2 2 2 2 3 2 2 2" xfId="35010"/>
    <cellStyle name="Note 2 2 2 2 2 2 2 3 2 3" xfId="35011"/>
    <cellStyle name="Note 2 2 2 2 2 2 2 3 3" xfId="35012"/>
    <cellStyle name="Note 2 2 2 2 2 2 2 3 3 2" xfId="35013"/>
    <cellStyle name="Note 2 2 2 2 2 2 2 3 4" xfId="35014"/>
    <cellStyle name="Note 2 2 2 2 2 2 2 4" xfId="35015"/>
    <cellStyle name="Note 2 2 2 2 2 2 2 4 2" xfId="35016"/>
    <cellStyle name="Note 2 2 2 2 2 2 2 4 2 2" xfId="35017"/>
    <cellStyle name="Note 2 2 2 2 2 2 2 4 3" xfId="35018"/>
    <cellStyle name="Note 2 2 2 2 2 2 2 5" xfId="35019"/>
    <cellStyle name="Note 2 2 2 2 2 2 2 5 2" xfId="35020"/>
    <cellStyle name="Note 2 2 2 2 2 2 2 6" xfId="35021"/>
    <cellStyle name="Note 2 2 2 2 2 2 3" xfId="35022"/>
    <cellStyle name="Note 2 2 2 2 2 2 3 2" xfId="35023"/>
    <cellStyle name="Note 2 2 2 2 2 2 3 2 2" xfId="35024"/>
    <cellStyle name="Note 2 2 2 2 2 2 3 2 2 2" xfId="35025"/>
    <cellStyle name="Note 2 2 2 2 2 2 3 2 2 2 2" xfId="35026"/>
    <cellStyle name="Note 2 2 2 2 2 2 3 2 2 3" xfId="35027"/>
    <cellStyle name="Note 2 2 2 2 2 2 3 2 3" xfId="35028"/>
    <cellStyle name="Note 2 2 2 2 2 2 3 2 3 2" xfId="35029"/>
    <cellStyle name="Note 2 2 2 2 2 2 3 2 4" xfId="35030"/>
    <cellStyle name="Note 2 2 2 2 2 2 3 3" xfId="35031"/>
    <cellStyle name="Note 2 2 2 2 2 2 3 3 2" xfId="35032"/>
    <cellStyle name="Note 2 2 2 2 2 2 3 3 2 2" xfId="35033"/>
    <cellStyle name="Note 2 2 2 2 2 2 3 3 3" xfId="35034"/>
    <cellStyle name="Note 2 2 2 2 2 2 3 4" xfId="35035"/>
    <cellStyle name="Note 2 2 2 2 2 2 3 4 2" xfId="35036"/>
    <cellStyle name="Note 2 2 2 2 2 2 3 5" xfId="35037"/>
    <cellStyle name="Note 2 2 2 2 2 2 4" xfId="35038"/>
    <cellStyle name="Note 2 2 2 2 2 2 4 2" xfId="35039"/>
    <cellStyle name="Note 2 2 2 2 2 2 4 2 2" xfId="35040"/>
    <cellStyle name="Note 2 2 2 2 2 2 4 2 2 2" xfId="35041"/>
    <cellStyle name="Note 2 2 2 2 2 2 4 2 3" xfId="35042"/>
    <cellStyle name="Note 2 2 2 2 2 2 4 3" xfId="35043"/>
    <cellStyle name="Note 2 2 2 2 2 2 4 3 2" xfId="35044"/>
    <cellStyle name="Note 2 2 2 2 2 2 4 4" xfId="35045"/>
    <cellStyle name="Note 2 2 2 2 2 2 5" xfId="35046"/>
    <cellStyle name="Note 2 2 2 2 2 2 5 2" xfId="35047"/>
    <cellStyle name="Note 2 2 2 2 2 2 5 2 2" xfId="35048"/>
    <cellStyle name="Note 2 2 2 2 2 2 5 3" xfId="35049"/>
    <cellStyle name="Note 2 2 2 2 2 2 6" xfId="35050"/>
    <cellStyle name="Note 2 2 2 2 2 2 6 2" xfId="35051"/>
    <cellStyle name="Note 2 2 2 2 2 2 7" xfId="35052"/>
    <cellStyle name="Note 2 2 2 2 2 3" xfId="35053"/>
    <cellStyle name="Note 2 2 2 2 2 3 2" xfId="35054"/>
    <cellStyle name="Note 2 2 2 2 2 3 2 2" xfId="35055"/>
    <cellStyle name="Note 2 2 2 2 2 3 2 2 2" xfId="35056"/>
    <cellStyle name="Note 2 2 2 2 2 3 2 2 2 2" xfId="35057"/>
    <cellStyle name="Note 2 2 2 2 2 3 2 2 2 2 2" xfId="35058"/>
    <cellStyle name="Note 2 2 2 2 2 3 2 2 2 3" xfId="35059"/>
    <cellStyle name="Note 2 2 2 2 2 3 2 2 3" xfId="35060"/>
    <cellStyle name="Note 2 2 2 2 2 3 2 2 3 2" xfId="35061"/>
    <cellStyle name="Note 2 2 2 2 2 3 2 2 4" xfId="35062"/>
    <cellStyle name="Note 2 2 2 2 2 3 2 3" xfId="35063"/>
    <cellStyle name="Note 2 2 2 2 2 3 2 3 2" xfId="35064"/>
    <cellStyle name="Note 2 2 2 2 2 3 2 3 2 2" xfId="35065"/>
    <cellStyle name="Note 2 2 2 2 2 3 2 3 3" xfId="35066"/>
    <cellStyle name="Note 2 2 2 2 2 3 2 4" xfId="35067"/>
    <cellStyle name="Note 2 2 2 2 2 3 2 4 2" xfId="35068"/>
    <cellStyle name="Note 2 2 2 2 2 3 2 5" xfId="35069"/>
    <cellStyle name="Note 2 2 2 2 2 3 3" xfId="35070"/>
    <cellStyle name="Note 2 2 2 2 2 3 3 2" xfId="35071"/>
    <cellStyle name="Note 2 2 2 2 2 3 3 2 2" xfId="35072"/>
    <cellStyle name="Note 2 2 2 2 2 3 3 2 2 2" xfId="35073"/>
    <cellStyle name="Note 2 2 2 2 2 3 3 2 3" xfId="35074"/>
    <cellStyle name="Note 2 2 2 2 2 3 3 3" xfId="35075"/>
    <cellStyle name="Note 2 2 2 2 2 3 3 3 2" xfId="35076"/>
    <cellStyle name="Note 2 2 2 2 2 3 3 4" xfId="35077"/>
    <cellStyle name="Note 2 2 2 2 2 3 4" xfId="35078"/>
    <cellStyle name="Note 2 2 2 2 2 3 4 2" xfId="35079"/>
    <cellStyle name="Note 2 2 2 2 2 3 4 2 2" xfId="35080"/>
    <cellStyle name="Note 2 2 2 2 2 3 4 3" xfId="35081"/>
    <cellStyle name="Note 2 2 2 2 2 3 5" xfId="35082"/>
    <cellStyle name="Note 2 2 2 2 2 3 5 2" xfId="35083"/>
    <cellStyle name="Note 2 2 2 2 2 3 6" xfId="35084"/>
    <cellStyle name="Note 2 2 2 2 2 4" xfId="35085"/>
    <cellStyle name="Note 2 2 2 2 2 4 2" xfId="35086"/>
    <cellStyle name="Note 2 2 2 2 2 4 2 2" xfId="35087"/>
    <cellStyle name="Note 2 2 2 2 2 4 2 2 2" xfId="35088"/>
    <cellStyle name="Note 2 2 2 2 2 4 2 2 2 2" xfId="35089"/>
    <cellStyle name="Note 2 2 2 2 2 4 2 2 3" xfId="35090"/>
    <cellStyle name="Note 2 2 2 2 2 4 2 3" xfId="35091"/>
    <cellStyle name="Note 2 2 2 2 2 4 2 3 2" xfId="35092"/>
    <cellStyle name="Note 2 2 2 2 2 4 2 4" xfId="35093"/>
    <cellStyle name="Note 2 2 2 2 2 4 3" xfId="35094"/>
    <cellStyle name="Note 2 2 2 2 2 4 3 2" xfId="35095"/>
    <cellStyle name="Note 2 2 2 2 2 4 3 2 2" xfId="35096"/>
    <cellStyle name="Note 2 2 2 2 2 4 3 3" xfId="35097"/>
    <cellStyle name="Note 2 2 2 2 2 4 4" xfId="35098"/>
    <cellStyle name="Note 2 2 2 2 2 4 4 2" xfId="35099"/>
    <cellStyle name="Note 2 2 2 2 2 4 5" xfId="35100"/>
    <cellStyle name="Note 2 2 2 2 2 5" xfId="35101"/>
    <cellStyle name="Note 2 2 2 2 2 5 2" xfId="35102"/>
    <cellStyle name="Note 2 2 2 2 2 5 2 2" xfId="35103"/>
    <cellStyle name="Note 2 2 2 2 2 5 2 2 2" xfId="35104"/>
    <cellStyle name="Note 2 2 2 2 2 5 2 3" xfId="35105"/>
    <cellStyle name="Note 2 2 2 2 2 5 3" xfId="35106"/>
    <cellStyle name="Note 2 2 2 2 2 5 3 2" xfId="35107"/>
    <cellStyle name="Note 2 2 2 2 2 5 4" xfId="35108"/>
    <cellStyle name="Note 2 2 2 2 2 6" xfId="35109"/>
    <cellStyle name="Note 2 2 2 2 2 6 2" xfId="35110"/>
    <cellStyle name="Note 2 2 2 2 2 6 2 2" xfId="35111"/>
    <cellStyle name="Note 2 2 2 2 2 6 3" xfId="35112"/>
    <cellStyle name="Note 2 2 2 2 2 7" xfId="35113"/>
    <cellStyle name="Note 2 2 2 2 2 7 2" xfId="35114"/>
    <cellStyle name="Note 2 2 2 2 2 8" xfId="35115"/>
    <cellStyle name="Note 2 2 2 2 3" xfId="35116"/>
    <cellStyle name="Note 2 2 2 2 3 2" xfId="35117"/>
    <cellStyle name="Note 2 2 2 2 3 2 2" xfId="35118"/>
    <cellStyle name="Note 2 2 2 2 3 2 2 2" xfId="35119"/>
    <cellStyle name="Note 2 2 2 2 3 2 2 2 2" xfId="35120"/>
    <cellStyle name="Note 2 2 2 2 3 2 2 2 2 2" xfId="35121"/>
    <cellStyle name="Note 2 2 2 2 3 2 2 2 2 2 2" xfId="35122"/>
    <cellStyle name="Note 2 2 2 2 3 2 2 2 2 3" xfId="35123"/>
    <cellStyle name="Note 2 2 2 2 3 2 2 2 3" xfId="35124"/>
    <cellStyle name="Note 2 2 2 2 3 2 2 2 3 2" xfId="35125"/>
    <cellStyle name="Note 2 2 2 2 3 2 2 2 4" xfId="35126"/>
    <cellStyle name="Note 2 2 2 2 3 2 2 3" xfId="35127"/>
    <cellStyle name="Note 2 2 2 2 3 2 2 3 2" xfId="35128"/>
    <cellStyle name="Note 2 2 2 2 3 2 2 3 2 2" xfId="35129"/>
    <cellStyle name="Note 2 2 2 2 3 2 2 3 3" xfId="35130"/>
    <cellStyle name="Note 2 2 2 2 3 2 2 4" xfId="35131"/>
    <cellStyle name="Note 2 2 2 2 3 2 2 4 2" xfId="35132"/>
    <cellStyle name="Note 2 2 2 2 3 2 2 5" xfId="35133"/>
    <cellStyle name="Note 2 2 2 2 3 2 3" xfId="35134"/>
    <cellStyle name="Note 2 2 2 2 3 2 3 2" xfId="35135"/>
    <cellStyle name="Note 2 2 2 2 3 2 3 2 2" xfId="35136"/>
    <cellStyle name="Note 2 2 2 2 3 2 3 2 2 2" xfId="35137"/>
    <cellStyle name="Note 2 2 2 2 3 2 3 2 3" xfId="35138"/>
    <cellStyle name="Note 2 2 2 2 3 2 3 3" xfId="35139"/>
    <cellStyle name="Note 2 2 2 2 3 2 3 3 2" xfId="35140"/>
    <cellStyle name="Note 2 2 2 2 3 2 3 4" xfId="35141"/>
    <cellStyle name="Note 2 2 2 2 3 2 4" xfId="35142"/>
    <cellStyle name="Note 2 2 2 2 3 2 4 2" xfId="35143"/>
    <cellStyle name="Note 2 2 2 2 3 2 4 2 2" xfId="35144"/>
    <cellStyle name="Note 2 2 2 2 3 2 4 3" xfId="35145"/>
    <cellStyle name="Note 2 2 2 2 3 2 5" xfId="35146"/>
    <cellStyle name="Note 2 2 2 2 3 2 5 2" xfId="35147"/>
    <cellStyle name="Note 2 2 2 2 3 2 6" xfId="35148"/>
    <cellStyle name="Note 2 2 2 2 3 3" xfId="35149"/>
    <cellStyle name="Note 2 2 2 2 3 3 2" xfId="35150"/>
    <cellStyle name="Note 2 2 2 2 3 3 2 2" xfId="35151"/>
    <cellStyle name="Note 2 2 2 2 3 3 2 2 2" xfId="35152"/>
    <cellStyle name="Note 2 2 2 2 3 3 2 2 2 2" xfId="35153"/>
    <cellStyle name="Note 2 2 2 2 3 3 2 2 3" xfId="35154"/>
    <cellStyle name="Note 2 2 2 2 3 3 2 3" xfId="35155"/>
    <cellStyle name="Note 2 2 2 2 3 3 2 3 2" xfId="35156"/>
    <cellStyle name="Note 2 2 2 2 3 3 2 4" xfId="35157"/>
    <cellStyle name="Note 2 2 2 2 3 3 3" xfId="35158"/>
    <cellStyle name="Note 2 2 2 2 3 3 3 2" xfId="35159"/>
    <cellStyle name="Note 2 2 2 2 3 3 3 2 2" xfId="35160"/>
    <cellStyle name="Note 2 2 2 2 3 3 3 3" xfId="35161"/>
    <cellStyle name="Note 2 2 2 2 3 3 4" xfId="35162"/>
    <cellStyle name="Note 2 2 2 2 3 3 4 2" xfId="35163"/>
    <cellStyle name="Note 2 2 2 2 3 3 5" xfId="35164"/>
    <cellStyle name="Note 2 2 2 2 3 4" xfId="35165"/>
    <cellStyle name="Note 2 2 2 2 3 4 2" xfId="35166"/>
    <cellStyle name="Note 2 2 2 2 3 4 2 2" xfId="35167"/>
    <cellStyle name="Note 2 2 2 2 3 4 2 2 2" xfId="35168"/>
    <cellStyle name="Note 2 2 2 2 3 4 2 3" xfId="35169"/>
    <cellStyle name="Note 2 2 2 2 3 4 3" xfId="35170"/>
    <cellStyle name="Note 2 2 2 2 3 4 3 2" xfId="35171"/>
    <cellStyle name="Note 2 2 2 2 3 4 4" xfId="35172"/>
    <cellStyle name="Note 2 2 2 2 3 5" xfId="35173"/>
    <cellStyle name="Note 2 2 2 2 3 5 2" xfId="35174"/>
    <cellStyle name="Note 2 2 2 2 3 5 2 2" xfId="35175"/>
    <cellStyle name="Note 2 2 2 2 3 5 3" xfId="35176"/>
    <cellStyle name="Note 2 2 2 2 3 6" xfId="35177"/>
    <cellStyle name="Note 2 2 2 2 3 6 2" xfId="35178"/>
    <cellStyle name="Note 2 2 2 2 3 7" xfId="35179"/>
    <cellStyle name="Note 2 2 2 2 4" xfId="35180"/>
    <cellStyle name="Note 2 2 2 2 4 2" xfId="35181"/>
    <cellStyle name="Note 2 2 2 2 4 2 2" xfId="35182"/>
    <cellStyle name="Note 2 2 2 2 4 2 2 2" xfId="35183"/>
    <cellStyle name="Note 2 2 2 2 4 2 2 2 2" xfId="35184"/>
    <cellStyle name="Note 2 2 2 2 4 2 2 2 2 2" xfId="35185"/>
    <cellStyle name="Note 2 2 2 2 4 2 2 2 3" xfId="35186"/>
    <cellStyle name="Note 2 2 2 2 4 2 2 3" xfId="35187"/>
    <cellStyle name="Note 2 2 2 2 4 2 2 3 2" xfId="35188"/>
    <cellStyle name="Note 2 2 2 2 4 2 2 4" xfId="35189"/>
    <cellStyle name="Note 2 2 2 2 4 2 3" xfId="35190"/>
    <cellStyle name="Note 2 2 2 2 4 2 3 2" xfId="35191"/>
    <cellStyle name="Note 2 2 2 2 4 2 3 2 2" xfId="35192"/>
    <cellStyle name="Note 2 2 2 2 4 2 3 3" xfId="35193"/>
    <cellStyle name="Note 2 2 2 2 4 2 4" xfId="35194"/>
    <cellStyle name="Note 2 2 2 2 4 2 4 2" xfId="35195"/>
    <cellStyle name="Note 2 2 2 2 4 2 5" xfId="35196"/>
    <cellStyle name="Note 2 2 2 2 4 3" xfId="35197"/>
    <cellStyle name="Note 2 2 2 2 4 3 2" xfId="35198"/>
    <cellStyle name="Note 2 2 2 2 4 3 2 2" xfId="35199"/>
    <cellStyle name="Note 2 2 2 2 4 3 2 2 2" xfId="35200"/>
    <cellStyle name="Note 2 2 2 2 4 3 2 3" xfId="35201"/>
    <cellStyle name="Note 2 2 2 2 4 3 3" xfId="35202"/>
    <cellStyle name="Note 2 2 2 2 4 3 3 2" xfId="35203"/>
    <cellStyle name="Note 2 2 2 2 4 3 4" xfId="35204"/>
    <cellStyle name="Note 2 2 2 2 4 4" xfId="35205"/>
    <cellStyle name="Note 2 2 2 2 4 4 2" xfId="35206"/>
    <cellStyle name="Note 2 2 2 2 4 4 2 2" xfId="35207"/>
    <cellStyle name="Note 2 2 2 2 4 4 3" xfId="35208"/>
    <cellStyle name="Note 2 2 2 2 4 5" xfId="35209"/>
    <cellStyle name="Note 2 2 2 2 4 5 2" xfId="35210"/>
    <cellStyle name="Note 2 2 2 2 4 6" xfId="35211"/>
    <cellStyle name="Note 2 2 2 2 5" xfId="35212"/>
    <cellStyle name="Note 2 2 2 2 5 2" xfId="35213"/>
    <cellStyle name="Note 2 2 2 2 5 2 2" xfId="35214"/>
    <cellStyle name="Note 2 2 2 2 5 2 2 2" xfId="35215"/>
    <cellStyle name="Note 2 2 2 2 5 2 2 2 2" xfId="35216"/>
    <cellStyle name="Note 2 2 2 2 5 2 2 3" xfId="35217"/>
    <cellStyle name="Note 2 2 2 2 5 2 3" xfId="35218"/>
    <cellStyle name="Note 2 2 2 2 5 2 3 2" xfId="35219"/>
    <cellStyle name="Note 2 2 2 2 5 2 4" xfId="35220"/>
    <cellStyle name="Note 2 2 2 2 5 3" xfId="35221"/>
    <cellStyle name="Note 2 2 2 2 5 3 2" xfId="35222"/>
    <cellStyle name="Note 2 2 2 2 5 3 2 2" xfId="35223"/>
    <cellStyle name="Note 2 2 2 2 5 3 3" xfId="35224"/>
    <cellStyle name="Note 2 2 2 2 5 4" xfId="35225"/>
    <cellStyle name="Note 2 2 2 2 5 4 2" xfId="35226"/>
    <cellStyle name="Note 2 2 2 2 5 5" xfId="35227"/>
    <cellStyle name="Note 2 2 2 2 6" xfId="35228"/>
    <cellStyle name="Note 2 2 2 2 6 2" xfId="35229"/>
    <cellStyle name="Note 2 2 2 2 6 2 2" xfId="35230"/>
    <cellStyle name="Note 2 2 2 2 6 2 2 2" xfId="35231"/>
    <cellStyle name="Note 2 2 2 2 6 2 3" xfId="35232"/>
    <cellStyle name="Note 2 2 2 2 6 3" xfId="35233"/>
    <cellStyle name="Note 2 2 2 2 6 3 2" xfId="35234"/>
    <cellStyle name="Note 2 2 2 2 6 4" xfId="35235"/>
    <cellStyle name="Note 2 2 2 2 7" xfId="35236"/>
    <cellStyle name="Note 2 2 2 2 7 2" xfId="35237"/>
    <cellStyle name="Note 2 2 2 2 7 2 2" xfId="35238"/>
    <cellStyle name="Note 2 2 2 2 7 3" xfId="35239"/>
    <cellStyle name="Note 2 2 2 2 8" xfId="35240"/>
    <cellStyle name="Note 2 2 2 2 8 2" xfId="35241"/>
    <cellStyle name="Note 2 2 2 2 9" xfId="35242"/>
    <cellStyle name="Note 2 2 2 3" xfId="35243"/>
    <cellStyle name="Note 2 2 2 3 2" xfId="35244"/>
    <cellStyle name="Note 2 2 2 3 2 2" xfId="35245"/>
    <cellStyle name="Note 2 2 2 3 2 2 2" xfId="35246"/>
    <cellStyle name="Note 2 2 2 3 2 2 2 2" xfId="35247"/>
    <cellStyle name="Note 2 2 2 3 2 2 2 2 2" xfId="35248"/>
    <cellStyle name="Note 2 2 2 3 2 2 2 2 2 2" xfId="35249"/>
    <cellStyle name="Note 2 2 2 3 2 2 2 2 2 2 2" xfId="35250"/>
    <cellStyle name="Note 2 2 2 3 2 2 2 2 2 3" xfId="35251"/>
    <cellStyle name="Note 2 2 2 3 2 2 2 2 3" xfId="35252"/>
    <cellStyle name="Note 2 2 2 3 2 2 2 2 3 2" xfId="35253"/>
    <cellStyle name="Note 2 2 2 3 2 2 2 2 4" xfId="35254"/>
    <cellStyle name="Note 2 2 2 3 2 2 2 3" xfId="35255"/>
    <cellStyle name="Note 2 2 2 3 2 2 2 3 2" xfId="35256"/>
    <cellStyle name="Note 2 2 2 3 2 2 2 3 2 2" xfId="35257"/>
    <cellStyle name="Note 2 2 2 3 2 2 2 3 3" xfId="35258"/>
    <cellStyle name="Note 2 2 2 3 2 2 2 4" xfId="35259"/>
    <cellStyle name="Note 2 2 2 3 2 2 2 4 2" xfId="35260"/>
    <cellStyle name="Note 2 2 2 3 2 2 2 5" xfId="35261"/>
    <cellStyle name="Note 2 2 2 3 2 2 3" xfId="35262"/>
    <cellStyle name="Note 2 2 2 3 2 2 3 2" xfId="35263"/>
    <cellStyle name="Note 2 2 2 3 2 2 3 2 2" xfId="35264"/>
    <cellStyle name="Note 2 2 2 3 2 2 3 2 2 2" xfId="35265"/>
    <cellStyle name="Note 2 2 2 3 2 2 3 2 3" xfId="35266"/>
    <cellStyle name="Note 2 2 2 3 2 2 3 3" xfId="35267"/>
    <cellStyle name="Note 2 2 2 3 2 2 3 3 2" xfId="35268"/>
    <cellStyle name="Note 2 2 2 3 2 2 3 4" xfId="35269"/>
    <cellStyle name="Note 2 2 2 3 2 2 4" xfId="35270"/>
    <cellStyle name="Note 2 2 2 3 2 2 4 2" xfId="35271"/>
    <cellStyle name="Note 2 2 2 3 2 2 4 2 2" xfId="35272"/>
    <cellStyle name="Note 2 2 2 3 2 2 4 3" xfId="35273"/>
    <cellStyle name="Note 2 2 2 3 2 2 5" xfId="35274"/>
    <cellStyle name="Note 2 2 2 3 2 2 5 2" xfId="35275"/>
    <cellStyle name="Note 2 2 2 3 2 2 6" xfId="35276"/>
    <cellStyle name="Note 2 2 2 3 2 3" xfId="35277"/>
    <cellStyle name="Note 2 2 2 3 2 3 2" xfId="35278"/>
    <cellStyle name="Note 2 2 2 3 2 3 2 2" xfId="35279"/>
    <cellStyle name="Note 2 2 2 3 2 3 2 2 2" xfId="35280"/>
    <cellStyle name="Note 2 2 2 3 2 3 2 2 2 2" xfId="35281"/>
    <cellStyle name="Note 2 2 2 3 2 3 2 2 3" xfId="35282"/>
    <cellStyle name="Note 2 2 2 3 2 3 2 3" xfId="35283"/>
    <cellStyle name="Note 2 2 2 3 2 3 2 3 2" xfId="35284"/>
    <cellStyle name="Note 2 2 2 3 2 3 2 4" xfId="35285"/>
    <cellStyle name="Note 2 2 2 3 2 3 3" xfId="35286"/>
    <cellStyle name="Note 2 2 2 3 2 3 3 2" xfId="35287"/>
    <cellStyle name="Note 2 2 2 3 2 3 3 2 2" xfId="35288"/>
    <cellStyle name="Note 2 2 2 3 2 3 3 3" xfId="35289"/>
    <cellStyle name="Note 2 2 2 3 2 3 4" xfId="35290"/>
    <cellStyle name="Note 2 2 2 3 2 3 4 2" xfId="35291"/>
    <cellStyle name="Note 2 2 2 3 2 3 5" xfId="35292"/>
    <cellStyle name="Note 2 2 2 3 2 4" xfId="35293"/>
    <cellStyle name="Note 2 2 2 3 2 4 2" xfId="35294"/>
    <cellStyle name="Note 2 2 2 3 2 4 2 2" xfId="35295"/>
    <cellStyle name="Note 2 2 2 3 2 4 2 2 2" xfId="35296"/>
    <cellStyle name="Note 2 2 2 3 2 4 2 3" xfId="35297"/>
    <cellStyle name="Note 2 2 2 3 2 4 3" xfId="35298"/>
    <cellStyle name="Note 2 2 2 3 2 4 3 2" xfId="35299"/>
    <cellStyle name="Note 2 2 2 3 2 4 4" xfId="35300"/>
    <cellStyle name="Note 2 2 2 3 2 5" xfId="35301"/>
    <cellStyle name="Note 2 2 2 3 2 5 2" xfId="35302"/>
    <cellStyle name="Note 2 2 2 3 2 5 2 2" xfId="35303"/>
    <cellStyle name="Note 2 2 2 3 2 5 3" xfId="35304"/>
    <cellStyle name="Note 2 2 2 3 2 6" xfId="35305"/>
    <cellStyle name="Note 2 2 2 3 2 6 2" xfId="35306"/>
    <cellStyle name="Note 2 2 2 3 2 7" xfId="35307"/>
    <cellStyle name="Note 2 2 2 3 3" xfId="35308"/>
    <cellStyle name="Note 2 2 2 3 3 2" xfId="35309"/>
    <cellStyle name="Note 2 2 2 3 3 2 2" xfId="35310"/>
    <cellStyle name="Note 2 2 2 3 3 2 2 2" xfId="35311"/>
    <cellStyle name="Note 2 2 2 3 3 2 2 2 2" xfId="35312"/>
    <cellStyle name="Note 2 2 2 3 3 2 2 2 2 2" xfId="35313"/>
    <cellStyle name="Note 2 2 2 3 3 2 2 2 3" xfId="35314"/>
    <cellStyle name="Note 2 2 2 3 3 2 2 3" xfId="35315"/>
    <cellStyle name="Note 2 2 2 3 3 2 2 3 2" xfId="35316"/>
    <cellStyle name="Note 2 2 2 3 3 2 2 4" xfId="35317"/>
    <cellStyle name="Note 2 2 2 3 3 2 3" xfId="35318"/>
    <cellStyle name="Note 2 2 2 3 3 2 3 2" xfId="35319"/>
    <cellStyle name="Note 2 2 2 3 3 2 3 2 2" xfId="35320"/>
    <cellStyle name="Note 2 2 2 3 3 2 3 3" xfId="35321"/>
    <cellStyle name="Note 2 2 2 3 3 2 4" xfId="35322"/>
    <cellStyle name="Note 2 2 2 3 3 2 4 2" xfId="35323"/>
    <cellStyle name="Note 2 2 2 3 3 2 5" xfId="35324"/>
    <cellStyle name="Note 2 2 2 3 3 3" xfId="35325"/>
    <cellStyle name="Note 2 2 2 3 3 3 2" xfId="35326"/>
    <cellStyle name="Note 2 2 2 3 3 3 2 2" xfId="35327"/>
    <cellStyle name="Note 2 2 2 3 3 3 2 2 2" xfId="35328"/>
    <cellStyle name="Note 2 2 2 3 3 3 2 3" xfId="35329"/>
    <cellStyle name="Note 2 2 2 3 3 3 3" xfId="35330"/>
    <cellStyle name="Note 2 2 2 3 3 3 3 2" xfId="35331"/>
    <cellStyle name="Note 2 2 2 3 3 3 4" xfId="35332"/>
    <cellStyle name="Note 2 2 2 3 3 4" xfId="35333"/>
    <cellStyle name="Note 2 2 2 3 3 4 2" xfId="35334"/>
    <cellStyle name="Note 2 2 2 3 3 4 2 2" xfId="35335"/>
    <cellStyle name="Note 2 2 2 3 3 4 3" xfId="35336"/>
    <cellStyle name="Note 2 2 2 3 3 5" xfId="35337"/>
    <cellStyle name="Note 2 2 2 3 3 5 2" xfId="35338"/>
    <cellStyle name="Note 2 2 2 3 3 6" xfId="35339"/>
    <cellStyle name="Note 2 2 2 3 4" xfId="35340"/>
    <cellStyle name="Note 2 2 2 3 4 2" xfId="35341"/>
    <cellStyle name="Note 2 2 2 3 4 2 2" xfId="35342"/>
    <cellStyle name="Note 2 2 2 3 4 2 2 2" xfId="35343"/>
    <cellStyle name="Note 2 2 2 3 4 2 2 2 2" xfId="35344"/>
    <cellStyle name="Note 2 2 2 3 4 2 2 3" xfId="35345"/>
    <cellStyle name="Note 2 2 2 3 4 2 3" xfId="35346"/>
    <cellStyle name="Note 2 2 2 3 4 2 3 2" xfId="35347"/>
    <cellStyle name="Note 2 2 2 3 4 2 4" xfId="35348"/>
    <cellStyle name="Note 2 2 2 3 4 3" xfId="35349"/>
    <cellStyle name="Note 2 2 2 3 4 3 2" xfId="35350"/>
    <cellStyle name="Note 2 2 2 3 4 3 2 2" xfId="35351"/>
    <cellStyle name="Note 2 2 2 3 4 3 3" xfId="35352"/>
    <cellStyle name="Note 2 2 2 3 4 4" xfId="35353"/>
    <cellStyle name="Note 2 2 2 3 4 4 2" xfId="35354"/>
    <cellStyle name="Note 2 2 2 3 4 5" xfId="35355"/>
    <cellStyle name="Note 2 2 2 3 5" xfId="35356"/>
    <cellStyle name="Note 2 2 2 3 5 2" xfId="35357"/>
    <cellStyle name="Note 2 2 2 3 5 2 2" xfId="35358"/>
    <cellStyle name="Note 2 2 2 3 5 2 2 2" xfId="35359"/>
    <cellStyle name="Note 2 2 2 3 5 2 3" xfId="35360"/>
    <cellStyle name="Note 2 2 2 3 5 3" xfId="35361"/>
    <cellStyle name="Note 2 2 2 3 5 3 2" xfId="35362"/>
    <cellStyle name="Note 2 2 2 3 5 4" xfId="35363"/>
    <cellStyle name="Note 2 2 2 3 6" xfId="35364"/>
    <cellStyle name="Note 2 2 2 3 6 2" xfId="35365"/>
    <cellStyle name="Note 2 2 2 3 6 2 2" xfId="35366"/>
    <cellStyle name="Note 2 2 2 3 6 3" xfId="35367"/>
    <cellStyle name="Note 2 2 2 3 7" xfId="35368"/>
    <cellStyle name="Note 2 2 2 3 7 2" xfId="35369"/>
    <cellStyle name="Note 2 2 2 3 8" xfId="35370"/>
    <cellStyle name="Note 2 2 2 4" xfId="35371"/>
    <cellStyle name="Note 2 2 2 4 2" xfId="35372"/>
    <cellStyle name="Note 2 2 2 4 2 2" xfId="35373"/>
    <cellStyle name="Note 2 2 2 4 2 2 2" xfId="35374"/>
    <cellStyle name="Note 2 2 2 4 2 2 2 2" xfId="35375"/>
    <cellStyle name="Note 2 2 2 4 2 2 2 2 2" xfId="35376"/>
    <cellStyle name="Note 2 2 2 4 2 2 2 2 2 2" xfId="35377"/>
    <cellStyle name="Note 2 2 2 4 2 2 2 2 3" xfId="35378"/>
    <cellStyle name="Note 2 2 2 4 2 2 2 3" xfId="35379"/>
    <cellStyle name="Note 2 2 2 4 2 2 2 3 2" xfId="35380"/>
    <cellStyle name="Note 2 2 2 4 2 2 2 4" xfId="35381"/>
    <cellStyle name="Note 2 2 2 4 2 2 3" xfId="35382"/>
    <cellStyle name="Note 2 2 2 4 2 2 3 2" xfId="35383"/>
    <cellStyle name="Note 2 2 2 4 2 2 3 2 2" xfId="35384"/>
    <cellStyle name="Note 2 2 2 4 2 2 3 3" xfId="35385"/>
    <cellStyle name="Note 2 2 2 4 2 2 4" xfId="35386"/>
    <cellStyle name="Note 2 2 2 4 2 2 4 2" xfId="35387"/>
    <cellStyle name="Note 2 2 2 4 2 2 5" xfId="35388"/>
    <cellStyle name="Note 2 2 2 4 2 3" xfId="35389"/>
    <cellStyle name="Note 2 2 2 4 2 3 2" xfId="35390"/>
    <cellStyle name="Note 2 2 2 4 2 3 2 2" xfId="35391"/>
    <cellStyle name="Note 2 2 2 4 2 3 2 2 2" xfId="35392"/>
    <cellStyle name="Note 2 2 2 4 2 3 2 3" xfId="35393"/>
    <cellStyle name="Note 2 2 2 4 2 3 3" xfId="35394"/>
    <cellStyle name="Note 2 2 2 4 2 3 3 2" xfId="35395"/>
    <cellStyle name="Note 2 2 2 4 2 3 4" xfId="35396"/>
    <cellStyle name="Note 2 2 2 4 2 4" xfId="35397"/>
    <cellStyle name="Note 2 2 2 4 2 4 2" xfId="35398"/>
    <cellStyle name="Note 2 2 2 4 2 4 2 2" xfId="35399"/>
    <cellStyle name="Note 2 2 2 4 2 4 3" xfId="35400"/>
    <cellStyle name="Note 2 2 2 4 2 5" xfId="35401"/>
    <cellStyle name="Note 2 2 2 4 2 5 2" xfId="35402"/>
    <cellStyle name="Note 2 2 2 4 2 6" xfId="35403"/>
    <cellStyle name="Note 2 2 2 4 3" xfId="35404"/>
    <cellStyle name="Note 2 2 2 4 3 2" xfId="35405"/>
    <cellStyle name="Note 2 2 2 4 3 2 2" xfId="35406"/>
    <cellStyle name="Note 2 2 2 4 3 2 2 2" xfId="35407"/>
    <cellStyle name="Note 2 2 2 4 3 2 2 2 2" xfId="35408"/>
    <cellStyle name="Note 2 2 2 4 3 2 2 3" xfId="35409"/>
    <cellStyle name="Note 2 2 2 4 3 2 3" xfId="35410"/>
    <cellStyle name="Note 2 2 2 4 3 2 3 2" xfId="35411"/>
    <cellStyle name="Note 2 2 2 4 3 2 4" xfId="35412"/>
    <cellStyle name="Note 2 2 2 4 3 3" xfId="35413"/>
    <cellStyle name="Note 2 2 2 4 3 3 2" xfId="35414"/>
    <cellStyle name="Note 2 2 2 4 3 3 2 2" xfId="35415"/>
    <cellStyle name="Note 2 2 2 4 3 3 3" xfId="35416"/>
    <cellStyle name="Note 2 2 2 4 3 4" xfId="35417"/>
    <cellStyle name="Note 2 2 2 4 3 4 2" xfId="35418"/>
    <cellStyle name="Note 2 2 2 4 3 5" xfId="35419"/>
    <cellStyle name="Note 2 2 2 4 4" xfId="35420"/>
    <cellStyle name="Note 2 2 2 4 4 2" xfId="35421"/>
    <cellStyle name="Note 2 2 2 4 4 2 2" xfId="35422"/>
    <cellStyle name="Note 2 2 2 4 4 2 2 2" xfId="35423"/>
    <cellStyle name="Note 2 2 2 4 4 2 3" xfId="35424"/>
    <cellStyle name="Note 2 2 2 4 4 3" xfId="35425"/>
    <cellStyle name="Note 2 2 2 4 4 3 2" xfId="35426"/>
    <cellStyle name="Note 2 2 2 4 4 4" xfId="35427"/>
    <cellStyle name="Note 2 2 2 4 5" xfId="35428"/>
    <cellStyle name="Note 2 2 2 4 5 2" xfId="35429"/>
    <cellStyle name="Note 2 2 2 4 5 2 2" xfId="35430"/>
    <cellStyle name="Note 2 2 2 4 5 3" xfId="35431"/>
    <cellStyle name="Note 2 2 2 4 6" xfId="35432"/>
    <cellStyle name="Note 2 2 2 4 6 2" xfId="35433"/>
    <cellStyle name="Note 2 2 2 4 7" xfId="35434"/>
    <cellStyle name="Note 2 2 2 5" xfId="35435"/>
    <cellStyle name="Note 2 2 2 5 2" xfId="35436"/>
    <cellStyle name="Note 2 2 2 5 2 2" xfId="35437"/>
    <cellStyle name="Note 2 2 2 5 2 2 2" xfId="35438"/>
    <cellStyle name="Note 2 2 2 5 2 2 2 2" xfId="35439"/>
    <cellStyle name="Note 2 2 2 5 2 2 2 2 2" xfId="35440"/>
    <cellStyle name="Note 2 2 2 5 2 2 2 3" xfId="35441"/>
    <cellStyle name="Note 2 2 2 5 2 2 3" xfId="35442"/>
    <cellStyle name="Note 2 2 2 5 2 2 3 2" xfId="35443"/>
    <cellStyle name="Note 2 2 2 5 2 2 4" xfId="35444"/>
    <cellStyle name="Note 2 2 2 5 2 3" xfId="35445"/>
    <cellStyle name="Note 2 2 2 5 2 3 2" xfId="35446"/>
    <cellStyle name="Note 2 2 2 5 2 3 2 2" xfId="35447"/>
    <cellStyle name="Note 2 2 2 5 2 3 3" xfId="35448"/>
    <cellStyle name="Note 2 2 2 5 2 4" xfId="35449"/>
    <cellStyle name="Note 2 2 2 5 2 4 2" xfId="35450"/>
    <cellStyle name="Note 2 2 2 5 2 5" xfId="35451"/>
    <cellStyle name="Note 2 2 2 5 3" xfId="35452"/>
    <cellStyle name="Note 2 2 2 5 3 2" xfId="35453"/>
    <cellStyle name="Note 2 2 2 5 3 2 2" xfId="35454"/>
    <cellStyle name="Note 2 2 2 5 3 2 2 2" xfId="35455"/>
    <cellStyle name="Note 2 2 2 5 3 2 3" xfId="35456"/>
    <cellStyle name="Note 2 2 2 5 3 3" xfId="35457"/>
    <cellStyle name="Note 2 2 2 5 3 3 2" xfId="35458"/>
    <cellStyle name="Note 2 2 2 5 3 4" xfId="35459"/>
    <cellStyle name="Note 2 2 2 5 4" xfId="35460"/>
    <cellStyle name="Note 2 2 2 5 4 2" xfId="35461"/>
    <cellStyle name="Note 2 2 2 5 4 2 2" xfId="35462"/>
    <cellStyle name="Note 2 2 2 5 4 3" xfId="35463"/>
    <cellStyle name="Note 2 2 2 5 5" xfId="35464"/>
    <cellStyle name="Note 2 2 2 5 5 2" xfId="35465"/>
    <cellStyle name="Note 2 2 2 5 6" xfId="35466"/>
    <cellStyle name="Note 2 2 2 6" xfId="35467"/>
    <cellStyle name="Note 2 2 2 6 2" xfId="35468"/>
    <cellStyle name="Note 2 2 2 6 2 2" xfId="35469"/>
    <cellStyle name="Note 2 2 2 6 2 2 2" xfId="35470"/>
    <cellStyle name="Note 2 2 2 6 2 2 2 2" xfId="35471"/>
    <cellStyle name="Note 2 2 2 6 2 2 3" xfId="35472"/>
    <cellStyle name="Note 2 2 2 6 2 3" xfId="35473"/>
    <cellStyle name="Note 2 2 2 6 2 3 2" xfId="35474"/>
    <cellStyle name="Note 2 2 2 6 2 4" xfId="35475"/>
    <cellStyle name="Note 2 2 2 6 3" xfId="35476"/>
    <cellStyle name="Note 2 2 2 6 3 2" xfId="35477"/>
    <cellStyle name="Note 2 2 2 6 3 2 2" xfId="35478"/>
    <cellStyle name="Note 2 2 2 6 3 3" xfId="35479"/>
    <cellStyle name="Note 2 2 2 6 4" xfId="35480"/>
    <cellStyle name="Note 2 2 2 6 4 2" xfId="35481"/>
    <cellStyle name="Note 2 2 2 6 5" xfId="35482"/>
    <cellStyle name="Note 2 2 2 7" xfId="35483"/>
    <cellStyle name="Note 2 2 2 7 2" xfId="35484"/>
    <cellStyle name="Note 2 2 2 7 2 2" xfId="35485"/>
    <cellStyle name="Note 2 2 2 7 2 2 2" xfId="35486"/>
    <cellStyle name="Note 2 2 2 7 2 3" xfId="35487"/>
    <cellStyle name="Note 2 2 2 7 3" xfId="35488"/>
    <cellStyle name="Note 2 2 2 7 3 2" xfId="35489"/>
    <cellStyle name="Note 2 2 2 7 4" xfId="35490"/>
    <cellStyle name="Note 2 2 2 8" xfId="35491"/>
    <cellStyle name="Note 2 2 2 8 2" xfId="35492"/>
    <cellStyle name="Note 2 2 2 8 2 2" xfId="35493"/>
    <cellStyle name="Note 2 2 2 8 3" xfId="35494"/>
    <cellStyle name="Note 2 2 2 9" xfId="35495"/>
    <cellStyle name="Note 2 2 2 9 2" xfId="35496"/>
    <cellStyle name="Note 2 2 3" xfId="35497"/>
    <cellStyle name="Note 2 2 3 2" xfId="35498"/>
    <cellStyle name="Note 2 2 3 2 2" xfId="35499"/>
    <cellStyle name="Note 2 2 3 2 2 2" xfId="35500"/>
    <cellStyle name="Note 2 2 3 2 2 2 2" xfId="35501"/>
    <cellStyle name="Note 2 2 3 2 2 2 2 2" xfId="35502"/>
    <cellStyle name="Note 2 2 3 2 2 2 2 2 2" xfId="35503"/>
    <cellStyle name="Note 2 2 3 2 2 2 2 2 2 2" xfId="35504"/>
    <cellStyle name="Note 2 2 3 2 2 2 2 2 2 2 2" xfId="35505"/>
    <cellStyle name="Note 2 2 3 2 2 2 2 2 2 3" xfId="35506"/>
    <cellStyle name="Note 2 2 3 2 2 2 2 2 3" xfId="35507"/>
    <cellStyle name="Note 2 2 3 2 2 2 2 2 3 2" xfId="35508"/>
    <cellStyle name="Note 2 2 3 2 2 2 2 2 4" xfId="35509"/>
    <cellStyle name="Note 2 2 3 2 2 2 2 3" xfId="35510"/>
    <cellStyle name="Note 2 2 3 2 2 2 2 3 2" xfId="35511"/>
    <cellStyle name="Note 2 2 3 2 2 2 2 3 2 2" xfId="35512"/>
    <cellStyle name="Note 2 2 3 2 2 2 2 3 3" xfId="35513"/>
    <cellStyle name="Note 2 2 3 2 2 2 2 4" xfId="35514"/>
    <cellStyle name="Note 2 2 3 2 2 2 2 4 2" xfId="35515"/>
    <cellStyle name="Note 2 2 3 2 2 2 2 5" xfId="35516"/>
    <cellStyle name="Note 2 2 3 2 2 2 3" xfId="35517"/>
    <cellStyle name="Note 2 2 3 2 2 2 3 2" xfId="35518"/>
    <cellStyle name="Note 2 2 3 2 2 2 3 2 2" xfId="35519"/>
    <cellStyle name="Note 2 2 3 2 2 2 3 2 2 2" xfId="35520"/>
    <cellStyle name="Note 2 2 3 2 2 2 3 2 3" xfId="35521"/>
    <cellStyle name="Note 2 2 3 2 2 2 3 3" xfId="35522"/>
    <cellStyle name="Note 2 2 3 2 2 2 3 3 2" xfId="35523"/>
    <cellStyle name="Note 2 2 3 2 2 2 3 4" xfId="35524"/>
    <cellStyle name="Note 2 2 3 2 2 2 4" xfId="35525"/>
    <cellStyle name="Note 2 2 3 2 2 2 4 2" xfId="35526"/>
    <cellStyle name="Note 2 2 3 2 2 2 4 2 2" xfId="35527"/>
    <cellStyle name="Note 2 2 3 2 2 2 4 3" xfId="35528"/>
    <cellStyle name="Note 2 2 3 2 2 2 5" xfId="35529"/>
    <cellStyle name="Note 2 2 3 2 2 2 5 2" xfId="35530"/>
    <cellStyle name="Note 2 2 3 2 2 2 6" xfId="35531"/>
    <cellStyle name="Note 2 2 3 2 2 3" xfId="35532"/>
    <cellStyle name="Note 2 2 3 2 2 3 2" xfId="35533"/>
    <cellStyle name="Note 2 2 3 2 2 3 2 2" xfId="35534"/>
    <cellStyle name="Note 2 2 3 2 2 3 2 2 2" xfId="35535"/>
    <cellStyle name="Note 2 2 3 2 2 3 2 2 2 2" xfId="35536"/>
    <cellStyle name="Note 2 2 3 2 2 3 2 2 3" xfId="35537"/>
    <cellStyle name="Note 2 2 3 2 2 3 2 3" xfId="35538"/>
    <cellStyle name="Note 2 2 3 2 2 3 2 3 2" xfId="35539"/>
    <cellStyle name="Note 2 2 3 2 2 3 2 4" xfId="35540"/>
    <cellStyle name="Note 2 2 3 2 2 3 3" xfId="35541"/>
    <cellStyle name="Note 2 2 3 2 2 3 3 2" xfId="35542"/>
    <cellStyle name="Note 2 2 3 2 2 3 3 2 2" xfId="35543"/>
    <cellStyle name="Note 2 2 3 2 2 3 3 3" xfId="35544"/>
    <cellStyle name="Note 2 2 3 2 2 3 4" xfId="35545"/>
    <cellStyle name="Note 2 2 3 2 2 3 4 2" xfId="35546"/>
    <cellStyle name="Note 2 2 3 2 2 3 5" xfId="35547"/>
    <cellStyle name="Note 2 2 3 2 2 4" xfId="35548"/>
    <cellStyle name="Note 2 2 3 2 2 4 2" xfId="35549"/>
    <cellStyle name="Note 2 2 3 2 2 4 2 2" xfId="35550"/>
    <cellStyle name="Note 2 2 3 2 2 4 2 2 2" xfId="35551"/>
    <cellStyle name="Note 2 2 3 2 2 4 2 3" xfId="35552"/>
    <cellStyle name="Note 2 2 3 2 2 4 3" xfId="35553"/>
    <cellStyle name="Note 2 2 3 2 2 4 3 2" xfId="35554"/>
    <cellStyle name="Note 2 2 3 2 2 4 4" xfId="35555"/>
    <cellStyle name="Note 2 2 3 2 2 5" xfId="35556"/>
    <cellStyle name="Note 2 2 3 2 2 5 2" xfId="35557"/>
    <cellStyle name="Note 2 2 3 2 2 5 2 2" xfId="35558"/>
    <cellStyle name="Note 2 2 3 2 2 5 3" xfId="35559"/>
    <cellStyle name="Note 2 2 3 2 2 6" xfId="35560"/>
    <cellStyle name="Note 2 2 3 2 2 6 2" xfId="35561"/>
    <cellStyle name="Note 2 2 3 2 2 7" xfId="35562"/>
    <cellStyle name="Note 2 2 3 2 3" xfId="35563"/>
    <cellStyle name="Note 2 2 3 2 3 2" xfId="35564"/>
    <cellStyle name="Note 2 2 3 2 3 2 2" xfId="35565"/>
    <cellStyle name="Note 2 2 3 2 3 2 2 2" xfId="35566"/>
    <cellStyle name="Note 2 2 3 2 3 2 2 2 2" xfId="35567"/>
    <cellStyle name="Note 2 2 3 2 3 2 2 2 2 2" xfId="35568"/>
    <cellStyle name="Note 2 2 3 2 3 2 2 2 3" xfId="35569"/>
    <cellStyle name="Note 2 2 3 2 3 2 2 3" xfId="35570"/>
    <cellStyle name="Note 2 2 3 2 3 2 2 3 2" xfId="35571"/>
    <cellStyle name="Note 2 2 3 2 3 2 2 4" xfId="35572"/>
    <cellStyle name="Note 2 2 3 2 3 2 3" xfId="35573"/>
    <cellStyle name="Note 2 2 3 2 3 2 3 2" xfId="35574"/>
    <cellStyle name="Note 2 2 3 2 3 2 3 2 2" xfId="35575"/>
    <cellStyle name="Note 2 2 3 2 3 2 3 3" xfId="35576"/>
    <cellStyle name="Note 2 2 3 2 3 2 4" xfId="35577"/>
    <cellStyle name="Note 2 2 3 2 3 2 4 2" xfId="35578"/>
    <cellStyle name="Note 2 2 3 2 3 2 5" xfId="35579"/>
    <cellStyle name="Note 2 2 3 2 3 3" xfId="35580"/>
    <cellStyle name="Note 2 2 3 2 3 3 2" xfId="35581"/>
    <cellStyle name="Note 2 2 3 2 3 3 2 2" xfId="35582"/>
    <cellStyle name="Note 2 2 3 2 3 3 2 2 2" xfId="35583"/>
    <cellStyle name="Note 2 2 3 2 3 3 2 3" xfId="35584"/>
    <cellStyle name="Note 2 2 3 2 3 3 3" xfId="35585"/>
    <cellStyle name="Note 2 2 3 2 3 3 3 2" xfId="35586"/>
    <cellStyle name="Note 2 2 3 2 3 3 4" xfId="35587"/>
    <cellStyle name="Note 2 2 3 2 3 4" xfId="35588"/>
    <cellStyle name="Note 2 2 3 2 3 4 2" xfId="35589"/>
    <cellStyle name="Note 2 2 3 2 3 4 2 2" xfId="35590"/>
    <cellStyle name="Note 2 2 3 2 3 4 3" xfId="35591"/>
    <cellStyle name="Note 2 2 3 2 3 5" xfId="35592"/>
    <cellStyle name="Note 2 2 3 2 3 5 2" xfId="35593"/>
    <cellStyle name="Note 2 2 3 2 3 6" xfId="35594"/>
    <cellStyle name="Note 2 2 3 2 4" xfId="35595"/>
    <cellStyle name="Note 2 2 3 2 4 2" xfId="35596"/>
    <cellStyle name="Note 2 2 3 2 4 2 2" xfId="35597"/>
    <cellStyle name="Note 2 2 3 2 4 2 2 2" xfId="35598"/>
    <cellStyle name="Note 2 2 3 2 4 2 2 2 2" xfId="35599"/>
    <cellStyle name="Note 2 2 3 2 4 2 2 3" xfId="35600"/>
    <cellStyle name="Note 2 2 3 2 4 2 3" xfId="35601"/>
    <cellStyle name="Note 2 2 3 2 4 2 3 2" xfId="35602"/>
    <cellStyle name="Note 2 2 3 2 4 2 4" xfId="35603"/>
    <cellStyle name="Note 2 2 3 2 4 3" xfId="35604"/>
    <cellStyle name="Note 2 2 3 2 4 3 2" xfId="35605"/>
    <cellStyle name="Note 2 2 3 2 4 3 2 2" xfId="35606"/>
    <cellStyle name="Note 2 2 3 2 4 3 3" xfId="35607"/>
    <cellStyle name="Note 2 2 3 2 4 4" xfId="35608"/>
    <cellStyle name="Note 2 2 3 2 4 4 2" xfId="35609"/>
    <cellStyle name="Note 2 2 3 2 4 5" xfId="35610"/>
    <cellStyle name="Note 2 2 3 2 5" xfId="35611"/>
    <cellStyle name="Note 2 2 3 2 5 2" xfId="35612"/>
    <cellStyle name="Note 2 2 3 2 5 2 2" xfId="35613"/>
    <cellStyle name="Note 2 2 3 2 5 2 2 2" xfId="35614"/>
    <cellStyle name="Note 2 2 3 2 5 2 3" xfId="35615"/>
    <cellStyle name="Note 2 2 3 2 5 3" xfId="35616"/>
    <cellStyle name="Note 2 2 3 2 5 3 2" xfId="35617"/>
    <cellStyle name="Note 2 2 3 2 5 4" xfId="35618"/>
    <cellStyle name="Note 2 2 3 2 6" xfId="35619"/>
    <cellStyle name="Note 2 2 3 2 6 2" xfId="35620"/>
    <cellStyle name="Note 2 2 3 2 6 2 2" xfId="35621"/>
    <cellStyle name="Note 2 2 3 2 6 3" xfId="35622"/>
    <cellStyle name="Note 2 2 3 2 7" xfId="35623"/>
    <cellStyle name="Note 2 2 3 2 7 2" xfId="35624"/>
    <cellStyle name="Note 2 2 3 2 8" xfId="35625"/>
    <cellStyle name="Note 2 2 3 3" xfId="35626"/>
    <cellStyle name="Note 2 2 3 3 2" xfId="35627"/>
    <cellStyle name="Note 2 2 3 3 2 2" xfId="35628"/>
    <cellStyle name="Note 2 2 3 3 2 2 2" xfId="35629"/>
    <cellStyle name="Note 2 2 3 3 2 2 2 2" xfId="35630"/>
    <cellStyle name="Note 2 2 3 3 2 2 2 2 2" xfId="35631"/>
    <cellStyle name="Note 2 2 3 3 2 2 2 2 2 2" xfId="35632"/>
    <cellStyle name="Note 2 2 3 3 2 2 2 2 3" xfId="35633"/>
    <cellStyle name="Note 2 2 3 3 2 2 2 3" xfId="35634"/>
    <cellStyle name="Note 2 2 3 3 2 2 2 3 2" xfId="35635"/>
    <cellStyle name="Note 2 2 3 3 2 2 2 4" xfId="35636"/>
    <cellStyle name="Note 2 2 3 3 2 2 3" xfId="35637"/>
    <cellStyle name="Note 2 2 3 3 2 2 3 2" xfId="35638"/>
    <cellStyle name="Note 2 2 3 3 2 2 3 2 2" xfId="35639"/>
    <cellStyle name="Note 2 2 3 3 2 2 3 3" xfId="35640"/>
    <cellStyle name="Note 2 2 3 3 2 2 4" xfId="35641"/>
    <cellStyle name="Note 2 2 3 3 2 2 4 2" xfId="35642"/>
    <cellStyle name="Note 2 2 3 3 2 2 5" xfId="35643"/>
    <cellStyle name="Note 2 2 3 3 2 3" xfId="35644"/>
    <cellStyle name="Note 2 2 3 3 2 3 2" xfId="35645"/>
    <cellStyle name="Note 2 2 3 3 2 3 2 2" xfId="35646"/>
    <cellStyle name="Note 2 2 3 3 2 3 2 2 2" xfId="35647"/>
    <cellStyle name="Note 2 2 3 3 2 3 2 3" xfId="35648"/>
    <cellStyle name="Note 2 2 3 3 2 3 3" xfId="35649"/>
    <cellStyle name="Note 2 2 3 3 2 3 3 2" xfId="35650"/>
    <cellStyle name="Note 2 2 3 3 2 3 4" xfId="35651"/>
    <cellStyle name="Note 2 2 3 3 2 4" xfId="35652"/>
    <cellStyle name="Note 2 2 3 3 2 4 2" xfId="35653"/>
    <cellStyle name="Note 2 2 3 3 2 4 2 2" xfId="35654"/>
    <cellStyle name="Note 2 2 3 3 2 4 3" xfId="35655"/>
    <cellStyle name="Note 2 2 3 3 2 5" xfId="35656"/>
    <cellStyle name="Note 2 2 3 3 2 5 2" xfId="35657"/>
    <cellStyle name="Note 2 2 3 3 2 6" xfId="35658"/>
    <cellStyle name="Note 2 2 3 3 3" xfId="35659"/>
    <cellStyle name="Note 2 2 3 3 3 2" xfId="35660"/>
    <cellStyle name="Note 2 2 3 3 3 2 2" xfId="35661"/>
    <cellStyle name="Note 2 2 3 3 3 2 2 2" xfId="35662"/>
    <cellStyle name="Note 2 2 3 3 3 2 2 2 2" xfId="35663"/>
    <cellStyle name="Note 2 2 3 3 3 2 2 3" xfId="35664"/>
    <cellStyle name="Note 2 2 3 3 3 2 3" xfId="35665"/>
    <cellStyle name="Note 2 2 3 3 3 2 3 2" xfId="35666"/>
    <cellStyle name="Note 2 2 3 3 3 2 4" xfId="35667"/>
    <cellStyle name="Note 2 2 3 3 3 3" xfId="35668"/>
    <cellStyle name="Note 2 2 3 3 3 3 2" xfId="35669"/>
    <cellStyle name="Note 2 2 3 3 3 3 2 2" xfId="35670"/>
    <cellStyle name="Note 2 2 3 3 3 3 3" xfId="35671"/>
    <cellStyle name="Note 2 2 3 3 3 4" xfId="35672"/>
    <cellStyle name="Note 2 2 3 3 3 4 2" xfId="35673"/>
    <cellStyle name="Note 2 2 3 3 3 5" xfId="35674"/>
    <cellStyle name="Note 2 2 3 3 4" xfId="35675"/>
    <cellStyle name="Note 2 2 3 3 4 2" xfId="35676"/>
    <cellStyle name="Note 2 2 3 3 4 2 2" xfId="35677"/>
    <cellStyle name="Note 2 2 3 3 4 2 2 2" xfId="35678"/>
    <cellStyle name="Note 2 2 3 3 4 2 3" xfId="35679"/>
    <cellStyle name="Note 2 2 3 3 4 3" xfId="35680"/>
    <cellStyle name="Note 2 2 3 3 4 3 2" xfId="35681"/>
    <cellStyle name="Note 2 2 3 3 4 4" xfId="35682"/>
    <cellStyle name="Note 2 2 3 3 5" xfId="35683"/>
    <cellStyle name="Note 2 2 3 3 5 2" xfId="35684"/>
    <cellStyle name="Note 2 2 3 3 5 2 2" xfId="35685"/>
    <cellStyle name="Note 2 2 3 3 5 3" xfId="35686"/>
    <cellStyle name="Note 2 2 3 3 6" xfId="35687"/>
    <cellStyle name="Note 2 2 3 3 6 2" xfId="35688"/>
    <cellStyle name="Note 2 2 3 3 7" xfId="35689"/>
    <cellStyle name="Note 2 2 3 4" xfId="35690"/>
    <cellStyle name="Note 2 2 3 4 2" xfId="35691"/>
    <cellStyle name="Note 2 2 3 4 2 2" xfId="35692"/>
    <cellStyle name="Note 2 2 3 4 2 2 2" xfId="35693"/>
    <cellStyle name="Note 2 2 3 4 2 2 2 2" xfId="35694"/>
    <cellStyle name="Note 2 2 3 4 2 2 2 2 2" xfId="35695"/>
    <cellStyle name="Note 2 2 3 4 2 2 2 3" xfId="35696"/>
    <cellStyle name="Note 2 2 3 4 2 2 3" xfId="35697"/>
    <cellStyle name="Note 2 2 3 4 2 2 3 2" xfId="35698"/>
    <cellStyle name="Note 2 2 3 4 2 2 4" xfId="35699"/>
    <cellStyle name="Note 2 2 3 4 2 3" xfId="35700"/>
    <cellStyle name="Note 2 2 3 4 2 3 2" xfId="35701"/>
    <cellStyle name="Note 2 2 3 4 2 3 2 2" xfId="35702"/>
    <cellStyle name="Note 2 2 3 4 2 3 3" xfId="35703"/>
    <cellStyle name="Note 2 2 3 4 2 4" xfId="35704"/>
    <cellStyle name="Note 2 2 3 4 2 4 2" xfId="35705"/>
    <cellStyle name="Note 2 2 3 4 2 5" xfId="35706"/>
    <cellStyle name="Note 2 2 3 4 3" xfId="35707"/>
    <cellStyle name="Note 2 2 3 4 3 2" xfId="35708"/>
    <cellStyle name="Note 2 2 3 4 3 2 2" xfId="35709"/>
    <cellStyle name="Note 2 2 3 4 3 2 2 2" xfId="35710"/>
    <cellStyle name="Note 2 2 3 4 3 2 3" xfId="35711"/>
    <cellStyle name="Note 2 2 3 4 3 3" xfId="35712"/>
    <cellStyle name="Note 2 2 3 4 3 3 2" xfId="35713"/>
    <cellStyle name="Note 2 2 3 4 3 4" xfId="35714"/>
    <cellStyle name="Note 2 2 3 4 4" xfId="35715"/>
    <cellStyle name="Note 2 2 3 4 4 2" xfId="35716"/>
    <cellStyle name="Note 2 2 3 4 4 2 2" xfId="35717"/>
    <cellStyle name="Note 2 2 3 4 4 3" xfId="35718"/>
    <cellStyle name="Note 2 2 3 4 5" xfId="35719"/>
    <cellStyle name="Note 2 2 3 4 5 2" xfId="35720"/>
    <cellStyle name="Note 2 2 3 4 6" xfId="35721"/>
    <cellStyle name="Note 2 2 3 5" xfId="35722"/>
    <cellStyle name="Note 2 2 3 5 2" xfId="35723"/>
    <cellStyle name="Note 2 2 3 5 2 2" xfId="35724"/>
    <cellStyle name="Note 2 2 3 5 2 2 2" xfId="35725"/>
    <cellStyle name="Note 2 2 3 5 2 2 2 2" xfId="35726"/>
    <cellStyle name="Note 2 2 3 5 2 2 3" xfId="35727"/>
    <cellStyle name="Note 2 2 3 5 2 3" xfId="35728"/>
    <cellStyle name="Note 2 2 3 5 2 3 2" xfId="35729"/>
    <cellStyle name="Note 2 2 3 5 2 4" xfId="35730"/>
    <cellStyle name="Note 2 2 3 5 3" xfId="35731"/>
    <cellStyle name="Note 2 2 3 5 3 2" xfId="35732"/>
    <cellStyle name="Note 2 2 3 5 3 2 2" xfId="35733"/>
    <cellStyle name="Note 2 2 3 5 3 3" xfId="35734"/>
    <cellStyle name="Note 2 2 3 5 4" xfId="35735"/>
    <cellStyle name="Note 2 2 3 5 4 2" xfId="35736"/>
    <cellStyle name="Note 2 2 3 5 5" xfId="35737"/>
    <cellStyle name="Note 2 2 3 6" xfId="35738"/>
    <cellStyle name="Note 2 2 3 6 2" xfId="35739"/>
    <cellStyle name="Note 2 2 3 6 2 2" xfId="35740"/>
    <cellStyle name="Note 2 2 3 6 2 2 2" xfId="35741"/>
    <cellStyle name="Note 2 2 3 6 2 3" xfId="35742"/>
    <cellStyle name="Note 2 2 3 6 3" xfId="35743"/>
    <cellStyle name="Note 2 2 3 6 3 2" xfId="35744"/>
    <cellStyle name="Note 2 2 3 6 4" xfId="35745"/>
    <cellStyle name="Note 2 2 3 7" xfId="35746"/>
    <cellStyle name="Note 2 2 3 7 2" xfId="35747"/>
    <cellStyle name="Note 2 2 3 7 2 2" xfId="35748"/>
    <cellStyle name="Note 2 2 3 7 3" xfId="35749"/>
    <cellStyle name="Note 2 2 3 8" xfId="35750"/>
    <cellStyle name="Note 2 2 3 8 2" xfId="35751"/>
    <cellStyle name="Note 2 2 3 9" xfId="35752"/>
    <cellStyle name="Note 2 2 4" xfId="35753"/>
    <cellStyle name="Note 2 2 4 2" xfId="35754"/>
    <cellStyle name="Note 2 2 4 2 2" xfId="35755"/>
    <cellStyle name="Note 2 2 4 2 2 2" xfId="35756"/>
    <cellStyle name="Note 2 2 4 2 2 2 2" xfId="35757"/>
    <cellStyle name="Note 2 2 4 2 2 2 2 2" xfId="35758"/>
    <cellStyle name="Note 2 2 4 2 2 2 2 2 2" xfId="35759"/>
    <cellStyle name="Note 2 2 4 2 2 2 2 2 2 2" xfId="35760"/>
    <cellStyle name="Note 2 2 4 2 2 2 2 2 3" xfId="35761"/>
    <cellStyle name="Note 2 2 4 2 2 2 2 3" xfId="35762"/>
    <cellStyle name="Note 2 2 4 2 2 2 2 3 2" xfId="35763"/>
    <cellStyle name="Note 2 2 4 2 2 2 2 4" xfId="35764"/>
    <cellStyle name="Note 2 2 4 2 2 2 3" xfId="35765"/>
    <cellStyle name="Note 2 2 4 2 2 2 3 2" xfId="35766"/>
    <cellStyle name="Note 2 2 4 2 2 2 3 2 2" xfId="35767"/>
    <cellStyle name="Note 2 2 4 2 2 2 3 3" xfId="35768"/>
    <cellStyle name="Note 2 2 4 2 2 2 4" xfId="35769"/>
    <cellStyle name="Note 2 2 4 2 2 2 4 2" xfId="35770"/>
    <cellStyle name="Note 2 2 4 2 2 2 5" xfId="35771"/>
    <cellStyle name="Note 2 2 4 2 2 3" xfId="35772"/>
    <cellStyle name="Note 2 2 4 2 2 3 2" xfId="35773"/>
    <cellStyle name="Note 2 2 4 2 2 3 2 2" xfId="35774"/>
    <cellStyle name="Note 2 2 4 2 2 3 2 2 2" xfId="35775"/>
    <cellStyle name="Note 2 2 4 2 2 3 2 3" xfId="35776"/>
    <cellStyle name="Note 2 2 4 2 2 3 3" xfId="35777"/>
    <cellStyle name="Note 2 2 4 2 2 3 3 2" xfId="35778"/>
    <cellStyle name="Note 2 2 4 2 2 3 4" xfId="35779"/>
    <cellStyle name="Note 2 2 4 2 2 4" xfId="35780"/>
    <cellStyle name="Note 2 2 4 2 2 4 2" xfId="35781"/>
    <cellStyle name="Note 2 2 4 2 2 4 2 2" xfId="35782"/>
    <cellStyle name="Note 2 2 4 2 2 4 3" xfId="35783"/>
    <cellStyle name="Note 2 2 4 2 2 5" xfId="35784"/>
    <cellStyle name="Note 2 2 4 2 2 5 2" xfId="35785"/>
    <cellStyle name="Note 2 2 4 2 2 6" xfId="35786"/>
    <cellStyle name="Note 2 2 4 2 3" xfId="35787"/>
    <cellStyle name="Note 2 2 4 2 3 2" xfId="35788"/>
    <cellStyle name="Note 2 2 4 2 3 2 2" xfId="35789"/>
    <cellStyle name="Note 2 2 4 2 3 2 2 2" xfId="35790"/>
    <cellStyle name="Note 2 2 4 2 3 2 2 2 2" xfId="35791"/>
    <cellStyle name="Note 2 2 4 2 3 2 2 3" xfId="35792"/>
    <cellStyle name="Note 2 2 4 2 3 2 3" xfId="35793"/>
    <cellStyle name="Note 2 2 4 2 3 2 3 2" xfId="35794"/>
    <cellStyle name="Note 2 2 4 2 3 2 4" xfId="35795"/>
    <cellStyle name="Note 2 2 4 2 3 3" xfId="35796"/>
    <cellStyle name="Note 2 2 4 2 3 3 2" xfId="35797"/>
    <cellStyle name="Note 2 2 4 2 3 3 2 2" xfId="35798"/>
    <cellStyle name="Note 2 2 4 2 3 3 3" xfId="35799"/>
    <cellStyle name="Note 2 2 4 2 3 4" xfId="35800"/>
    <cellStyle name="Note 2 2 4 2 3 4 2" xfId="35801"/>
    <cellStyle name="Note 2 2 4 2 3 5" xfId="35802"/>
    <cellStyle name="Note 2 2 4 2 4" xfId="35803"/>
    <cellStyle name="Note 2 2 4 2 4 2" xfId="35804"/>
    <cellStyle name="Note 2 2 4 2 4 2 2" xfId="35805"/>
    <cellStyle name="Note 2 2 4 2 4 2 2 2" xfId="35806"/>
    <cellStyle name="Note 2 2 4 2 4 2 3" xfId="35807"/>
    <cellStyle name="Note 2 2 4 2 4 3" xfId="35808"/>
    <cellStyle name="Note 2 2 4 2 4 3 2" xfId="35809"/>
    <cellStyle name="Note 2 2 4 2 4 4" xfId="35810"/>
    <cellStyle name="Note 2 2 4 2 5" xfId="35811"/>
    <cellStyle name="Note 2 2 4 2 5 2" xfId="35812"/>
    <cellStyle name="Note 2 2 4 2 5 2 2" xfId="35813"/>
    <cellStyle name="Note 2 2 4 2 5 3" xfId="35814"/>
    <cellStyle name="Note 2 2 4 2 6" xfId="35815"/>
    <cellStyle name="Note 2 2 4 2 6 2" xfId="35816"/>
    <cellStyle name="Note 2 2 4 2 7" xfId="35817"/>
    <cellStyle name="Note 2 2 4 3" xfId="35818"/>
    <cellStyle name="Note 2 2 4 3 2" xfId="35819"/>
    <cellStyle name="Note 2 2 4 3 2 2" xfId="35820"/>
    <cellStyle name="Note 2 2 4 3 2 2 2" xfId="35821"/>
    <cellStyle name="Note 2 2 4 3 2 2 2 2" xfId="35822"/>
    <cellStyle name="Note 2 2 4 3 2 2 2 2 2" xfId="35823"/>
    <cellStyle name="Note 2 2 4 3 2 2 2 3" xfId="35824"/>
    <cellStyle name="Note 2 2 4 3 2 2 3" xfId="35825"/>
    <cellStyle name="Note 2 2 4 3 2 2 3 2" xfId="35826"/>
    <cellStyle name="Note 2 2 4 3 2 2 4" xfId="35827"/>
    <cellStyle name="Note 2 2 4 3 2 3" xfId="35828"/>
    <cellStyle name="Note 2 2 4 3 2 3 2" xfId="35829"/>
    <cellStyle name="Note 2 2 4 3 2 3 2 2" xfId="35830"/>
    <cellStyle name="Note 2 2 4 3 2 3 3" xfId="35831"/>
    <cellStyle name="Note 2 2 4 3 2 4" xfId="35832"/>
    <cellStyle name="Note 2 2 4 3 2 4 2" xfId="35833"/>
    <cellStyle name="Note 2 2 4 3 2 5" xfId="35834"/>
    <cellStyle name="Note 2 2 4 3 3" xfId="35835"/>
    <cellStyle name="Note 2 2 4 3 3 2" xfId="35836"/>
    <cellStyle name="Note 2 2 4 3 3 2 2" xfId="35837"/>
    <cellStyle name="Note 2 2 4 3 3 2 2 2" xfId="35838"/>
    <cellStyle name="Note 2 2 4 3 3 2 3" xfId="35839"/>
    <cellStyle name="Note 2 2 4 3 3 3" xfId="35840"/>
    <cellStyle name="Note 2 2 4 3 3 3 2" xfId="35841"/>
    <cellStyle name="Note 2 2 4 3 3 4" xfId="35842"/>
    <cellStyle name="Note 2 2 4 3 4" xfId="35843"/>
    <cellStyle name="Note 2 2 4 3 4 2" xfId="35844"/>
    <cellStyle name="Note 2 2 4 3 4 2 2" xfId="35845"/>
    <cellStyle name="Note 2 2 4 3 4 3" xfId="35846"/>
    <cellStyle name="Note 2 2 4 3 5" xfId="35847"/>
    <cellStyle name="Note 2 2 4 3 5 2" xfId="35848"/>
    <cellStyle name="Note 2 2 4 3 6" xfId="35849"/>
    <cellStyle name="Note 2 2 4 4" xfId="35850"/>
    <cellStyle name="Note 2 2 4 4 2" xfId="35851"/>
    <cellStyle name="Note 2 2 4 4 2 2" xfId="35852"/>
    <cellStyle name="Note 2 2 4 4 2 2 2" xfId="35853"/>
    <cellStyle name="Note 2 2 4 4 2 2 2 2" xfId="35854"/>
    <cellStyle name="Note 2 2 4 4 2 2 3" xfId="35855"/>
    <cellStyle name="Note 2 2 4 4 2 3" xfId="35856"/>
    <cellStyle name="Note 2 2 4 4 2 3 2" xfId="35857"/>
    <cellStyle name="Note 2 2 4 4 2 4" xfId="35858"/>
    <cellStyle name="Note 2 2 4 4 3" xfId="35859"/>
    <cellStyle name="Note 2 2 4 4 3 2" xfId="35860"/>
    <cellStyle name="Note 2 2 4 4 3 2 2" xfId="35861"/>
    <cellStyle name="Note 2 2 4 4 3 3" xfId="35862"/>
    <cellStyle name="Note 2 2 4 4 4" xfId="35863"/>
    <cellStyle name="Note 2 2 4 4 4 2" xfId="35864"/>
    <cellStyle name="Note 2 2 4 4 5" xfId="35865"/>
    <cellStyle name="Note 2 2 4 5" xfId="35866"/>
    <cellStyle name="Note 2 2 4 5 2" xfId="35867"/>
    <cellStyle name="Note 2 2 4 5 2 2" xfId="35868"/>
    <cellStyle name="Note 2 2 4 5 2 2 2" xfId="35869"/>
    <cellStyle name="Note 2 2 4 5 2 3" xfId="35870"/>
    <cellStyle name="Note 2 2 4 5 3" xfId="35871"/>
    <cellStyle name="Note 2 2 4 5 3 2" xfId="35872"/>
    <cellStyle name="Note 2 2 4 5 4" xfId="35873"/>
    <cellStyle name="Note 2 2 4 6" xfId="35874"/>
    <cellStyle name="Note 2 2 4 6 2" xfId="35875"/>
    <cellStyle name="Note 2 2 4 6 2 2" xfId="35876"/>
    <cellStyle name="Note 2 2 4 6 3" xfId="35877"/>
    <cellStyle name="Note 2 2 4 7" xfId="35878"/>
    <cellStyle name="Note 2 2 4 7 2" xfId="35879"/>
    <cellStyle name="Note 2 2 4 8" xfId="35880"/>
    <cellStyle name="Note 2 2 5" xfId="35881"/>
    <cellStyle name="Note 2 2 5 2" xfId="35882"/>
    <cellStyle name="Note 2 2 5 2 2" xfId="35883"/>
    <cellStyle name="Note 2 2 5 2 2 2" xfId="35884"/>
    <cellStyle name="Note 2 2 5 2 2 2 2" xfId="35885"/>
    <cellStyle name="Note 2 2 5 2 2 2 2 2" xfId="35886"/>
    <cellStyle name="Note 2 2 5 2 2 2 2 2 2" xfId="35887"/>
    <cellStyle name="Note 2 2 5 2 2 2 2 3" xfId="35888"/>
    <cellStyle name="Note 2 2 5 2 2 2 3" xfId="35889"/>
    <cellStyle name="Note 2 2 5 2 2 2 3 2" xfId="35890"/>
    <cellStyle name="Note 2 2 5 2 2 2 4" xfId="35891"/>
    <cellStyle name="Note 2 2 5 2 2 3" xfId="35892"/>
    <cellStyle name="Note 2 2 5 2 2 3 2" xfId="35893"/>
    <cellStyle name="Note 2 2 5 2 2 3 2 2" xfId="35894"/>
    <cellStyle name="Note 2 2 5 2 2 3 3" xfId="35895"/>
    <cellStyle name="Note 2 2 5 2 2 4" xfId="35896"/>
    <cellStyle name="Note 2 2 5 2 2 4 2" xfId="35897"/>
    <cellStyle name="Note 2 2 5 2 2 5" xfId="35898"/>
    <cellStyle name="Note 2 2 5 2 3" xfId="35899"/>
    <cellStyle name="Note 2 2 5 2 3 2" xfId="35900"/>
    <cellStyle name="Note 2 2 5 2 3 2 2" xfId="35901"/>
    <cellStyle name="Note 2 2 5 2 3 2 2 2" xfId="35902"/>
    <cellStyle name="Note 2 2 5 2 3 2 3" xfId="35903"/>
    <cellStyle name="Note 2 2 5 2 3 3" xfId="35904"/>
    <cellStyle name="Note 2 2 5 2 3 3 2" xfId="35905"/>
    <cellStyle name="Note 2 2 5 2 3 4" xfId="35906"/>
    <cellStyle name="Note 2 2 5 2 4" xfId="35907"/>
    <cellStyle name="Note 2 2 5 2 4 2" xfId="35908"/>
    <cellStyle name="Note 2 2 5 2 4 2 2" xfId="35909"/>
    <cellStyle name="Note 2 2 5 2 4 3" xfId="35910"/>
    <cellStyle name="Note 2 2 5 2 5" xfId="35911"/>
    <cellStyle name="Note 2 2 5 2 5 2" xfId="35912"/>
    <cellStyle name="Note 2 2 5 2 6" xfId="35913"/>
    <cellStyle name="Note 2 2 5 3" xfId="35914"/>
    <cellStyle name="Note 2 2 5 3 2" xfId="35915"/>
    <cellStyle name="Note 2 2 5 3 2 2" xfId="35916"/>
    <cellStyle name="Note 2 2 5 3 2 2 2" xfId="35917"/>
    <cellStyle name="Note 2 2 5 3 2 2 2 2" xfId="35918"/>
    <cellStyle name="Note 2 2 5 3 2 2 3" xfId="35919"/>
    <cellStyle name="Note 2 2 5 3 2 3" xfId="35920"/>
    <cellStyle name="Note 2 2 5 3 2 3 2" xfId="35921"/>
    <cellStyle name="Note 2 2 5 3 2 4" xfId="35922"/>
    <cellStyle name="Note 2 2 5 3 3" xfId="35923"/>
    <cellStyle name="Note 2 2 5 3 3 2" xfId="35924"/>
    <cellStyle name="Note 2 2 5 3 3 2 2" xfId="35925"/>
    <cellStyle name="Note 2 2 5 3 3 3" xfId="35926"/>
    <cellStyle name="Note 2 2 5 3 4" xfId="35927"/>
    <cellStyle name="Note 2 2 5 3 4 2" xfId="35928"/>
    <cellStyle name="Note 2 2 5 3 5" xfId="35929"/>
    <cellStyle name="Note 2 2 5 4" xfId="35930"/>
    <cellStyle name="Note 2 2 5 4 2" xfId="35931"/>
    <cellStyle name="Note 2 2 5 4 2 2" xfId="35932"/>
    <cellStyle name="Note 2 2 5 4 2 2 2" xfId="35933"/>
    <cellStyle name="Note 2 2 5 4 2 3" xfId="35934"/>
    <cellStyle name="Note 2 2 5 4 3" xfId="35935"/>
    <cellStyle name="Note 2 2 5 4 3 2" xfId="35936"/>
    <cellStyle name="Note 2 2 5 4 4" xfId="35937"/>
    <cellStyle name="Note 2 2 5 5" xfId="35938"/>
    <cellStyle name="Note 2 2 5 5 2" xfId="35939"/>
    <cellStyle name="Note 2 2 5 5 2 2" xfId="35940"/>
    <cellStyle name="Note 2 2 5 5 3" xfId="35941"/>
    <cellStyle name="Note 2 2 5 6" xfId="35942"/>
    <cellStyle name="Note 2 2 5 6 2" xfId="35943"/>
    <cellStyle name="Note 2 2 5 7" xfId="35944"/>
    <cellStyle name="Note 2 2 6" xfId="35945"/>
    <cellStyle name="Note 2 2 6 2" xfId="35946"/>
    <cellStyle name="Note 2 2 6 2 2" xfId="35947"/>
    <cellStyle name="Note 2 2 6 2 2 2" xfId="35948"/>
    <cellStyle name="Note 2 2 6 2 2 2 2" xfId="35949"/>
    <cellStyle name="Note 2 2 6 2 2 2 2 2" xfId="35950"/>
    <cellStyle name="Note 2 2 6 2 2 2 3" xfId="35951"/>
    <cellStyle name="Note 2 2 6 2 2 3" xfId="35952"/>
    <cellStyle name="Note 2 2 6 2 2 3 2" xfId="35953"/>
    <cellStyle name="Note 2 2 6 2 2 4" xfId="35954"/>
    <cellStyle name="Note 2 2 6 2 3" xfId="35955"/>
    <cellStyle name="Note 2 2 6 2 3 2" xfId="35956"/>
    <cellStyle name="Note 2 2 6 2 3 2 2" xfId="35957"/>
    <cellStyle name="Note 2 2 6 2 3 3" xfId="35958"/>
    <cellStyle name="Note 2 2 6 2 4" xfId="35959"/>
    <cellStyle name="Note 2 2 6 2 4 2" xfId="35960"/>
    <cellStyle name="Note 2 2 6 2 5" xfId="35961"/>
    <cellStyle name="Note 2 2 6 3" xfId="35962"/>
    <cellStyle name="Note 2 2 6 3 2" xfId="35963"/>
    <cellStyle name="Note 2 2 6 3 2 2" xfId="35964"/>
    <cellStyle name="Note 2 2 6 3 2 2 2" xfId="35965"/>
    <cellStyle name="Note 2 2 6 3 2 3" xfId="35966"/>
    <cellStyle name="Note 2 2 6 3 3" xfId="35967"/>
    <cellStyle name="Note 2 2 6 3 3 2" xfId="35968"/>
    <cellStyle name="Note 2 2 6 3 4" xfId="35969"/>
    <cellStyle name="Note 2 2 6 4" xfId="35970"/>
    <cellStyle name="Note 2 2 6 4 2" xfId="35971"/>
    <cellStyle name="Note 2 2 6 4 2 2" xfId="35972"/>
    <cellStyle name="Note 2 2 6 4 3" xfId="35973"/>
    <cellStyle name="Note 2 2 6 5" xfId="35974"/>
    <cellStyle name="Note 2 2 6 5 2" xfId="35975"/>
    <cellStyle name="Note 2 2 6 6" xfId="35976"/>
    <cellStyle name="Note 2 2 7" xfId="35977"/>
    <cellStyle name="Note 2 2 7 2" xfId="35978"/>
    <cellStyle name="Note 2 2 7 2 2" xfId="35979"/>
    <cellStyle name="Note 2 2 7 2 2 2" xfId="35980"/>
    <cellStyle name="Note 2 2 7 2 2 2 2" xfId="35981"/>
    <cellStyle name="Note 2 2 7 2 2 3" xfId="35982"/>
    <cellStyle name="Note 2 2 7 2 3" xfId="35983"/>
    <cellStyle name="Note 2 2 7 2 3 2" xfId="35984"/>
    <cellStyle name="Note 2 2 7 2 4" xfId="35985"/>
    <cellStyle name="Note 2 2 7 3" xfId="35986"/>
    <cellStyle name="Note 2 2 7 3 2" xfId="35987"/>
    <cellStyle name="Note 2 2 7 3 2 2" xfId="35988"/>
    <cellStyle name="Note 2 2 7 3 3" xfId="35989"/>
    <cellStyle name="Note 2 2 7 4" xfId="35990"/>
    <cellStyle name="Note 2 2 7 4 2" xfId="35991"/>
    <cellStyle name="Note 2 2 7 5" xfId="35992"/>
    <cellStyle name="Note 2 2 8" xfId="35993"/>
    <cellStyle name="Note 2 2 8 2" xfId="35994"/>
    <cellStyle name="Note 2 2 8 2 2" xfId="35995"/>
    <cellStyle name="Note 2 2 8 2 2 2" xfId="35996"/>
    <cellStyle name="Note 2 2 8 2 3" xfId="35997"/>
    <cellStyle name="Note 2 2 8 3" xfId="35998"/>
    <cellStyle name="Note 2 2 8 3 2" xfId="35999"/>
    <cellStyle name="Note 2 2 8 4" xfId="36000"/>
    <cellStyle name="Note 2 2 9" xfId="36001"/>
    <cellStyle name="Note 2 2 9 2" xfId="36002"/>
    <cellStyle name="Note 2 2 9 2 2" xfId="36003"/>
    <cellStyle name="Note 2 2 9 3" xfId="36004"/>
    <cellStyle name="Note 2 3" xfId="36005"/>
    <cellStyle name="Note 2 3 10" xfId="36006"/>
    <cellStyle name="Note 2 3 2" xfId="36007"/>
    <cellStyle name="Note 2 3 2 2" xfId="36008"/>
    <cellStyle name="Note 2 3 2 2 2" xfId="36009"/>
    <cellStyle name="Note 2 3 2 2 2 2" xfId="36010"/>
    <cellStyle name="Note 2 3 2 2 2 2 2" xfId="36011"/>
    <cellStyle name="Note 2 3 2 2 2 2 2 2" xfId="36012"/>
    <cellStyle name="Note 2 3 2 2 2 2 2 2 2" xfId="36013"/>
    <cellStyle name="Note 2 3 2 2 2 2 2 2 2 2" xfId="36014"/>
    <cellStyle name="Note 2 3 2 2 2 2 2 2 2 2 2" xfId="36015"/>
    <cellStyle name="Note 2 3 2 2 2 2 2 2 2 3" xfId="36016"/>
    <cellStyle name="Note 2 3 2 2 2 2 2 2 3" xfId="36017"/>
    <cellStyle name="Note 2 3 2 2 2 2 2 2 3 2" xfId="36018"/>
    <cellStyle name="Note 2 3 2 2 2 2 2 2 4" xfId="36019"/>
    <cellStyle name="Note 2 3 2 2 2 2 2 3" xfId="36020"/>
    <cellStyle name="Note 2 3 2 2 2 2 2 3 2" xfId="36021"/>
    <cellStyle name="Note 2 3 2 2 2 2 2 3 2 2" xfId="36022"/>
    <cellStyle name="Note 2 3 2 2 2 2 2 3 3" xfId="36023"/>
    <cellStyle name="Note 2 3 2 2 2 2 2 4" xfId="36024"/>
    <cellStyle name="Note 2 3 2 2 2 2 2 4 2" xfId="36025"/>
    <cellStyle name="Note 2 3 2 2 2 2 2 5" xfId="36026"/>
    <cellStyle name="Note 2 3 2 2 2 2 3" xfId="36027"/>
    <cellStyle name="Note 2 3 2 2 2 2 3 2" xfId="36028"/>
    <cellStyle name="Note 2 3 2 2 2 2 3 2 2" xfId="36029"/>
    <cellStyle name="Note 2 3 2 2 2 2 3 2 2 2" xfId="36030"/>
    <cellStyle name="Note 2 3 2 2 2 2 3 2 3" xfId="36031"/>
    <cellStyle name="Note 2 3 2 2 2 2 3 3" xfId="36032"/>
    <cellStyle name="Note 2 3 2 2 2 2 3 3 2" xfId="36033"/>
    <cellStyle name="Note 2 3 2 2 2 2 3 4" xfId="36034"/>
    <cellStyle name="Note 2 3 2 2 2 2 4" xfId="36035"/>
    <cellStyle name="Note 2 3 2 2 2 2 4 2" xfId="36036"/>
    <cellStyle name="Note 2 3 2 2 2 2 4 2 2" xfId="36037"/>
    <cellStyle name="Note 2 3 2 2 2 2 4 3" xfId="36038"/>
    <cellStyle name="Note 2 3 2 2 2 2 5" xfId="36039"/>
    <cellStyle name="Note 2 3 2 2 2 2 5 2" xfId="36040"/>
    <cellStyle name="Note 2 3 2 2 2 2 6" xfId="36041"/>
    <cellStyle name="Note 2 3 2 2 2 3" xfId="36042"/>
    <cellStyle name="Note 2 3 2 2 2 3 2" xfId="36043"/>
    <cellStyle name="Note 2 3 2 2 2 3 2 2" xfId="36044"/>
    <cellStyle name="Note 2 3 2 2 2 3 2 2 2" xfId="36045"/>
    <cellStyle name="Note 2 3 2 2 2 3 2 2 2 2" xfId="36046"/>
    <cellStyle name="Note 2 3 2 2 2 3 2 2 3" xfId="36047"/>
    <cellStyle name="Note 2 3 2 2 2 3 2 3" xfId="36048"/>
    <cellStyle name="Note 2 3 2 2 2 3 2 3 2" xfId="36049"/>
    <cellStyle name="Note 2 3 2 2 2 3 2 4" xfId="36050"/>
    <cellStyle name="Note 2 3 2 2 2 3 3" xfId="36051"/>
    <cellStyle name="Note 2 3 2 2 2 3 3 2" xfId="36052"/>
    <cellStyle name="Note 2 3 2 2 2 3 3 2 2" xfId="36053"/>
    <cellStyle name="Note 2 3 2 2 2 3 3 3" xfId="36054"/>
    <cellStyle name="Note 2 3 2 2 2 3 4" xfId="36055"/>
    <cellStyle name="Note 2 3 2 2 2 3 4 2" xfId="36056"/>
    <cellStyle name="Note 2 3 2 2 2 3 5" xfId="36057"/>
    <cellStyle name="Note 2 3 2 2 2 4" xfId="36058"/>
    <cellStyle name="Note 2 3 2 2 2 4 2" xfId="36059"/>
    <cellStyle name="Note 2 3 2 2 2 4 2 2" xfId="36060"/>
    <cellStyle name="Note 2 3 2 2 2 4 2 2 2" xfId="36061"/>
    <cellStyle name="Note 2 3 2 2 2 4 2 3" xfId="36062"/>
    <cellStyle name="Note 2 3 2 2 2 4 3" xfId="36063"/>
    <cellStyle name="Note 2 3 2 2 2 4 3 2" xfId="36064"/>
    <cellStyle name="Note 2 3 2 2 2 4 4" xfId="36065"/>
    <cellStyle name="Note 2 3 2 2 2 5" xfId="36066"/>
    <cellStyle name="Note 2 3 2 2 2 5 2" xfId="36067"/>
    <cellStyle name="Note 2 3 2 2 2 5 2 2" xfId="36068"/>
    <cellStyle name="Note 2 3 2 2 2 5 3" xfId="36069"/>
    <cellStyle name="Note 2 3 2 2 2 6" xfId="36070"/>
    <cellStyle name="Note 2 3 2 2 2 6 2" xfId="36071"/>
    <cellStyle name="Note 2 3 2 2 2 7" xfId="36072"/>
    <cellStyle name="Note 2 3 2 2 3" xfId="36073"/>
    <cellStyle name="Note 2 3 2 2 3 2" xfId="36074"/>
    <cellStyle name="Note 2 3 2 2 3 2 2" xfId="36075"/>
    <cellStyle name="Note 2 3 2 2 3 2 2 2" xfId="36076"/>
    <cellStyle name="Note 2 3 2 2 3 2 2 2 2" xfId="36077"/>
    <cellStyle name="Note 2 3 2 2 3 2 2 2 2 2" xfId="36078"/>
    <cellStyle name="Note 2 3 2 2 3 2 2 2 3" xfId="36079"/>
    <cellStyle name="Note 2 3 2 2 3 2 2 3" xfId="36080"/>
    <cellStyle name="Note 2 3 2 2 3 2 2 3 2" xfId="36081"/>
    <cellStyle name="Note 2 3 2 2 3 2 2 4" xfId="36082"/>
    <cellStyle name="Note 2 3 2 2 3 2 3" xfId="36083"/>
    <cellStyle name="Note 2 3 2 2 3 2 3 2" xfId="36084"/>
    <cellStyle name="Note 2 3 2 2 3 2 3 2 2" xfId="36085"/>
    <cellStyle name="Note 2 3 2 2 3 2 3 3" xfId="36086"/>
    <cellStyle name="Note 2 3 2 2 3 2 4" xfId="36087"/>
    <cellStyle name="Note 2 3 2 2 3 2 4 2" xfId="36088"/>
    <cellStyle name="Note 2 3 2 2 3 2 5" xfId="36089"/>
    <cellStyle name="Note 2 3 2 2 3 3" xfId="36090"/>
    <cellStyle name="Note 2 3 2 2 3 3 2" xfId="36091"/>
    <cellStyle name="Note 2 3 2 2 3 3 2 2" xfId="36092"/>
    <cellStyle name="Note 2 3 2 2 3 3 2 2 2" xfId="36093"/>
    <cellStyle name="Note 2 3 2 2 3 3 2 3" xfId="36094"/>
    <cellStyle name="Note 2 3 2 2 3 3 3" xfId="36095"/>
    <cellStyle name="Note 2 3 2 2 3 3 3 2" xfId="36096"/>
    <cellStyle name="Note 2 3 2 2 3 3 4" xfId="36097"/>
    <cellStyle name="Note 2 3 2 2 3 4" xfId="36098"/>
    <cellStyle name="Note 2 3 2 2 3 4 2" xfId="36099"/>
    <cellStyle name="Note 2 3 2 2 3 4 2 2" xfId="36100"/>
    <cellStyle name="Note 2 3 2 2 3 4 3" xfId="36101"/>
    <cellStyle name="Note 2 3 2 2 3 5" xfId="36102"/>
    <cellStyle name="Note 2 3 2 2 3 5 2" xfId="36103"/>
    <cellStyle name="Note 2 3 2 2 3 6" xfId="36104"/>
    <cellStyle name="Note 2 3 2 2 4" xfId="36105"/>
    <cellStyle name="Note 2 3 2 2 4 2" xfId="36106"/>
    <cellStyle name="Note 2 3 2 2 4 2 2" xfId="36107"/>
    <cellStyle name="Note 2 3 2 2 4 2 2 2" xfId="36108"/>
    <cellStyle name="Note 2 3 2 2 4 2 2 2 2" xfId="36109"/>
    <cellStyle name="Note 2 3 2 2 4 2 2 3" xfId="36110"/>
    <cellStyle name="Note 2 3 2 2 4 2 3" xfId="36111"/>
    <cellStyle name="Note 2 3 2 2 4 2 3 2" xfId="36112"/>
    <cellStyle name="Note 2 3 2 2 4 2 4" xfId="36113"/>
    <cellStyle name="Note 2 3 2 2 4 3" xfId="36114"/>
    <cellStyle name="Note 2 3 2 2 4 3 2" xfId="36115"/>
    <cellStyle name="Note 2 3 2 2 4 3 2 2" xfId="36116"/>
    <cellStyle name="Note 2 3 2 2 4 3 3" xfId="36117"/>
    <cellStyle name="Note 2 3 2 2 4 4" xfId="36118"/>
    <cellStyle name="Note 2 3 2 2 4 4 2" xfId="36119"/>
    <cellStyle name="Note 2 3 2 2 4 5" xfId="36120"/>
    <cellStyle name="Note 2 3 2 2 5" xfId="36121"/>
    <cellStyle name="Note 2 3 2 2 5 2" xfId="36122"/>
    <cellStyle name="Note 2 3 2 2 5 2 2" xfId="36123"/>
    <cellStyle name="Note 2 3 2 2 5 2 2 2" xfId="36124"/>
    <cellStyle name="Note 2 3 2 2 5 2 3" xfId="36125"/>
    <cellStyle name="Note 2 3 2 2 5 3" xfId="36126"/>
    <cellStyle name="Note 2 3 2 2 5 3 2" xfId="36127"/>
    <cellStyle name="Note 2 3 2 2 5 4" xfId="36128"/>
    <cellStyle name="Note 2 3 2 2 6" xfId="36129"/>
    <cellStyle name="Note 2 3 2 2 6 2" xfId="36130"/>
    <cellStyle name="Note 2 3 2 2 6 2 2" xfId="36131"/>
    <cellStyle name="Note 2 3 2 2 6 3" xfId="36132"/>
    <cellStyle name="Note 2 3 2 2 7" xfId="36133"/>
    <cellStyle name="Note 2 3 2 2 7 2" xfId="36134"/>
    <cellStyle name="Note 2 3 2 2 8" xfId="36135"/>
    <cellStyle name="Note 2 3 2 3" xfId="36136"/>
    <cellStyle name="Note 2 3 2 3 2" xfId="36137"/>
    <cellStyle name="Note 2 3 2 3 2 2" xfId="36138"/>
    <cellStyle name="Note 2 3 2 3 2 2 2" xfId="36139"/>
    <cellStyle name="Note 2 3 2 3 2 2 2 2" xfId="36140"/>
    <cellStyle name="Note 2 3 2 3 2 2 2 2 2" xfId="36141"/>
    <cellStyle name="Note 2 3 2 3 2 2 2 2 2 2" xfId="36142"/>
    <cellStyle name="Note 2 3 2 3 2 2 2 2 3" xfId="36143"/>
    <cellStyle name="Note 2 3 2 3 2 2 2 3" xfId="36144"/>
    <cellStyle name="Note 2 3 2 3 2 2 2 3 2" xfId="36145"/>
    <cellStyle name="Note 2 3 2 3 2 2 2 4" xfId="36146"/>
    <cellStyle name="Note 2 3 2 3 2 2 3" xfId="36147"/>
    <cellStyle name="Note 2 3 2 3 2 2 3 2" xfId="36148"/>
    <cellStyle name="Note 2 3 2 3 2 2 3 2 2" xfId="36149"/>
    <cellStyle name="Note 2 3 2 3 2 2 3 3" xfId="36150"/>
    <cellStyle name="Note 2 3 2 3 2 2 4" xfId="36151"/>
    <cellStyle name="Note 2 3 2 3 2 2 4 2" xfId="36152"/>
    <cellStyle name="Note 2 3 2 3 2 2 5" xfId="36153"/>
    <cellStyle name="Note 2 3 2 3 2 3" xfId="36154"/>
    <cellStyle name="Note 2 3 2 3 2 3 2" xfId="36155"/>
    <cellStyle name="Note 2 3 2 3 2 3 2 2" xfId="36156"/>
    <cellStyle name="Note 2 3 2 3 2 3 2 2 2" xfId="36157"/>
    <cellStyle name="Note 2 3 2 3 2 3 2 3" xfId="36158"/>
    <cellStyle name="Note 2 3 2 3 2 3 3" xfId="36159"/>
    <cellStyle name="Note 2 3 2 3 2 3 3 2" xfId="36160"/>
    <cellStyle name="Note 2 3 2 3 2 3 4" xfId="36161"/>
    <cellStyle name="Note 2 3 2 3 2 4" xfId="36162"/>
    <cellStyle name="Note 2 3 2 3 2 4 2" xfId="36163"/>
    <cellStyle name="Note 2 3 2 3 2 4 2 2" xfId="36164"/>
    <cellStyle name="Note 2 3 2 3 2 4 3" xfId="36165"/>
    <cellStyle name="Note 2 3 2 3 2 5" xfId="36166"/>
    <cellStyle name="Note 2 3 2 3 2 5 2" xfId="36167"/>
    <cellStyle name="Note 2 3 2 3 2 6" xfId="36168"/>
    <cellStyle name="Note 2 3 2 3 3" xfId="36169"/>
    <cellStyle name="Note 2 3 2 3 3 2" xfId="36170"/>
    <cellStyle name="Note 2 3 2 3 3 2 2" xfId="36171"/>
    <cellStyle name="Note 2 3 2 3 3 2 2 2" xfId="36172"/>
    <cellStyle name="Note 2 3 2 3 3 2 2 2 2" xfId="36173"/>
    <cellStyle name="Note 2 3 2 3 3 2 2 3" xfId="36174"/>
    <cellStyle name="Note 2 3 2 3 3 2 3" xfId="36175"/>
    <cellStyle name="Note 2 3 2 3 3 2 3 2" xfId="36176"/>
    <cellStyle name="Note 2 3 2 3 3 2 4" xfId="36177"/>
    <cellStyle name="Note 2 3 2 3 3 3" xfId="36178"/>
    <cellStyle name="Note 2 3 2 3 3 3 2" xfId="36179"/>
    <cellStyle name="Note 2 3 2 3 3 3 2 2" xfId="36180"/>
    <cellStyle name="Note 2 3 2 3 3 3 3" xfId="36181"/>
    <cellStyle name="Note 2 3 2 3 3 4" xfId="36182"/>
    <cellStyle name="Note 2 3 2 3 3 4 2" xfId="36183"/>
    <cellStyle name="Note 2 3 2 3 3 5" xfId="36184"/>
    <cellStyle name="Note 2 3 2 3 4" xfId="36185"/>
    <cellStyle name="Note 2 3 2 3 4 2" xfId="36186"/>
    <cellStyle name="Note 2 3 2 3 4 2 2" xfId="36187"/>
    <cellStyle name="Note 2 3 2 3 4 2 2 2" xfId="36188"/>
    <cellStyle name="Note 2 3 2 3 4 2 3" xfId="36189"/>
    <cellStyle name="Note 2 3 2 3 4 3" xfId="36190"/>
    <cellStyle name="Note 2 3 2 3 4 3 2" xfId="36191"/>
    <cellStyle name="Note 2 3 2 3 4 4" xfId="36192"/>
    <cellStyle name="Note 2 3 2 3 5" xfId="36193"/>
    <cellStyle name="Note 2 3 2 3 5 2" xfId="36194"/>
    <cellStyle name="Note 2 3 2 3 5 2 2" xfId="36195"/>
    <cellStyle name="Note 2 3 2 3 5 3" xfId="36196"/>
    <cellStyle name="Note 2 3 2 3 6" xfId="36197"/>
    <cellStyle name="Note 2 3 2 3 6 2" xfId="36198"/>
    <cellStyle name="Note 2 3 2 3 7" xfId="36199"/>
    <cellStyle name="Note 2 3 2 4" xfId="36200"/>
    <cellStyle name="Note 2 3 2 4 2" xfId="36201"/>
    <cellStyle name="Note 2 3 2 4 2 2" xfId="36202"/>
    <cellStyle name="Note 2 3 2 4 2 2 2" xfId="36203"/>
    <cellStyle name="Note 2 3 2 4 2 2 2 2" xfId="36204"/>
    <cellStyle name="Note 2 3 2 4 2 2 2 2 2" xfId="36205"/>
    <cellStyle name="Note 2 3 2 4 2 2 2 3" xfId="36206"/>
    <cellStyle name="Note 2 3 2 4 2 2 3" xfId="36207"/>
    <cellStyle name="Note 2 3 2 4 2 2 3 2" xfId="36208"/>
    <cellStyle name="Note 2 3 2 4 2 2 4" xfId="36209"/>
    <cellStyle name="Note 2 3 2 4 2 3" xfId="36210"/>
    <cellStyle name="Note 2 3 2 4 2 3 2" xfId="36211"/>
    <cellStyle name="Note 2 3 2 4 2 3 2 2" xfId="36212"/>
    <cellStyle name="Note 2 3 2 4 2 3 3" xfId="36213"/>
    <cellStyle name="Note 2 3 2 4 2 4" xfId="36214"/>
    <cellStyle name="Note 2 3 2 4 2 4 2" xfId="36215"/>
    <cellStyle name="Note 2 3 2 4 2 5" xfId="36216"/>
    <cellStyle name="Note 2 3 2 4 3" xfId="36217"/>
    <cellStyle name="Note 2 3 2 4 3 2" xfId="36218"/>
    <cellStyle name="Note 2 3 2 4 3 2 2" xfId="36219"/>
    <cellStyle name="Note 2 3 2 4 3 2 2 2" xfId="36220"/>
    <cellStyle name="Note 2 3 2 4 3 2 3" xfId="36221"/>
    <cellStyle name="Note 2 3 2 4 3 3" xfId="36222"/>
    <cellStyle name="Note 2 3 2 4 3 3 2" xfId="36223"/>
    <cellStyle name="Note 2 3 2 4 3 4" xfId="36224"/>
    <cellStyle name="Note 2 3 2 4 4" xfId="36225"/>
    <cellStyle name="Note 2 3 2 4 4 2" xfId="36226"/>
    <cellStyle name="Note 2 3 2 4 4 2 2" xfId="36227"/>
    <cellStyle name="Note 2 3 2 4 4 3" xfId="36228"/>
    <cellStyle name="Note 2 3 2 4 5" xfId="36229"/>
    <cellStyle name="Note 2 3 2 4 5 2" xfId="36230"/>
    <cellStyle name="Note 2 3 2 4 6" xfId="36231"/>
    <cellStyle name="Note 2 3 2 5" xfId="36232"/>
    <cellStyle name="Note 2 3 2 5 2" xfId="36233"/>
    <cellStyle name="Note 2 3 2 5 2 2" xfId="36234"/>
    <cellStyle name="Note 2 3 2 5 2 2 2" xfId="36235"/>
    <cellStyle name="Note 2 3 2 5 2 2 2 2" xfId="36236"/>
    <cellStyle name="Note 2 3 2 5 2 2 3" xfId="36237"/>
    <cellStyle name="Note 2 3 2 5 2 3" xfId="36238"/>
    <cellStyle name="Note 2 3 2 5 2 3 2" xfId="36239"/>
    <cellStyle name="Note 2 3 2 5 2 4" xfId="36240"/>
    <cellStyle name="Note 2 3 2 5 3" xfId="36241"/>
    <cellStyle name="Note 2 3 2 5 3 2" xfId="36242"/>
    <cellStyle name="Note 2 3 2 5 3 2 2" xfId="36243"/>
    <cellStyle name="Note 2 3 2 5 3 3" xfId="36244"/>
    <cellStyle name="Note 2 3 2 5 4" xfId="36245"/>
    <cellStyle name="Note 2 3 2 5 4 2" xfId="36246"/>
    <cellStyle name="Note 2 3 2 5 5" xfId="36247"/>
    <cellStyle name="Note 2 3 2 6" xfId="36248"/>
    <cellStyle name="Note 2 3 2 6 2" xfId="36249"/>
    <cellStyle name="Note 2 3 2 6 2 2" xfId="36250"/>
    <cellStyle name="Note 2 3 2 6 2 2 2" xfId="36251"/>
    <cellStyle name="Note 2 3 2 6 2 3" xfId="36252"/>
    <cellStyle name="Note 2 3 2 6 3" xfId="36253"/>
    <cellStyle name="Note 2 3 2 6 3 2" xfId="36254"/>
    <cellStyle name="Note 2 3 2 6 4" xfId="36255"/>
    <cellStyle name="Note 2 3 2 7" xfId="36256"/>
    <cellStyle name="Note 2 3 2 7 2" xfId="36257"/>
    <cellStyle name="Note 2 3 2 7 2 2" xfId="36258"/>
    <cellStyle name="Note 2 3 2 7 3" xfId="36259"/>
    <cellStyle name="Note 2 3 2 8" xfId="36260"/>
    <cellStyle name="Note 2 3 2 8 2" xfId="36261"/>
    <cellStyle name="Note 2 3 2 9" xfId="36262"/>
    <cellStyle name="Note 2 3 3" xfId="36263"/>
    <cellStyle name="Note 2 3 3 2" xfId="36264"/>
    <cellStyle name="Note 2 3 3 2 2" xfId="36265"/>
    <cellStyle name="Note 2 3 3 2 2 2" xfId="36266"/>
    <cellStyle name="Note 2 3 3 2 2 2 2" xfId="36267"/>
    <cellStyle name="Note 2 3 3 2 2 2 2 2" xfId="36268"/>
    <cellStyle name="Note 2 3 3 2 2 2 2 2 2" xfId="36269"/>
    <cellStyle name="Note 2 3 3 2 2 2 2 2 2 2" xfId="36270"/>
    <cellStyle name="Note 2 3 3 2 2 2 2 2 3" xfId="36271"/>
    <cellStyle name="Note 2 3 3 2 2 2 2 3" xfId="36272"/>
    <cellStyle name="Note 2 3 3 2 2 2 2 3 2" xfId="36273"/>
    <cellStyle name="Note 2 3 3 2 2 2 2 4" xfId="36274"/>
    <cellStyle name="Note 2 3 3 2 2 2 3" xfId="36275"/>
    <cellStyle name="Note 2 3 3 2 2 2 3 2" xfId="36276"/>
    <cellStyle name="Note 2 3 3 2 2 2 3 2 2" xfId="36277"/>
    <cellStyle name="Note 2 3 3 2 2 2 3 3" xfId="36278"/>
    <cellStyle name="Note 2 3 3 2 2 2 4" xfId="36279"/>
    <cellStyle name="Note 2 3 3 2 2 2 4 2" xfId="36280"/>
    <cellStyle name="Note 2 3 3 2 2 2 5" xfId="36281"/>
    <cellStyle name="Note 2 3 3 2 2 3" xfId="36282"/>
    <cellStyle name="Note 2 3 3 2 2 3 2" xfId="36283"/>
    <cellStyle name="Note 2 3 3 2 2 3 2 2" xfId="36284"/>
    <cellStyle name="Note 2 3 3 2 2 3 2 2 2" xfId="36285"/>
    <cellStyle name="Note 2 3 3 2 2 3 2 3" xfId="36286"/>
    <cellStyle name="Note 2 3 3 2 2 3 3" xfId="36287"/>
    <cellStyle name="Note 2 3 3 2 2 3 3 2" xfId="36288"/>
    <cellStyle name="Note 2 3 3 2 2 3 4" xfId="36289"/>
    <cellStyle name="Note 2 3 3 2 2 4" xfId="36290"/>
    <cellStyle name="Note 2 3 3 2 2 4 2" xfId="36291"/>
    <cellStyle name="Note 2 3 3 2 2 4 2 2" xfId="36292"/>
    <cellStyle name="Note 2 3 3 2 2 4 3" xfId="36293"/>
    <cellStyle name="Note 2 3 3 2 2 5" xfId="36294"/>
    <cellStyle name="Note 2 3 3 2 2 5 2" xfId="36295"/>
    <cellStyle name="Note 2 3 3 2 2 6" xfId="36296"/>
    <cellStyle name="Note 2 3 3 2 3" xfId="36297"/>
    <cellStyle name="Note 2 3 3 2 3 2" xfId="36298"/>
    <cellStyle name="Note 2 3 3 2 3 2 2" xfId="36299"/>
    <cellStyle name="Note 2 3 3 2 3 2 2 2" xfId="36300"/>
    <cellStyle name="Note 2 3 3 2 3 2 2 2 2" xfId="36301"/>
    <cellStyle name="Note 2 3 3 2 3 2 2 3" xfId="36302"/>
    <cellStyle name="Note 2 3 3 2 3 2 3" xfId="36303"/>
    <cellStyle name="Note 2 3 3 2 3 2 3 2" xfId="36304"/>
    <cellStyle name="Note 2 3 3 2 3 2 4" xfId="36305"/>
    <cellStyle name="Note 2 3 3 2 3 3" xfId="36306"/>
    <cellStyle name="Note 2 3 3 2 3 3 2" xfId="36307"/>
    <cellStyle name="Note 2 3 3 2 3 3 2 2" xfId="36308"/>
    <cellStyle name="Note 2 3 3 2 3 3 3" xfId="36309"/>
    <cellStyle name="Note 2 3 3 2 3 4" xfId="36310"/>
    <cellStyle name="Note 2 3 3 2 3 4 2" xfId="36311"/>
    <cellStyle name="Note 2 3 3 2 3 5" xfId="36312"/>
    <cellStyle name="Note 2 3 3 2 4" xfId="36313"/>
    <cellStyle name="Note 2 3 3 2 4 2" xfId="36314"/>
    <cellStyle name="Note 2 3 3 2 4 2 2" xfId="36315"/>
    <cellStyle name="Note 2 3 3 2 4 2 2 2" xfId="36316"/>
    <cellStyle name="Note 2 3 3 2 4 2 3" xfId="36317"/>
    <cellStyle name="Note 2 3 3 2 4 3" xfId="36318"/>
    <cellStyle name="Note 2 3 3 2 4 3 2" xfId="36319"/>
    <cellStyle name="Note 2 3 3 2 4 4" xfId="36320"/>
    <cellStyle name="Note 2 3 3 2 5" xfId="36321"/>
    <cellStyle name="Note 2 3 3 2 5 2" xfId="36322"/>
    <cellStyle name="Note 2 3 3 2 5 2 2" xfId="36323"/>
    <cellStyle name="Note 2 3 3 2 5 3" xfId="36324"/>
    <cellStyle name="Note 2 3 3 2 6" xfId="36325"/>
    <cellStyle name="Note 2 3 3 2 6 2" xfId="36326"/>
    <cellStyle name="Note 2 3 3 2 7" xfId="36327"/>
    <cellStyle name="Note 2 3 3 3" xfId="36328"/>
    <cellStyle name="Note 2 3 3 3 2" xfId="36329"/>
    <cellStyle name="Note 2 3 3 3 2 2" xfId="36330"/>
    <cellStyle name="Note 2 3 3 3 2 2 2" xfId="36331"/>
    <cellStyle name="Note 2 3 3 3 2 2 2 2" xfId="36332"/>
    <cellStyle name="Note 2 3 3 3 2 2 2 2 2" xfId="36333"/>
    <cellStyle name="Note 2 3 3 3 2 2 2 3" xfId="36334"/>
    <cellStyle name="Note 2 3 3 3 2 2 3" xfId="36335"/>
    <cellStyle name="Note 2 3 3 3 2 2 3 2" xfId="36336"/>
    <cellStyle name="Note 2 3 3 3 2 2 4" xfId="36337"/>
    <cellStyle name="Note 2 3 3 3 2 3" xfId="36338"/>
    <cellStyle name="Note 2 3 3 3 2 3 2" xfId="36339"/>
    <cellStyle name="Note 2 3 3 3 2 3 2 2" xfId="36340"/>
    <cellStyle name="Note 2 3 3 3 2 3 3" xfId="36341"/>
    <cellStyle name="Note 2 3 3 3 2 4" xfId="36342"/>
    <cellStyle name="Note 2 3 3 3 2 4 2" xfId="36343"/>
    <cellStyle name="Note 2 3 3 3 2 5" xfId="36344"/>
    <cellStyle name="Note 2 3 3 3 3" xfId="36345"/>
    <cellStyle name="Note 2 3 3 3 3 2" xfId="36346"/>
    <cellStyle name="Note 2 3 3 3 3 2 2" xfId="36347"/>
    <cellStyle name="Note 2 3 3 3 3 2 2 2" xfId="36348"/>
    <cellStyle name="Note 2 3 3 3 3 2 3" xfId="36349"/>
    <cellStyle name="Note 2 3 3 3 3 3" xfId="36350"/>
    <cellStyle name="Note 2 3 3 3 3 3 2" xfId="36351"/>
    <cellStyle name="Note 2 3 3 3 3 4" xfId="36352"/>
    <cellStyle name="Note 2 3 3 3 4" xfId="36353"/>
    <cellStyle name="Note 2 3 3 3 4 2" xfId="36354"/>
    <cellStyle name="Note 2 3 3 3 4 2 2" xfId="36355"/>
    <cellStyle name="Note 2 3 3 3 4 3" xfId="36356"/>
    <cellStyle name="Note 2 3 3 3 5" xfId="36357"/>
    <cellStyle name="Note 2 3 3 3 5 2" xfId="36358"/>
    <cellStyle name="Note 2 3 3 3 6" xfId="36359"/>
    <cellStyle name="Note 2 3 3 4" xfId="36360"/>
    <cellStyle name="Note 2 3 3 4 2" xfId="36361"/>
    <cellStyle name="Note 2 3 3 4 2 2" xfId="36362"/>
    <cellStyle name="Note 2 3 3 4 2 2 2" xfId="36363"/>
    <cellStyle name="Note 2 3 3 4 2 2 2 2" xfId="36364"/>
    <cellStyle name="Note 2 3 3 4 2 2 3" xfId="36365"/>
    <cellStyle name="Note 2 3 3 4 2 3" xfId="36366"/>
    <cellStyle name="Note 2 3 3 4 2 3 2" xfId="36367"/>
    <cellStyle name="Note 2 3 3 4 2 4" xfId="36368"/>
    <cellStyle name="Note 2 3 3 4 3" xfId="36369"/>
    <cellStyle name="Note 2 3 3 4 3 2" xfId="36370"/>
    <cellStyle name="Note 2 3 3 4 3 2 2" xfId="36371"/>
    <cellStyle name="Note 2 3 3 4 3 3" xfId="36372"/>
    <cellStyle name="Note 2 3 3 4 4" xfId="36373"/>
    <cellStyle name="Note 2 3 3 4 4 2" xfId="36374"/>
    <cellStyle name="Note 2 3 3 4 5" xfId="36375"/>
    <cellStyle name="Note 2 3 3 5" xfId="36376"/>
    <cellStyle name="Note 2 3 3 5 2" xfId="36377"/>
    <cellStyle name="Note 2 3 3 5 2 2" xfId="36378"/>
    <cellStyle name="Note 2 3 3 5 2 2 2" xfId="36379"/>
    <cellStyle name="Note 2 3 3 5 2 3" xfId="36380"/>
    <cellStyle name="Note 2 3 3 5 3" xfId="36381"/>
    <cellStyle name="Note 2 3 3 5 3 2" xfId="36382"/>
    <cellStyle name="Note 2 3 3 5 4" xfId="36383"/>
    <cellStyle name="Note 2 3 3 6" xfId="36384"/>
    <cellStyle name="Note 2 3 3 6 2" xfId="36385"/>
    <cellStyle name="Note 2 3 3 6 2 2" xfId="36386"/>
    <cellStyle name="Note 2 3 3 6 3" xfId="36387"/>
    <cellStyle name="Note 2 3 3 7" xfId="36388"/>
    <cellStyle name="Note 2 3 3 7 2" xfId="36389"/>
    <cellStyle name="Note 2 3 3 8" xfId="36390"/>
    <cellStyle name="Note 2 3 4" xfId="36391"/>
    <cellStyle name="Note 2 3 4 2" xfId="36392"/>
    <cellStyle name="Note 2 3 4 2 2" xfId="36393"/>
    <cellStyle name="Note 2 3 4 2 2 2" xfId="36394"/>
    <cellStyle name="Note 2 3 4 2 2 2 2" xfId="36395"/>
    <cellStyle name="Note 2 3 4 2 2 2 2 2" xfId="36396"/>
    <cellStyle name="Note 2 3 4 2 2 2 2 2 2" xfId="36397"/>
    <cellStyle name="Note 2 3 4 2 2 2 2 3" xfId="36398"/>
    <cellStyle name="Note 2 3 4 2 2 2 3" xfId="36399"/>
    <cellStyle name="Note 2 3 4 2 2 2 3 2" xfId="36400"/>
    <cellStyle name="Note 2 3 4 2 2 2 4" xfId="36401"/>
    <cellStyle name="Note 2 3 4 2 2 3" xfId="36402"/>
    <cellStyle name="Note 2 3 4 2 2 3 2" xfId="36403"/>
    <cellStyle name="Note 2 3 4 2 2 3 2 2" xfId="36404"/>
    <cellStyle name="Note 2 3 4 2 2 3 3" xfId="36405"/>
    <cellStyle name="Note 2 3 4 2 2 4" xfId="36406"/>
    <cellStyle name="Note 2 3 4 2 2 4 2" xfId="36407"/>
    <cellStyle name="Note 2 3 4 2 2 5" xfId="36408"/>
    <cellStyle name="Note 2 3 4 2 3" xfId="36409"/>
    <cellStyle name="Note 2 3 4 2 3 2" xfId="36410"/>
    <cellStyle name="Note 2 3 4 2 3 2 2" xfId="36411"/>
    <cellStyle name="Note 2 3 4 2 3 2 2 2" xfId="36412"/>
    <cellStyle name="Note 2 3 4 2 3 2 3" xfId="36413"/>
    <cellStyle name="Note 2 3 4 2 3 3" xfId="36414"/>
    <cellStyle name="Note 2 3 4 2 3 3 2" xfId="36415"/>
    <cellStyle name="Note 2 3 4 2 3 4" xfId="36416"/>
    <cellStyle name="Note 2 3 4 2 4" xfId="36417"/>
    <cellStyle name="Note 2 3 4 2 4 2" xfId="36418"/>
    <cellStyle name="Note 2 3 4 2 4 2 2" xfId="36419"/>
    <cellStyle name="Note 2 3 4 2 4 3" xfId="36420"/>
    <cellStyle name="Note 2 3 4 2 5" xfId="36421"/>
    <cellStyle name="Note 2 3 4 2 5 2" xfId="36422"/>
    <cellStyle name="Note 2 3 4 2 6" xfId="36423"/>
    <cellStyle name="Note 2 3 4 3" xfId="36424"/>
    <cellStyle name="Note 2 3 4 3 2" xfId="36425"/>
    <cellStyle name="Note 2 3 4 3 2 2" xfId="36426"/>
    <cellStyle name="Note 2 3 4 3 2 2 2" xfId="36427"/>
    <cellStyle name="Note 2 3 4 3 2 2 2 2" xfId="36428"/>
    <cellStyle name="Note 2 3 4 3 2 2 3" xfId="36429"/>
    <cellStyle name="Note 2 3 4 3 2 3" xfId="36430"/>
    <cellStyle name="Note 2 3 4 3 2 3 2" xfId="36431"/>
    <cellStyle name="Note 2 3 4 3 2 4" xfId="36432"/>
    <cellStyle name="Note 2 3 4 3 3" xfId="36433"/>
    <cellStyle name="Note 2 3 4 3 3 2" xfId="36434"/>
    <cellStyle name="Note 2 3 4 3 3 2 2" xfId="36435"/>
    <cellStyle name="Note 2 3 4 3 3 3" xfId="36436"/>
    <cellStyle name="Note 2 3 4 3 4" xfId="36437"/>
    <cellStyle name="Note 2 3 4 3 4 2" xfId="36438"/>
    <cellStyle name="Note 2 3 4 3 5" xfId="36439"/>
    <cellStyle name="Note 2 3 4 4" xfId="36440"/>
    <cellStyle name="Note 2 3 4 4 2" xfId="36441"/>
    <cellStyle name="Note 2 3 4 4 2 2" xfId="36442"/>
    <cellStyle name="Note 2 3 4 4 2 2 2" xfId="36443"/>
    <cellStyle name="Note 2 3 4 4 2 3" xfId="36444"/>
    <cellStyle name="Note 2 3 4 4 3" xfId="36445"/>
    <cellStyle name="Note 2 3 4 4 3 2" xfId="36446"/>
    <cellStyle name="Note 2 3 4 4 4" xfId="36447"/>
    <cellStyle name="Note 2 3 4 5" xfId="36448"/>
    <cellStyle name="Note 2 3 4 5 2" xfId="36449"/>
    <cellStyle name="Note 2 3 4 5 2 2" xfId="36450"/>
    <cellStyle name="Note 2 3 4 5 3" xfId="36451"/>
    <cellStyle name="Note 2 3 4 6" xfId="36452"/>
    <cellStyle name="Note 2 3 4 6 2" xfId="36453"/>
    <cellStyle name="Note 2 3 4 7" xfId="36454"/>
    <cellStyle name="Note 2 3 5" xfId="36455"/>
    <cellStyle name="Note 2 3 5 2" xfId="36456"/>
    <cellStyle name="Note 2 3 5 2 2" xfId="36457"/>
    <cellStyle name="Note 2 3 5 2 2 2" xfId="36458"/>
    <cellStyle name="Note 2 3 5 2 2 2 2" xfId="36459"/>
    <cellStyle name="Note 2 3 5 2 2 2 2 2" xfId="36460"/>
    <cellStyle name="Note 2 3 5 2 2 2 3" xfId="36461"/>
    <cellStyle name="Note 2 3 5 2 2 3" xfId="36462"/>
    <cellStyle name="Note 2 3 5 2 2 3 2" xfId="36463"/>
    <cellStyle name="Note 2 3 5 2 2 4" xfId="36464"/>
    <cellStyle name="Note 2 3 5 2 3" xfId="36465"/>
    <cellStyle name="Note 2 3 5 2 3 2" xfId="36466"/>
    <cellStyle name="Note 2 3 5 2 3 2 2" xfId="36467"/>
    <cellStyle name="Note 2 3 5 2 3 3" xfId="36468"/>
    <cellStyle name="Note 2 3 5 2 4" xfId="36469"/>
    <cellStyle name="Note 2 3 5 2 4 2" xfId="36470"/>
    <cellStyle name="Note 2 3 5 2 5" xfId="36471"/>
    <cellStyle name="Note 2 3 5 3" xfId="36472"/>
    <cellStyle name="Note 2 3 5 3 2" xfId="36473"/>
    <cellStyle name="Note 2 3 5 3 2 2" xfId="36474"/>
    <cellStyle name="Note 2 3 5 3 2 2 2" xfId="36475"/>
    <cellStyle name="Note 2 3 5 3 2 3" xfId="36476"/>
    <cellStyle name="Note 2 3 5 3 3" xfId="36477"/>
    <cellStyle name="Note 2 3 5 3 3 2" xfId="36478"/>
    <cellStyle name="Note 2 3 5 3 4" xfId="36479"/>
    <cellStyle name="Note 2 3 5 4" xfId="36480"/>
    <cellStyle name="Note 2 3 5 4 2" xfId="36481"/>
    <cellStyle name="Note 2 3 5 4 2 2" xfId="36482"/>
    <cellStyle name="Note 2 3 5 4 3" xfId="36483"/>
    <cellStyle name="Note 2 3 5 5" xfId="36484"/>
    <cellStyle name="Note 2 3 5 5 2" xfId="36485"/>
    <cellStyle name="Note 2 3 5 6" xfId="36486"/>
    <cellStyle name="Note 2 3 6" xfId="36487"/>
    <cellStyle name="Note 2 3 6 2" xfId="36488"/>
    <cellStyle name="Note 2 3 6 2 2" xfId="36489"/>
    <cellStyle name="Note 2 3 6 2 2 2" xfId="36490"/>
    <cellStyle name="Note 2 3 6 2 2 2 2" xfId="36491"/>
    <cellStyle name="Note 2 3 6 2 2 3" xfId="36492"/>
    <cellStyle name="Note 2 3 6 2 3" xfId="36493"/>
    <cellStyle name="Note 2 3 6 2 3 2" xfId="36494"/>
    <cellStyle name="Note 2 3 6 2 4" xfId="36495"/>
    <cellStyle name="Note 2 3 6 3" xfId="36496"/>
    <cellStyle name="Note 2 3 6 3 2" xfId="36497"/>
    <cellStyle name="Note 2 3 6 3 2 2" xfId="36498"/>
    <cellStyle name="Note 2 3 6 3 3" xfId="36499"/>
    <cellStyle name="Note 2 3 6 4" xfId="36500"/>
    <cellStyle name="Note 2 3 6 4 2" xfId="36501"/>
    <cellStyle name="Note 2 3 6 5" xfId="36502"/>
    <cellStyle name="Note 2 3 7" xfId="36503"/>
    <cellStyle name="Note 2 3 7 2" xfId="36504"/>
    <cellStyle name="Note 2 3 7 2 2" xfId="36505"/>
    <cellStyle name="Note 2 3 7 2 2 2" xfId="36506"/>
    <cellStyle name="Note 2 3 7 2 3" xfId="36507"/>
    <cellStyle name="Note 2 3 7 3" xfId="36508"/>
    <cellStyle name="Note 2 3 7 3 2" xfId="36509"/>
    <cellStyle name="Note 2 3 7 4" xfId="36510"/>
    <cellStyle name="Note 2 3 8" xfId="36511"/>
    <cellStyle name="Note 2 3 8 2" xfId="36512"/>
    <cellStyle name="Note 2 3 8 2 2" xfId="36513"/>
    <cellStyle name="Note 2 3 8 3" xfId="36514"/>
    <cellStyle name="Note 2 3 9" xfId="36515"/>
    <cellStyle name="Note 2 3 9 2" xfId="36516"/>
    <cellStyle name="Note 2 4" xfId="36517"/>
    <cellStyle name="Note 2 4 2" xfId="36518"/>
    <cellStyle name="Note 2 4 2 2" xfId="36519"/>
    <cellStyle name="Note 2 4 2 2 2" xfId="36520"/>
    <cellStyle name="Note 2 4 2 2 2 2" xfId="36521"/>
    <cellStyle name="Note 2 4 2 2 2 2 2" xfId="36522"/>
    <cellStyle name="Note 2 4 2 2 2 2 2 2" xfId="36523"/>
    <cellStyle name="Note 2 4 2 2 2 2 2 2 2" xfId="36524"/>
    <cellStyle name="Note 2 4 2 2 2 2 2 2 2 2" xfId="36525"/>
    <cellStyle name="Note 2 4 2 2 2 2 2 2 3" xfId="36526"/>
    <cellStyle name="Note 2 4 2 2 2 2 2 3" xfId="36527"/>
    <cellStyle name="Note 2 4 2 2 2 2 2 3 2" xfId="36528"/>
    <cellStyle name="Note 2 4 2 2 2 2 2 4" xfId="36529"/>
    <cellStyle name="Note 2 4 2 2 2 2 3" xfId="36530"/>
    <cellStyle name="Note 2 4 2 2 2 2 3 2" xfId="36531"/>
    <cellStyle name="Note 2 4 2 2 2 2 3 2 2" xfId="36532"/>
    <cellStyle name="Note 2 4 2 2 2 2 3 3" xfId="36533"/>
    <cellStyle name="Note 2 4 2 2 2 2 4" xfId="36534"/>
    <cellStyle name="Note 2 4 2 2 2 2 4 2" xfId="36535"/>
    <cellStyle name="Note 2 4 2 2 2 2 5" xfId="36536"/>
    <cellStyle name="Note 2 4 2 2 2 3" xfId="36537"/>
    <cellStyle name="Note 2 4 2 2 2 3 2" xfId="36538"/>
    <cellStyle name="Note 2 4 2 2 2 3 2 2" xfId="36539"/>
    <cellStyle name="Note 2 4 2 2 2 3 2 2 2" xfId="36540"/>
    <cellStyle name="Note 2 4 2 2 2 3 2 3" xfId="36541"/>
    <cellStyle name="Note 2 4 2 2 2 3 3" xfId="36542"/>
    <cellStyle name="Note 2 4 2 2 2 3 3 2" xfId="36543"/>
    <cellStyle name="Note 2 4 2 2 2 3 4" xfId="36544"/>
    <cellStyle name="Note 2 4 2 2 2 4" xfId="36545"/>
    <cellStyle name="Note 2 4 2 2 2 4 2" xfId="36546"/>
    <cellStyle name="Note 2 4 2 2 2 4 2 2" xfId="36547"/>
    <cellStyle name="Note 2 4 2 2 2 4 3" xfId="36548"/>
    <cellStyle name="Note 2 4 2 2 2 5" xfId="36549"/>
    <cellStyle name="Note 2 4 2 2 2 5 2" xfId="36550"/>
    <cellStyle name="Note 2 4 2 2 2 6" xfId="36551"/>
    <cellStyle name="Note 2 4 2 2 3" xfId="36552"/>
    <cellStyle name="Note 2 4 2 2 3 2" xfId="36553"/>
    <cellStyle name="Note 2 4 2 2 3 2 2" xfId="36554"/>
    <cellStyle name="Note 2 4 2 2 3 2 2 2" xfId="36555"/>
    <cellStyle name="Note 2 4 2 2 3 2 2 2 2" xfId="36556"/>
    <cellStyle name="Note 2 4 2 2 3 2 2 3" xfId="36557"/>
    <cellStyle name="Note 2 4 2 2 3 2 3" xfId="36558"/>
    <cellStyle name="Note 2 4 2 2 3 2 3 2" xfId="36559"/>
    <cellStyle name="Note 2 4 2 2 3 2 4" xfId="36560"/>
    <cellStyle name="Note 2 4 2 2 3 3" xfId="36561"/>
    <cellStyle name="Note 2 4 2 2 3 3 2" xfId="36562"/>
    <cellStyle name="Note 2 4 2 2 3 3 2 2" xfId="36563"/>
    <cellStyle name="Note 2 4 2 2 3 3 3" xfId="36564"/>
    <cellStyle name="Note 2 4 2 2 3 4" xfId="36565"/>
    <cellStyle name="Note 2 4 2 2 3 4 2" xfId="36566"/>
    <cellStyle name="Note 2 4 2 2 3 5" xfId="36567"/>
    <cellStyle name="Note 2 4 2 2 4" xfId="36568"/>
    <cellStyle name="Note 2 4 2 2 4 2" xfId="36569"/>
    <cellStyle name="Note 2 4 2 2 4 2 2" xfId="36570"/>
    <cellStyle name="Note 2 4 2 2 4 2 2 2" xfId="36571"/>
    <cellStyle name="Note 2 4 2 2 4 2 3" xfId="36572"/>
    <cellStyle name="Note 2 4 2 2 4 3" xfId="36573"/>
    <cellStyle name="Note 2 4 2 2 4 3 2" xfId="36574"/>
    <cellStyle name="Note 2 4 2 2 4 4" xfId="36575"/>
    <cellStyle name="Note 2 4 2 2 5" xfId="36576"/>
    <cellStyle name="Note 2 4 2 2 5 2" xfId="36577"/>
    <cellStyle name="Note 2 4 2 2 5 2 2" xfId="36578"/>
    <cellStyle name="Note 2 4 2 2 5 3" xfId="36579"/>
    <cellStyle name="Note 2 4 2 2 6" xfId="36580"/>
    <cellStyle name="Note 2 4 2 2 6 2" xfId="36581"/>
    <cellStyle name="Note 2 4 2 2 7" xfId="36582"/>
    <cellStyle name="Note 2 4 2 3" xfId="36583"/>
    <cellStyle name="Note 2 4 2 3 2" xfId="36584"/>
    <cellStyle name="Note 2 4 2 3 2 2" xfId="36585"/>
    <cellStyle name="Note 2 4 2 3 2 2 2" xfId="36586"/>
    <cellStyle name="Note 2 4 2 3 2 2 2 2" xfId="36587"/>
    <cellStyle name="Note 2 4 2 3 2 2 2 2 2" xfId="36588"/>
    <cellStyle name="Note 2 4 2 3 2 2 2 3" xfId="36589"/>
    <cellStyle name="Note 2 4 2 3 2 2 3" xfId="36590"/>
    <cellStyle name="Note 2 4 2 3 2 2 3 2" xfId="36591"/>
    <cellStyle name="Note 2 4 2 3 2 2 4" xfId="36592"/>
    <cellStyle name="Note 2 4 2 3 2 3" xfId="36593"/>
    <cellStyle name="Note 2 4 2 3 2 3 2" xfId="36594"/>
    <cellStyle name="Note 2 4 2 3 2 3 2 2" xfId="36595"/>
    <cellStyle name="Note 2 4 2 3 2 3 3" xfId="36596"/>
    <cellStyle name="Note 2 4 2 3 2 4" xfId="36597"/>
    <cellStyle name="Note 2 4 2 3 2 4 2" xfId="36598"/>
    <cellStyle name="Note 2 4 2 3 2 5" xfId="36599"/>
    <cellStyle name="Note 2 4 2 3 3" xfId="36600"/>
    <cellStyle name="Note 2 4 2 3 3 2" xfId="36601"/>
    <cellStyle name="Note 2 4 2 3 3 2 2" xfId="36602"/>
    <cellStyle name="Note 2 4 2 3 3 2 2 2" xfId="36603"/>
    <cellStyle name="Note 2 4 2 3 3 2 3" xfId="36604"/>
    <cellStyle name="Note 2 4 2 3 3 3" xfId="36605"/>
    <cellStyle name="Note 2 4 2 3 3 3 2" xfId="36606"/>
    <cellStyle name="Note 2 4 2 3 3 4" xfId="36607"/>
    <cellStyle name="Note 2 4 2 3 4" xfId="36608"/>
    <cellStyle name="Note 2 4 2 3 4 2" xfId="36609"/>
    <cellStyle name="Note 2 4 2 3 4 2 2" xfId="36610"/>
    <cellStyle name="Note 2 4 2 3 4 3" xfId="36611"/>
    <cellStyle name="Note 2 4 2 3 5" xfId="36612"/>
    <cellStyle name="Note 2 4 2 3 5 2" xfId="36613"/>
    <cellStyle name="Note 2 4 2 3 6" xfId="36614"/>
    <cellStyle name="Note 2 4 2 4" xfId="36615"/>
    <cellStyle name="Note 2 4 2 4 2" xfId="36616"/>
    <cellStyle name="Note 2 4 2 4 2 2" xfId="36617"/>
    <cellStyle name="Note 2 4 2 4 2 2 2" xfId="36618"/>
    <cellStyle name="Note 2 4 2 4 2 2 2 2" xfId="36619"/>
    <cellStyle name="Note 2 4 2 4 2 2 3" xfId="36620"/>
    <cellStyle name="Note 2 4 2 4 2 3" xfId="36621"/>
    <cellStyle name="Note 2 4 2 4 2 3 2" xfId="36622"/>
    <cellStyle name="Note 2 4 2 4 2 4" xfId="36623"/>
    <cellStyle name="Note 2 4 2 4 3" xfId="36624"/>
    <cellStyle name="Note 2 4 2 4 3 2" xfId="36625"/>
    <cellStyle name="Note 2 4 2 4 3 2 2" xfId="36626"/>
    <cellStyle name="Note 2 4 2 4 3 3" xfId="36627"/>
    <cellStyle name="Note 2 4 2 4 4" xfId="36628"/>
    <cellStyle name="Note 2 4 2 4 4 2" xfId="36629"/>
    <cellStyle name="Note 2 4 2 4 5" xfId="36630"/>
    <cellStyle name="Note 2 4 2 5" xfId="36631"/>
    <cellStyle name="Note 2 4 2 5 2" xfId="36632"/>
    <cellStyle name="Note 2 4 2 5 2 2" xfId="36633"/>
    <cellStyle name="Note 2 4 2 5 2 2 2" xfId="36634"/>
    <cellStyle name="Note 2 4 2 5 2 3" xfId="36635"/>
    <cellStyle name="Note 2 4 2 5 3" xfId="36636"/>
    <cellStyle name="Note 2 4 2 5 3 2" xfId="36637"/>
    <cellStyle name="Note 2 4 2 5 4" xfId="36638"/>
    <cellStyle name="Note 2 4 2 6" xfId="36639"/>
    <cellStyle name="Note 2 4 2 6 2" xfId="36640"/>
    <cellStyle name="Note 2 4 2 6 2 2" xfId="36641"/>
    <cellStyle name="Note 2 4 2 6 3" xfId="36642"/>
    <cellStyle name="Note 2 4 2 7" xfId="36643"/>
    <cellStyle name="Note 2 4 2 7 2" xfId="36644"/>
    <cellStyle name="Note 2 4 2 8" xfId="36645"/>
    <cellStyle name="Note 2 4 3" xfId="36646"/>
    <cellStyle name="Note 2 4 3 2" xfId="36647"/>
    <cellStyle name="Note 2 4 3 2 2" xfId="36648"/>
    <cellStyle name="Note 2 4 3 2 2 2" xfId="36649"/>
    <cellStyle name="Note 2 4 3 2 2 2 2" xfId="36650"/>
    <cellStyle name="Note 2 4 3 2 2 2 2 2" xfId="36651"/>
    <cellStyle name="Note 2 4 3 2 2 2 2 2 2" xfId="36652"/>
    <cellStyle name="Note 2 4 3 2 2 2 2 3" xfId="36653"/>
    <cellStyle name="Note 2 4 3 2 2 2 3" xfId="36654"/>
    <cellStyle name="Note 2 4 3 2 2 2 3 2" xfId="36655"/>
    <cellStyle name="Note 2 4 3 2 2 2 4" xfId="36656"/>
    <cellStyle name="Note 2 4 3 2 2 3" xfId="36657"/>
    <cellStyle name="Note 2 4 3 2 2 3 2" xfId="36658"/>
    <cellStyle name="Note 2 4 3 2 2 3 2 2" xfId="36659"/>
    <cellStyle name="Note 2 4 3 2 2 3 3" xfId="36660"/>
    <cellStyle name="Note 2 4 3 2 2 4" xfId="36661"/>
    <cellStyle name="Note 2 4 3 2 2 4 2" xfId="36662"/>
    <cellStyle name="Note 2 4 3 2 2 5" xfId="36663"/>
    <cellStyle name="Note 2 4 3 2 3" xfId="36664"/>
    <cellStyle name="Note 2 4 3 2 3 2" xfId="36665"/>
    <cellStyle name="Note 2 4 3 2 3 2 2" xfId="36666"/>
    <cellStyle name="Note 2 4 3 2 3 2 2 2" xfId="36667"/>
    <cellStyle name="Note 2 4 3 2 3 2 3" xfId="36668"/>
    <cellStyle name="Note 2 4 3 2 3 3" xfId="36669"/>
    <cellStyle name="Note 2 4 3 2 3 3 2" xfId="36670"/>
    <cellStyle name="Note 2 4 3 2 3 4" xfId="36671"/>
    <cellStyle name="Note 2 4 3 2 4" xfId="36672"/>
    <cellStyle name="Note 2 4 3 2 4 2" xfId="36673"/>
    <cellStyle name="Note 2 4 3 2 4 2 2" xfId="36674"/>
    <cellStyle name="Note 2 4 3 2 4 3" xfId="36675"/>
    <cellStyle name="Note 2 4 3 2 5" xfId="36676"/>
    <cellStyle name="Note 2 4 3 2 5 2" xfId="36677"/>
    <cellStyle name="Note 2 4 3 2 6" xfId="36678"/>
    <cellStyle name="Note 2 4 3 3" xfId="36679"/>
    <cellStyle name="Note 2 4 3 3 2" xfId="36680"/>
    <cellStyle name="Note 2 4 3 3 2 2" xfId="36681"/>
    <cellStyle name="Note 2 4 3 3 2 2 2" xfId="36682"/>
    <cellStyle name="Note 2 4 3 3 2 2 2 2" xfId="36683"/>
    <cellStyle name="Note 2 4 3 3 2 2 3" xfId="36684"/>
    <cellStyle name="Note 2 4 3 3 2 3" xfId="36685"/>
    <cellStyle name="Note 2 4 3 3 2 3 2" xfId="36686"/>
    <cellStyle name="Note 2 4 3 3 2 4" xfId="36687"/>
    <cellStyle name="Note 2 4 3 3 3" xfId="36688"/>
    <cellStyle name="Note 2 4 3 3 3 2" xfId="36689"/>
    <cellStyle name="Note 2 4 3 3 3 2 2" xfId="36690"/>
    <cellStyle name="Note 2 4 3 3 3 3" xfId="36691"/>
    <cellStyle name="Note 2 4 3 3 4" xfId="36692"/>
    <cellStyle name="Note 2 4 3 3 4 2" xfId="36693"/>
    <cellStyle name="Note 2 4 3 3 5" xfId="36694"/>
    <cellStyle name="Note 2 4 3 4" xfId="36695"/>
    <cellStyle name="Note 2 4 3 4 2" xfId="36696"/>
    <cellStyle name="Note 2 4 3 4 2 2" xfId="36697"/>
    <cellStyle name="Note 2 4 3 4 2 2 2" xfId="36698"/>
    <cellStyle name="Note 2 4 3 4 2 3" xfId="36699"/>
    <cellStyle name="Note 2 4 3 4 3" xfId="36700"/>
    <cellStyle name="Note 2 4 3 4 3 2" xfId="36701"/>
    <cellStyle name="Note 2 4 3 4 4" xfId="36702"/>
    <cellStyle name="Note 2 4 3 5" xfId="36703"/>
    <cellStyle name="Note 2 4 3 5 2" xfId="36704"/>
    <cellStyle name="Note 2 4 3 5 2 2" xfId="36705"/>
    <cellStyle name="Note 2 4 3 5 3" xfId="36706"/>
    <cellStyle name="Note 2 4 3 6" xfId="36707"/>
    <cellStyle name="Note 2 4 3 6 2" xfId="36708"/>
    <cellStyle name="Note 2 4 3 7" xfId="36709"/>
    <cellStyle name="Note 2 4 4" xfId="36710"/>
    <cellStyle name="Note 2 4 4 2" xfId="36711"/>
    <cellStyle name="Note 2 4 4 2 2" xfId="36712"/>
    <cellStyle name="Note 2 4 4 2 2 2" xfId="36713"/>
    <cellStyle name="Note 2 4 4 2 2 2 2" xfId="36714"/>
    <cellStyle name="Note 2 4 4 2 2 2 2 2" xfId="36715"/>
    <cellStyle name="Note 2 4 4 2 2 2 3" xfId="36716"/>
    <cellStyle name="Note 2 4 4 2 2 3" xfId="36717"/>
    <cellStyle name="Note 2 4 4 2 2 3 2" xfId="36718"/>
    <cellStyle name="Note 2 4 4 2 2 4" xfId="36719"/>
    <cellStyle name="Note 2 4 4 2 3" xfId="36720"/>
    <cellStyle name="Note 2 4 4 2 3 2" xfId="36721"/>
    <cellStyle name="Note 2 4 4 2 3 2 2" xfId="36722"/>
    <cellStyle name="Note 2 4 4 2 3 3" xfId="36723"/>
    <cellStyle name="Note 2 4 4 2 4" xfId="36724"/>
    <cellStyle name="Note 2 4 4 2 4 2" xfId="36725"/>
    <cellStyle name="Note 2 4 4 2 5" xfId="36726"/>
    <cellStyle name="Note 2 4 4 3" xfId="36727"/>
    <cellStyle name="Note 2 4 4 3 2" xfId="36728"/>
    <cellStyle name="Note 2 4 4 3 2 2" xfId="36729"/>
    <cellStyle name="Note 2 4 4 3 2 2 2" xfId="36730"/>
    <cellStyle name="Note 2 4 4 3 2 3" xfId="36731"/>
    <cellStyle name="Note 2 4 4 3 3" xfId="36732"/>
    <cellStyle name="Note 2 4 4 3 3 2" xfId="36733"/>
    <cellStyle name="Note 2 4 4 3 4" xfId="36734"/>
    <cellStyle name="Note 2 4 4 4" xfId="36735"/>
    <cellStyle name="Note 2 4 4 4 2" xfId="36736"/>
    <cellStyle name="Note 2 4 4 4 2 2" xfId="36737"/>
    <cellStyle name="Note 2 4 4 4 3" xfId="36738"/>
    <cellStyle name="Note 2 4 4 5" xfId="36739"/>
    <cellStyle name="Note 2 4 4 5 2" xfId="36740"/>
    <cellStyle name="Note 2 4 4 6" xfId="36741"/>
    <cellStyle name="Note 2 4 5" xfId="36742"/>
    <cellStyle name="Note 2 4 5 2" xfId="36743"/>
    <cellStyle name="Note 2 4 5 2 2" xfId="36744"/>
    <cellStyle name="Note 2 4 5 2 2 2" xfId="36745"/>
    <cellStyle name="Note 2 4 5 2 2 2 2" xfId="36746"/>
    <cellStyle name="Note 2 4 5 2 2 3" xfId="36747"/>
    <cellStyle name="Note 2 4 5 2 3" xfId="36748"/>
    <cellStyle name="Note 2 4 5 2 3 2" xfId="36749"/>
    <cellStyle name="Note 2 4 5 2 4" xfId="36750"/>
    <cellStyle name="Note 2 4 5 3" xfId="36751"/>
    <cellStyle name="Note 2 4 5 3 2" xfId="36752"/>
    <cellStyle name="Note 2 4 5 3 2 2" xfId="36753"/>
    <cellStyle name="Note 2 4 5 3 3" xfId="36754"/>
    <cellStyle name="Note 2 4 5 4" xfId="36755"/>
    <cellStyle name="Note 2 4 5 4 2" xfId="36756"/>
    <cellStyle name="Note 2 4 5 5" xfId="36757"/>
    <cellStyle name="Note 2 4 6" xfId="36758"/>
    <cellStyle name="Note 2 4 6 2" xfId="36759"/>
    <cellStyle name="Note 2 4 6 2 2" xfId="36760"/>
    <cellStyle name="Note 2 4 6 2 2 2" xfId="36761"/>
    <cellStyle name="Note 2 4 6 2 3" xfId="36762"/>
    <cellStyle name="Note 2 4 6 3" xfId="36763"/>
    <cellStyle name="Note 2 4 6 3 2" xfId="36764"/>
    <cellStyle name="Note 2 4 6 4" xfId="36765"/>
    <cellStyle name="Note 2 4 7" xfId="36766"/>
    <cellStyle name="Note 2 4 7 2" xfId="36767"/>
    <cellStyle name="Note 2 4 7 2 2" xfId="36768"/>
    <cellStyle name="Note 2 4 7 3" xfId="36769"/>
    <cellStyle name="Note 2 4 8" xfId="36770"/>
    <cellStyle name="Note 2 4 8 2" xfId="36771"/>
    <cellStyle name="Note 2 4 9" xfId="36772"/>
    <cellStyle name="Note 2 5" xfId="36773"/>
    <cellStyle name="Note 2 5 2" xfId="36774"/>
    <cellStyle name="Note 2 5 2 2" xfId="36775"/>
    <cellStyle name="Note 2 5 2 2 2" xfId="36776"/>
    <cellStyle name="Note 2 5 2 2 2 2" xfId="36777"/>
    <cellStyle name="Note 2 5 2 2 2 2 2" xfId="36778"/>
    <cellStyle name="Note 2 5 2 2 2 2 2 2" xfId="36779"/>
    <cellStyle name="Note 2 5 2 2 2 2 2 2 2" xfId="36780"/>
    <cellStyle name="Note 2 5 2 2 2 2 2 3" xfId="36781"/>
    <cellStyle name="Note 2 5 2 2 2 2 3" xfId="36782"/>
    <cellStyle name="Note 2 5 2 2 2 2 3 2" xfId="36783"/>
    <cellStyle name="Note 2 5 2 2 2 2 4" xfId="36784"/>
    <cellStyle name="Note 2 5 2 2 2 3" xfId="36785"/>
    <cellStyle name="Note 2 5 2 2 2 3 2" xfId="36786"/>
    <cellStyle name="Note 2 5 2 2 2 3 2 2" xfId="36787"/>
    <cellStyle name="Note 2 5 2 2 2 3 3" xfId="36788"/>
    <cellStyle name="Note 2 5 2 2 2 4" xfId="36789"/>
    <cellStyle name="Note 2 5 2 2 2 4 2" xfId="36790"/>
    <cellStyle name="Note 2 5 2 2 2 5" xfId="36791"/>
    <cellStyle name="Note 2 5 2 2 3" xfId="36792"/>
    <cellStyle name="Note 2 5 2 2 3 2" xfId="36793"/>
    <cellStyle name="Note 2 5 2 2 3 2 2" xfId="36794"/>
    <cellStyle name="Note 2 5 2 2 3 2 2 2" xfId="36795"/>
    <cellStyle name="Note 2 5 2 2 3 2 3" xfId="36796"/>
    <cellStyle name="Note 2 5 2 2 3 3" xfId="36797"/>
    <cellStyle name="Note 2 5 2 2 3 3 2" xfId="36798"/>
    <cellStyle name="Note 2 5 2 2 3 4" xfId="36799"/>
    <cellStyle name="Note 2 5 2 2 4" xfId="36800"/>
    <cellStyle name="Note 2 5 2 2 4 2" xfId="36801"/>
    <cellStyle name="Note 2 5 2 2 4 2 2" xfId="36802"/>
    <cellStyle name="Note 2 5 2 2 4 3" xfId="36803"/>
    <cellStyle name="Note 2 5 2 2 5" xfId="36804"/>
    <cellStyle name="Note 2 5 2 2 5 2" xfId="36805"/>
    <cellStyle name="Note 2 5 2 2 6" xfId="36806"/>
    <cellStyle name="Note 2 5 2 3" xfId="36807"/>
    <cellStyle name="Note 2 5 2 3 2" xfId="36808"/>
    <cellStyle name="Note 2 5 2 3 2 2" xfId="36809"/>
    <cellStyle name="Note 2 5 2 3 2 2 2" xfId="36810"/>
    <cellStyle name="Note 2 5 2 3 2 2 2 2" xfId="36811"/>
    <cellStyle name="Note 2 5 2 3 2 2 3" xfId="36812"/>
    <cellStyle name="Note 2 5 2 3 2 3" xfId="36813"/>
    <cellStyle name="Note 2 5 2 3 2 3 2" xfId="36814"/>
    <cellStyle name="Note 2 5 2 3 2 4" xfId="36815"/>
    <cellStyle name="Note 2 5 2 3 3" xfId="36816"/>
    <cellStyle name="Note 2 5 2 3 3 2" xfId="36817"/>
    <cellStyle name="Note 2 5 2 3 3 2 2" xfId="36818"/>
    <cellStyle name="Note 2 5 2 3 3 3" xfId="36819"/>
    <cellStyle name="Note 2 5 2 3 4" xfId="36820"/>
    <cellStyle name="Note 2 5 2 3 4 2" xfId="36821"/>
    <cellStyle name="Note 2 5 2 3 5" xfId="36822"/>
    <cellStyle name="Note 2 5 2 4" xfId="36823"/>
    <cellStyle name="Note 2 5 2 4 2" xfId="36824"/>
    <cellStyle name="Note 2 5 2 4 2 2" xfId="36825"/>
    <cellStyle name="Note 2 5 2 4 2 2 2" xfId="36826"/>
    <cellStyle name="Note 2 5 2 4 2 3" xfId="36827"/>
    <cellStyle name="Note 2 5 2 4 3" xfId="36828"/>
    <cellStyle name="Note 2 5 2 4 3 2" xfId="36829"/>
    <cellStyle name="Note 2 5 2 4 4" xfId="36830"/>
    <cellStyle name="Note 2 5 2 5" xfId="36831"/>
    <cellStyle name="Note 2 5 2 5 2" xfId="36832"/>
    <cellStyle name="Note 2 5 2 5 2 2" xfId="36833"/>
    <cellStyle name="Note 2 5 2 5 3" xfId="36834"/>
    <cellStyle name="Note 2 5 2 6" xfId="36835"/>
    <cellStyle name="Note 2 5 2 6 2" xfId="36836"/>
    <cellStyle name="Note 2 5 2 7" xfId="36837"/>
    <cellStyle name="Note 2 5 3" xfId="36838"/>
    <cellStyle name="Note 2 5 3 2" xfId="36839"/>
    <cellStyle name="Note 2 5 3 2 2" xfId="36840"/>
    <cellStyle name="Note 2 5 3 2 2 2" xfId="36841"/>
    <cellStyle name="Note 2 5 3 2 2 2 2" xfId="36842"/>
    <cellStyle name="Note 2 5 3 2 2 2 2 2" xfId="36843"/>
    <cellStyle name="Note 2 5 3 2 2 2 3" xfId="36844"/>
    <cellStyle name="Note 2 5 3 2 2 3" xfId="36845"/>
    <cellStyle name="Note 2 5 3 2 2 3 2" xfId="36846"/>
    <cellStyle name="Note 2 5 3 2 2 4" xfId="36847"/>
    <cellStyle name="Note 2 5 3 2 3" xfId="36848"/>
    <cellStyle name="Note 2 5 3 2 3 2" xfId="36849"/>
    <cellStyle name="Note 2 5 3 2 3 2 2" xfId="36850"/>
    <cellStyle name="Note 2 5 3 2 3 3" xfId="36851"/>
    <cellStyle name="Note 2 5 3 2 4" xfId="36852"/>
    <cellStyle name="Note 2 5 3 2 4 2" xfId="36853"/>
    <cellStyle name="Note 2 5 3 2 5" xfId="36854"/>
    <cellStyle name="Note 2 5 3 3" xfId="36855"/>
    <cellStyle name="Note 2 5 3 3 2" xfId="36856"/>
    <cellStyle name="Note 2 5 3 3 2 2" xfId="36857"/>
    <cellStyle name="Note 2 5 3 3 2 2 2" xfId="36858"/>
    <cellStyle name="Note 2 5 3 3 2 3" xfId="36859"/>
    <cellStyle name="Note 2 5 3 3 3" xfId="36860"/>
    <cellStyle name="Note 2 5 3 3 3 2" xfId="36861"/>
    <cellStyle name="Note 2 5 3 3 4" xfId="36862"/>
    <cellStyle name="Note 2 5 3 4" xfId="36863"/>
    <cellStyle name="Note 2 5 3 4 2" xfId="36864"/>
    <cellStyle name="Note 2 5 3 4 2 2" xfId="36865"/>
    <cellStyle name="Note 2 5 3 4 3" xfId="36866"/>
    <cellStyle name="Note 2 5 3 5" xfId="36867"/>
    <cellStyle name="Note 2 5 3 5 2" xfId="36868"/>
    <cellStyle name="Note 2 5 3 6" xfId="36869"/>
    <cellStyle name="Note 2 5 4" xfId="36870"/>
    <cellStyle name="Note 2 5 4 2" xfId="36871"/>
    <cellStyle name="Note 2 5 4 2 2" xfId="36872"/>
    <cellStyle name="Note 2 5 4 2 2 2" xfId="36873"/>
    <cellStyle name="Note 2 5 4 2 2 2 2" xfId="36874"/>
    <cellStyle name="Note 2 5 4 2 2 3" xfId="36875"/>
    <cellStyle name="Note 2 5 4 2 3" xfId="36876"/>
    <cellStyle name="Note 2 5 4 2 3 2" xfId="36877"/>
    <cellStyle name="Note 2 5 4 2 4" xfId="36878"/>
    <cellStyle name="Note 2 5 4 3" xfId="36879"/>
    <cellStyle name="Note 2 5 4 3 2" xfId="36880"/>
    <cellStyle name="Note 2 5 4 3 2 2" xfId="36881"/>
    <cellStyle name="Note 2 5 4 3 3" xfId="36882"/>
    <cellStyle name="Note 2 5 4 4" xfId="36883"/>
    <cellStyle name="Note 2 5 4 4 2" xfId="36884"/>
    <cellStyle name="Note 2 5 4 5" xfId="36885"/>
    <cellStyle name="Note 2 5 5" xfId="36886"/>
    <cellStyle name="Note 2 5 5 2" xfId="36887"/>
    <cellStyle name="Note 2 5 5 2 2" xfId="36888"/>
    <cellStyle name="Note 2 5 5 2 2 2" xfId="36889"/>
    <cellStyle name="Note 2 5 5 2 3" xfId="36890"/>
    <cellStyle name="Note 2 5 5 3" xfId="36891"/>
    <cellStyle name="Note 2 5 5 3 2" xfId="36892"/>
    <cellStyle name="Note 2 5 5 4" xfId="36893"/>
    <cellStyle name="Note 2 5 6" xfId="36894"/>
    <cellStyle name="Note 2 5 6 2" xfId="36895"/>
    <cellStyle name="Note 2 5 6 2 2" xfId="36896"/>
    <cellStyle name="Note 2 5 6 3" xfId="36897"/>
    <cellStyle name="Note 2 5 7" xfId="36898"/>
    <cellStyle name="Note 2 5 7 2" xfId="36899"/>
    <cellStyle name="Note 2 5 8" xfId="36900"/>
    <cellStyle name="Note 2 6" xfId="36901"/>
    <cellStyle name="Note 2 6 2" xfId="36902"/>
    <cellStyle name="Note 2 6 2 2" xfId="36903"/>
    <cellStyle name="Note 2 6 2 2 2" xfId="36904"/>
    <cellStyle name="Note 2 6 2 2 2 2" xfId="36905"/>
    <cellStyle name="Note 2 6 2 2 2 2 2" xfId="36906"/>
    <cellStyle name="Note 2 6 2 2 2 2 2 2" xfId="36907"/>
    <cellStyle name="Note 2 6 2 2 2 2 3" xfId="36908"/>
    <cellStyle name="Note 2 6 2 2 2 3" xfId="36909"/>
    <cellStyle name="Note 2 6 2 2 2 3 2" xfId="36910"/>
    <cellStyle name="Note 2 6 2 2 2 4" xfId="36911"/>
    <cellStyle name="Note 2 6 2 2 3" xfId="36912"/>
    <cellStyle name="Note 2 6 2 2 3 2" xfId="36913"/>
    <cellStyle name="Note 2 6 2 2 3 2 2" xfId="36914"/>
    <cellStyle name="Note 2 6 2 2 3 3" xfId="36915"/>
    <cellStyle name="Note 2 6 2 2 4" xfId="36916"/>
    <cellStyle name="Note 2 6 2 2 4 2" xfId="36917"/>
    <cellStyle name="Note 2 6 2 2 5" xfId="36918"/>
    <cellStyle name="Note 2 6 2 3" xfId="36919"/>
    <cellStyle name="Note 2 6 2 3 2" xfId="36920"/>
    <cellStyle name="Note 2 6 2 3 2 2" xfId="36921"/>
    <cellStyle name="Note 2 6 2 3 2 2 2" xfId="36922"/>
    <cellStyle name="Note 2 6 2 3 2 3" xfId="36923"/>
    <cellStyle name="Note 2 6 2 3 3" xfId="36924"/>
    <cellStyle name="Note 2 6 2 3 3 2" xfId="36925"/>
    <cellStyle name="Note 2 6 2 3 4" xfId="36926"/>
    <cellStyle name="Note 2 6 2 4" xfId="36927"/>
    <cellStyle name="Note 2 6 2 4 2" xfId="36928"/>
    <cellStyle name="Note 2 6 2 4 2 2" xfId="36929"/>
    <cellStyle name="Note 2 6 2 4 3" xfId="36930"/>
    <cellStyle name="Note 2 6 2 5" xfId="36931"/>
    <cellStyle name="Note 2 6 2 5 2" xfId="36932"/>
    <cellStyle name="Note 2 6 2 6" xfId="36933"/>
    <cellStyle name="Note 2 6 3" xfId="36934"/>
    <cellStyle name="Note 2 6 3 2" xfId="36935"/>
    <cellStyle name="Note 2 6 3 2 2" xfId="36936"/>
    <cellStyle name="Note 2 6 3 2 2 2" xfId="36937"/>
    <cellStyle name="Note 2 6 3 2 2 2 2" xfId="36938"/>
    <cellStyle name="Note 2 6 3 2 2 3" xfId="36939"/>
    <cellStyle name="Note 2 6 3 2 3" xfId="36940"/>
    <cellStyle name="Note 2 6 3 2 3 2" xfId="36941"/>
    <cellStyle name="Note 2 6 3 2 4" xfId="36942"/>
    <cellStyle name="Note 2 6 3 3" xfId="36943"/>
    <cellStyle name="Note 2 6 3 3 2" xfId="36944"/>
    <cellStyle name="Note 2 6 3 3 2 2" xfId="36945"/>
    <cellStyle name="Note 2 6 3 3 3" xfId="36946"/>
    <cellStyle name="Note 2 6 3 4" xfId="36947"/>
    <cellStyle name="Note 2 6 3 4 2" xfId="36948"/>
    <cellStyle name="Note 2 6 3 5" xfId="36949"/>
    <cellStyle name="Note 2 6 4" xfId="36950"/>
    <cellStyle name="Note 2 6 4 2" xfId="36951"/>
    <cellStyle name="Note 2 6 4 2 2" xfId="36952"/>
    <cellStyle name="Note 2 6 4 2 2 2" xfId="36953"/>
    <cellStyle name="Note 2 6 4 2 3" xfId="36954"/>
    <cellStyle name="Note 2 6 4 3" xfId="36955"/>
    <cellStyle name="Note 2 6 4 3 2" xfId="36956"/>
    <cellStyle name="Note 2 6 4 4" xfId="36957"/>
    <cellStyle name="Note 2 6 5" xfId="36958"/>
    <cellStyle name="Note 2 6 5 2" xfId="36959"/>
    <cellStyle name="Note 2 6 5 2 2" xfId="36960"/>
    <cellStyle name="Note 2 6 5 3" xfId="36961"/>
    <cellStyle name="Note 2 6 6" xfId="36962"/>
    <cellStyle name="Note 2 6 6 2" xfId="36963"/>
    <cellStyle name="Note 2 6 7" xfId="36964"/>
    <cellStyle name="Note 2 7" xfId="36965"/>
    <cellStyle name="Note 2 7 2" xfId="36966"/>
    <cellStyle name="Note 2 7 2 2" xfId="36967"/>
    <cellStyle name="Note 2 7 2 2 2" xfId="36968"/>
    <cellStyle name="Note 2 7 2 2 2 2" xfId="36969"/>
    <cellStyle name="Note 2 7 2 2 2 2 2" xfId="36970"/>
    <cellStyle name="Note 2 7 2 2 2 3" xfId="36971"/>
    <cellStyle name="Note 2 7 2 2 3" xfId="36972"/>
    <cellStyle name="Note 2 7 2 2 3 2" xfId="36973"/>
    <cellStyle name="Note 2 7 2 2 4" xfId="36974"/>
    <cellStyle name="Note 2 7 2 3" xfId="36975"/>
    <cellStyle name="Note 2 7 2 3 2" xfId="36976"/>
    <cellStyle name="Note 2 7 2 3 2 2" xfId="36977"/>
    <cellStyle name="Note 2 7 2 3 3" xfId="36978"/>
    <cellStyle name="Note 2 7 2 4" xfId="36979"/>
    <cellStyle name="Note 2 7 2 4 2" xfId="36980"/>
    <cellStyle name="Note 2 7 2 5" xfId="36981"/>
    <cellStyle name="Note 2 7 3" xfId="36982"/>
    <cellStyle name="Note 2 7 3 2" xfId="36983"/>
    <cellStyle name="Note 2 7 3 2 2" xfId="36984"/>
    <cellStyle name="Note 2 7 3 2 2 2" xfId="36985"/>
    <cellStyle name="Note 2 7 3 2 3" xfId="36986"/>
    <cellStyle name="Note 2 7 3 3" xfId="36987"/>
    <cellStyle name="Note 2 7 3 3 2" xfId="36988"/>
    <cellStyle name="Note 2 7 3 4" xfId="36989"/>
    <cellStyle name="Note 2 7 4" xfId="36990"/>
    <cellStyle name="Note 2 7 4 2" xfId="36991"/>
    <cellStyle name="Note 2 7 4 2 2" xfId="36992"/>
    <cellStyle name="Note 2 7 4 3" xfId="36993"/>
    <cellStyle name="Note 2 7 5" xfId="36994"/>
    <cellStyle name="Note 2 7 5 2" xfId="36995"/>
    <cellStyle name="Note 2 7 6" xfId="36996"/>
    <cellStyle name="Note 2 8" xfId="36997"/>
    <cellStyle name="Note 2 8 2" xfId="36998"/>
    <cellStyle name="Note 2 8 2 2" xfId="36999"/>
    <cellStyle name="Note 2 8 2 2 2" xfId="37000"/>
    <cellStyle name="Note 2 8 2 2 2 2" xfId="37001"/>
    <cellStyle name="Note 2 8 2 2 3" xfId="37002"/>
    <cellStyle name="Note 2 8 2 3" xfId="37003"/>
    <cellStyle name="Note 2 8 2 3 2" xfId="37004"/>
    <cellStyle name="Note 2 8 2 4" xfId="37005"/>
    <cellStyle name="Note 2 8 3" xfId="37006"/>
    <cellStyle name="Note 2 8 3 2" xfId="37007"/>
    <cellStyle name="Note 2 8 3 2 2" xfId="37008"/>
    <cellStyle name="Note 2 8 3 3" xfId="37009"/>
    <cellStyle name="Note 2 8 4" xfId="37010"/>
    <cellStyle name="Note 2 8 4 2" xfId="37011"/>
    <cellStyle name="Note 2 8 5" xfId="37012"/>
    <cellStyle name="Note 2 9" xfId="37013"/>
    <cellStyle name="Note 2 9 2" xfId="37014"/>
    <cellStyle name="Note 2 9 2 2" xfId="37015"/>
    <cellStyle name="Note 2 9 2 2 2" xfId="37016"/>
    <cellStyle name="Note 2 9 2 3" xfId="37017"/>
    <cellStyle name="Note 2 9 3" xfId="37018"/>
    <cellStyle name="Note 2 9 3 2" xfId="37019"/>
    <cellStyle name="Note 2 9 4" xfId="37020"/>
    <cellStyle name="Percent" xfId="39073" builtinId="5"/>
    <cellStyle name="Percent [0]_#6 Temps &amp; Contractors" xfId="15"/>
    <cellStyle name="Percent [2]" xfId="16"/>
    <cellStyle name="Percent 10" xfId="37021"/>
    <cellStyle name="Percent 2" xfId="38"/>
    <cellStyle name="Percent 2 10" xfId="37022"/>
    <cellStyle name="Percent 2 10 2" xfId="37023"/>
    <cellStyle name="Percent 2 10 2 2" xfId="37024"/>
    <cellStyle name="Percent 2 10 3" xfId="37025"/>
    <cellStyle name="Percent 2 11" xfId="37026"/>
    <cellStyle name="Percent 2 11 2" xfId="37027"/>
    <cellStyle name="Percent 2 12" xfId="37028"/>
    <cellStyle name="Percent 2 2" xfId="39"/>
    <cellStyle name="Percent 2 2 10" xfId="37029"/>
    <cellStyle name="Percent 2 2 10 2" xfId="37030"/>
    <cellStyle name="Percent 2 2 11" xfId="37031"/>
    <cellStyle name="Percent 2 2 2" xfId="37032"/>
    <cellStyle name="Percent 2 2 2 10" xfId="37033"/>
    <cellStyle name="Percent 2 2 2 2" xfId="37034"/>
    <cellStyle name="Percent 2 2 2 2 2" xfId="37035"/>
    <cellStyle name="Percent 2 2 2 2 2 2" xfId="37036"/>
    <cellStyle name="Percent 2 2 2 2 2 2 2" xfId="37037"/>
    <cellStyle name="Percent 2 2 2 2 2 2 2 2" xfId="37038"/>
    <cellStyle name="Percent 2 2 2 2 2 2 2 2 2" xfId="37039"/>
    <cellStyle name="Percent 2 2 2 2 2 2 2 2 2 2" xfId="37040"/>
    <cellStyle name="Percent 2 2 2 2 2 2 2 2 2 2 2" xfId="37041"/>
    <cellStyle name="Percent 2 2 2 2 2 2 2 2 2 2 2 2" xfId="37042"/>
    <cellStyle name="Percent 2 2 2 2 2 2 2 2 2 2 3" xfId="37043"/>
    <cellStyle name="Percent 2 2 2 2 2 2 2 2 2 3" xfId="37044"/>
    <cellStyle name="Percent 2 2 2 2 2 2 2 2 2 3 2" xfId="37045"/>
    <cellStyle name="Percent 2 2 2 2 2 2 2 2 2 4" xfId="37046"/>
    <cellStyle name="Percent 2 2 2 2 2 2 2 2 3" xfId="37047"/>
    <cellStyle name="Percent 2 2 2 2 2 2 2 2 3 2" xfId="37048"/>
    <cellStyle name="Percent 2 2 2 2 2 2 2 2 3 2 2" xfId="37049"/>
    <cellStyle name="Percent 2 2 2 2 2 2 2 2 3 3" xfId="37050"/>
    <cellStyle name="Percent 2 2 2 2 2 2 2 2 4" xfId="37051"/>
    <cellStyle name="Percent 2 2 2 2 2 2 2 2 4 2" xfId="37052"/>
    <cellStyle name="Percent 2 2 2 2 2 2 2 2 5" xfId="37053"/>
    <cellStyle name="Percent 2 2 2 2 2 2 2 3" xfId="37054"/>
    <cellStyle name="Percent 2 2 2 2 2 2 2 3 2" xfId="37055"/>
    <cellStyle name="Percent 2 2 2 2 2 2 2 3 2 2" xfId="37056"/>
    <cellStyle name="Percent 2 2 2 2 2 2 2 3 2 2 2" xfId="37057"/>
    <cellStyle name="Percent 2 2 2 2 2 2 2 3 2 3" xfId="37058"/>
    <cellStyle name="Percent 2 2 2 2 2 2 2 3 3" xfId="37059"/>
    <cellStyle name="Percent 2 2 2 2 2 2 2 3 3 2" xfId="37060"/>
    <cellStyle name="Percent 2 2 2 2 2 2 2 3 4" xfId="37061"/>
    <cellStyle name="Percent 2 2 2 2 2 2 2 4" xfId="37062"/>
    <cellStyle name="Percent 2 2 2 2 2 2 2 4 2" xfId="37063"/>
    <cellStyle name="Percent 2 2 2 2 2 2 2 4 2 2" xfId="37064"/>
    <cellStyle name="Percent 2 2 2 2 2 2 2 4 3" xfId="37065"/>
    <cellStyle name="Percent 2 2 2 2 2 2 2 5" xfId="37066"/>
    <cellStyle name="Percent 2 2 2 2 2 2 2 5 2" xfId="37067"/>
    <cellStyle name="Percent 2 2 2 2 2 2 2 6" xfId="37068"/>
    <cellStyle name="Percent 2 2 2 2 2 2 3" xfId="37069"/>
    <cellStyle name="Percent 2 2 2 2 2 2 3 2" xfId="37070"/>
    <cellStyle name="Percent 2 2 2 2 2 2 3 2 2" xfId="37071"/>
    <cellStyle name="Percent 2 2 2 2 2 2 3 2 2 2" xfId="37072"/>
    <cellStyle name="Percent 2 2 2 2 2 2 3 2 2 2 2" xfId="37073"/>
    <cellStyle name="Percent 2 2 2 2 2 2 3 2 2 3" xfId="37074"/>
    <cellStyle name="Percent 2 2 2 2 2 2 3 2 3" xfId="37075"/>
    <cellStyle name="Percent 2 2 2 2 2 2 3 2 3 2" xfId="37076"/>
    <cellStyle name="Percent 2 2 2 2 2 2 3 2 4" xfId="37077"/>
    <cellStyle name="Percent 2 2 2 2 2 2 3 3" xfId="37078"/>
    <cellStyle name="Percent 2 2 2 2 2 2 3 3 2" xfId="37079"/>
    <cellStyle name="Percent 2 2 2 2 2 2 3 3 2 2" xfId="37080"/>
    <cellStyle name="Percent 2 2 2 2 2 2 3 3 3" xfId="37081"/>
    <cellStyle name="Percent 2 2 2 2 2 2 3 4" xfId="37082"/>
    <cellStyle name="Percent 2 2 2 2 2 2 3 4 2" xfId="37083"/>
    <cellStyle name="Percent 2 2 2 2 2 2 3 5" xfId="37084"/>
    <cellStyle name="Percent 2 2 2 2 2 2 4" xfId="37085"/>
    <cellStyle name="Percent 2 2 2 2 2 2 4 2" xfId="37086"/>
    <cellStyle name="Percent 2 2 2 2 2 2 4 2 2" xfId="37087"/>
    <cellStyle name="Percent 2 2 2 2 2 2 4 2 2 2" xfId="37088"/>
    <cellStyle name="Percent 2 2 2 2 2 2 4 2 3" xfId="37089"/>
    <cellStyle name="Percent 2 2 2 2 2 2 4 3" xfId="37090"/>
    <cellStyle name="Percent 2 2 2 2 2 2 4 3 2" xfId="37091"/>
    <cellStyle name="Percent 2 2 2 2 2 2 4 4" xfId="37092"/>
    <cellStyle name="Percent 2 2 2 2 2 2 5" xfId="37093"/>
    <cellStyle name="Percent 2 2 2 2 2 2 5 2" xfId="37094"/>
    <cellStyle name="Percent 2 2 2 2 2 2 5 2 2" xfId="37095"/>
    <cellStyle name="Percent 2 2 2 2 2 2 5 3" xfId="37096"/>
    <cellStyle name="Percent 2 2 2 2 2 2 6" xfId="37097"/>
    <cellStyle name="Percent 2 2 2 2 2 2 6 2" xfId="37098"/>
    <cellStyle name="Percent 2 2 2 2 2 2 7" xfId="37099"/>
    <cellStyle name="Percent 2 2 2 2 2 3" xfId="37100"/>
    <cellStyle name="Percent 2 2 2 2 2 3 2" xfId="37101"/>
    <cellStyle name="Percent 2 2 2 2 2 3 2 2" xfId="37102"/>
    <cellStyle name="Percent 2 2 2 2 2 3 2 2 2" xfId="37103"/>
    <cellStyle name="Percent 2 2 2 2 2 3 2 2 2 2" xfId="37104"/>
    <cellStyle name="Percent 2 2 2 2 2 3 2 2 2 2 2" xfId="37105"/>
    <cellStyle name="Percent 2 2 2 2 2 3 2 2 2 3" xfId="37106"/>
    <cellStyle name="Percent 2 2 2 2 2 3 2 2 3" xfId="37107"/>
    <cellStyle name="Percent 2 2 2 2 2 3 2 2 3 2" xfId="37108"/>
    <cellStyle name="Percent 2 2 2 2 2 3 2 2 4" xfId="37109"/>
    <cellStyle name="Percent 2 2 2 2 2 3 2 3" xfId="37110"/>
    <cellStyle name="Percent 2 2 2 2 2 3 2 3 2" xfId="37111"/>
    <cellStyle name="Percent 2 2 2 2 2 3 2 3 2 2" xfId="37112"/>
    <cellStyle name="Percent 2 2 2 2 2 3 2 3 3" xfId="37113"/>
    <cellStyle name="Percent 2 2 2 2 2 3 2 4" xfId="37114"/>
    <cellStyle name="Percent 2 2 2 2 2 3 2 4 2" xfId="37115"/>
    <cellStyle name="Percent 2 2 2 2 2 3 2 5" xfId="37116"/>
    <cellStyle name="Percent 2 2 2 2 2 3 3" xfId="37117"/>
    <cellStyle name="Percent 2 2 2 2 2 3 3 2" xfId="37118"/>
    <cellStyle name="Percent 2 2 2 2 2 3 3 2 2" xfId="37119"/>
    <cellStyle name="Percent 2 2 2 2 2 3 3 2 2 2" xfId="37120"/>
    <cellStyle name="Percent 2 2 2 2 2 3 3 2 3" xfId="37121"/>
    <cellStyle name="Percent 2 2 2 2 2 3 3 3" xfId="37122"/>
    <cellStyle name="Percent 2 2 2 2 2 3 3 3 2" xfId="37123"/>
    <cellStyle name="Percent 2 2 2 2 2 3 3 4" xfId="37124"/>
    <cellStyle name="Percent 2 2 2 2 2 3 4" xfId="37125"/>
    <cellStyle name="Percent 2 2 2 2 2 3 4 2" xfId="37126"/>
    <cellStyle name="Percent 2 2 2 2 2 3 4 2 2" xfId="37127"/>
    <cellStyle name="Percent 2 2 2 2 2 3 4 3" xfId="37128"/>
    <cellStyle name="Percent 2 2 2 2 2 3 5" xfId="37129"/>
    <cellStyle name="Percent 2 2 2 2 2 3 5 2" xfId="37130"/>
    <cellStyle name="Percent 2 2 2 2 2 3 6" xfId="37131"/>
    <cellStyle name="Percent 2 2 2 2 2 4" xfId="37132"/>
    <cellStyle name="Percent 2 2 2 2 2 4 2" xfId="37133"/>
    <cellStyle name="Percent 2 2 2 2 2 4 2 2" xfId="37134"/>
    <cellStyle name="Percent 2 2 2 2 2 4 2 2 2" xfId="37135"/>
    <cellStyle name="Percent 2 2 2 2 2 4 2 2 2 2" xfId="37136"/>
    <cellStyle name="Percent 2 2 2 2 2 4 2 2 3" xfId="37137"/>
    <cellStyle name="Percent 2 2 2 2 2 4 2 3" xfId="37138"/>
    <cellStyle name="Percent 2 2 2 2 2 4 2 3 2" xfId="37139"/>
    <cellStyle name="Percent 2 2 2 2 2 4 2 4" xfId="37140"/>
    <cellStyle name="Percent 2 2 2 2 2 4 3" xfId="37141"/>
    <cellStyle name="Percent 2 2 2 2 2 4 3 2" xfId="37142"/>
    <cellStyle name="Percent 2 2 2 2 2 4 3 2 2" xfId="37143"/>
    <cellStyle name="Percent 2 2 2 2 2 4 3 3" xfId="37144"/>
    <cellStyle name="Percent 2 2 2 2 2 4 4" xfId="37145"/>
    <cellStyle name="Percent 2 2 2 2 2 4 4 2" xfId="37146"/>
    <cellStyle name="Percent 2 2 2 2 2 4 5" xfId="37147"/>
    <cellStyle name="Percent 2 2 2 2 2 5" xfId="37148"/>
    <cellStyle name="Percent 2 2 2 2 2 5 2" xfId="37149"/>
    <cellStyle name="Percent 2 2 2 2 2 5 2 2" xfId="37150"/>
    <cellStyle name="Percent 2 2 2 2 2 5 2 2 2" xfId="37151"/>
    <cellStyle name="Percent 2 2 2 2 2 5 2 3" xfId="37152"/>
    <cellStyle name="Percent 2 2 2 2 2 5 3" xfId="37153"/>
    <cellStyle name="Percent 2 2 2 2 2 5 3 2" xfId="37154"/>
    <cellStyle name="Percent 2 2 2 2 2 5 4" xfId="37155"/>
    <cellStyle name="Percent 2 2 2 2 2 6" xfId="37156"/>
    <cellStyle name="Percent 2 2 2 2 2 6 2" xfId="37157"/>
    <cellStyle name="Percent 2 2 2 2 2 6 2 2" xfId="37158"/>
    <cellStyle name="Percent 2 2 2 2 2 6 3" xfId="37159"/>
    <cellStyle name="Percent 2 2 2 2 2 7" xfId="37160"/>
    <cellStyle name="Percent 2 2 2 2 2 7 2" xfId="37161"/>
    <cellStyle name="Percent 2 2 2 2 2 8" xfId="37162"/>
    <cellStyle name="Percent 2 2 2 2 3" xfId="37163"/>
    <cellStyle name="Percent 2 2 2 2 3 2" xfId="37164"/>
    <cellStyle name="Percent 2 2 2 2 3 2 2" xfId="37165"/>
    <cellStyle name="Percent 2 2 2 2 3 2 2 2" xfId="37166"/>
    <cellStyle name="Percent 2 2 2 2 3 2 2 2 2" xfId="37167"/>
    <cellStyle name="Percent 2 2 2 2 3 2 2 2 2 2" xfId="37168"/>
    <cellStyle name="Percent 2 2 2 2 3 2 2 2 2 2 2" xfId="37169"/>
    <cellStyle name="Percent 2 2 2 2 3 2 2 2 2 3" xfId="37170"/>
    <cellStyle name="Percent 2 2 2 2 3 2 2 2 3" xfId="37171"/>
    <cellStyle name="Percent 2 2 2 2 3 2 2 2 3 2" xfId="37172"/>
    <cellStyle name="Percent 2 2 2 2 3 2 2 2 4" xfId="37173"/>
    <cellStyle name="Percent 2 2 2 2 3 2 2 3" xfId="37174"/>
    <cellStyle name="Percent 2 2 2 2 3 2 2 3 2" xfId="37175"/>
    <cellStyle name="Percent 2 2 2 2 3 2 2 3 2 2" xfId="37176"/>
    <cellStyle name="Percent 2 2 2 2 3 2 2 3 3" xfId="37177"/>
    <cellStyle name="Percent 2 2 2 2 3 2 2 4" xfId="37178"/>
    <cellStyle name="Percent 2 2 2 2 3 2 2 4 2" xfId="37179"/>
    <cellStyle name="Percent 2 2 2 2 3 2 2 5" xfId="37180"/>
    <cellStyle name="Percent 2 2 2 2 3 2 3" xfId="37181"/>
    <cellStyle name="Percent 2 2 2 2 3 2 3 2" xfId="37182"/>
    <cellStyle name="Percent 2 2 2 2 3 2 3 2 2" xfId="37183"/>
    <cellStyle name="Percent 2 2 2 2 3 2 3 2 2 2" xfId="37184"/>
    <cellStyle name="Percent 2 2 2 2 3 2 3 2 3" xfId="37185"/>
    <cellStyle name="Percent 2 2 2 2 3 2 3 3" xfId="37186"/>
    <cellStyle name="Percent 2 2 2 2 3 2 3 3 2" xfId="37187"/>
    <cellStyle name="Percent 2 2 2 2 3 2 3 4" xfId="37188"/>
    <cellStyle name="Percent 2 2 2 2 3 2 4" xfId="37189"/>
    <cellStyle name="Percent 2 2 2 2 3 2 4 2" xfId="37190"/>
    <cellStyle name="Percent 2 2 2 2 3 2 4 2 2" xfId="37191"/>
    <cellStyle name="Percent 2 2 2 2 3 2 4 3" xfId="37192"/>
    <cellStyle name="Percent 2 2 2 2 3 2 5" xfId="37193"/>
    <cellStyle name="Percent 2 2 2 2 3 2 5 2" xfId="37194"/>
    <cellStyle name="Percent 2 2 2 2 3 2 6" xfId="37195"/>
    <cellStyle name="Percent 2 2 2 2 3 3" xfId="37196"/>
    <cellStyle name="Percent 2 2 2 2 3 3 2" xfId="37197"/>
    <cellStyle name="Percent 2 2 2 2 3 3 2 2" xfId="37198"/>
    <cellStyle name="Percent 2 2 2 2 3 3 2 2 2" xfId="37199"/>
    <cellStyle name="Percent 2 2 2 2 3 3 2 2 2 2" xfId="37200"/>
    <cellStyle name="Percent 2 2 2 2 3 3 2 2 3" xfId="37201"/>
    <cellStyle name="Percent 2 2 2 2 3 3 2 3" xfId="37202"/>
    <cellStyle name="Percent 2 2 2 2 3 3 2 3 2" xfId="37203"/>
    <cellStyle name="Percent 2 2 2 2 3 3 2 4" xfId="37204"/>
    <cellStyle name="Percent 2 2 2 2 3 3 3" xfId="37205"/>
    <cellStyle name="Percent 2 2 2 2 3 3 3 2" xfId="37206"/>
    <cellStyle name="Percent 2 2 2 2 3 3 3 2 2" xfId="37207"/>
    <cellStyle name="Percent 2 2 2 2 3 3 3 3" xfId="37208"/>
    <cellStyle name="Percent 2 2 2 2 3 3 4" xfId="37209"/>
    <cellStyle name="Percent 2 2 2 2 3 3 4 2" xfId="37210"/>
    <cellStyle name="Percent 2 2 2 2 3 3 5" xfId="37211"/>
    <cellStyle name="Percent 2 2 2 2 3 4" xfId="37212"/>
    <cellStyle name="Percent 2 2 2 2 3 4 2" xfId="37213"/>
    <cellStyle name="Percent 2 2 2 2 3 4 2 2" xfId="37214"/>
    <cellStyle name="Percent 2 2 2 2 3 4 2 2 2" xfId="37215"/>
    <cellStyle name="Percent 2 2 2 2 3 4 2 3" xfId="37216"/>
    <cellStyle name="Percent 2 2 2 2 3 4 3" xfId="37217"/>
    <cellStyle name="Percent 2 2 2 2 3 4 3 2" xfId="37218"/>
    <cellStyle name="Percent 2 2 2 2 3 4 4" xfId="37219"/>
    <cellStyle name="Percent 2 2 2 2 3 5" xfId="37220"/>
    <cellStyle name="Percent 2 2 2 2 3 5 2" xfId="37221"/>
    <cellStyle name="Percent 2 2 2 2 3 5 2 2" xfId="37222"/>
    <cellStyle name="Percent 2 2 2 2 3 5 3" xfId="37223"/>
    <cellStyle name="Percent 2 2 2 2 3 6" xfId="37224"/>
    <cellStyle name="Percent 2 2 2 2 3 6 2" xfId="37225"/>
    <cellStyle name="Percent 2 2 2 2 3 7" xfId="37226"/>
    <cellStyle name="Percent 2 2 2 2 4" xfId="37227"/>
    <cellStyle name="Percent 2 2 2 2 4 2" xfId="37228"/>
    <cellStyle name="Percent 2 2 2 2 4 2 2" xfId="37229"/>
    <cellStyle name="Percent 2 2 2 2 4 2 2 2" xfId="37230"/>
    <cellStyle name="Percent 2 2 2 2 4 2 2 2 2" xfId="37231"/>
    <cellStyle name="Percent 2 2 2 2 4 2 2 2 2 2" xfId="37232"/>
    <cellStyle name="Percent 2 2 2 2 4 2 2 2 3" xfId="37233"/>
    <cellStyle name="Percent 2 2 2 2 4 2 2 3" xfId="37234"/>
    <cellStyle name="Percent 2 2 2 2 4 2 2 3 2" xfId="37235"/>
    <cellStyle name="Percent 2 2 2 2 4 2 2 4" xfId="37236"/>
    <cellStyle name="Percent 2 2 2 2 4 2 3" xfId="37237"/>
    <cellStyle name="Percent 2 2 2 2 4 2 3 2" xfId="37238"/>
    <cellStyle name="Percent 2 2 2 2 4 2 3 2 2" xfId="37239"/>
    <cellStyle name="Percent 2 2 2 2 4 2 3 3" xfId="37240"/>
    <cellStyle name="Percent 2 2 2 2 4 2 4" xfId="37241"/>
    <cellStyle name="Percent 2 2 2 2 4 2 4 2" xfId="37242"/>
    <cellStyle name="Percent 2 2 2 2 4 2 5" xfId="37243"/>
    <cellStyle name="Percent 2 2 2 2 4 3" xfId="37244"/>
    <cellStyle name="Percent 2 2 2 2 4 3 2" xfId="37245"/>
    <cellStyle name="Percent 2 2 2 2 4 3 2 2" xfId="37246"/>
    <cellStyle name="Percent 2 2 2 2 4 3 2 2 2" xfId="37247"/>
    <cellStyle name="Percent 2 2 2 2 4 3 2 3" xfId="37248"/>
    <cellStyle name="Percent 2 2 2 2 4 3 3" xfId="37249"/>
    <cellStyle name="Percent 2 2 2 2 4 3 3 2" xfId="37250"/>
    <cellStyle name="Percent 2 2 2 2 4 3 4" xfId="37251"/>
    <cellStyle name="Percent 2 2 2 2 4 4" xfId="37252"/>
    <cellStyle name="Percent 2 2 2 2 4 4 2" xfId="37253"/>
    <cellStyle name="Percent 2 2 2 2 4 4 2 2" xfId="37254"/>
    <cellStyle name="Percent 2 2 2 2 4 4 3" xfId="37255"/>
    <cellStyle name="Percent 2 2 2 2 4 5" xfId="37256"/>
    <cellStyle name="Percent 2 2 2 2 4 5 2" xfId="37257"/>
    <cellStyle name="Percent 2 2 2 2 4 6" xfId="37258"/>
    <cellStyle name="Percent 2 2 2 2 5" xfId="37259"/>
    <cellStyle name="Percent 2 2 2 2 5 2" xfId="37260"/>
    <cellStyle name="Percent 2 2 2 2 5 2 2" xfId="37261"/>
    <cellStyle name="Percent 2 2 2 2 5 2 2 2" xfId="37262"/>
    <cellStyle name="Percent 2 2 2 2 5 2 2 2 2" xfId="37263"/>
    <cellStyle name="Percent 2 2 2 2 5 2 2 3" xfId="37264"/>
    <cellStyle name="Percent 2 2 2 2 5 2 3" xfId="37265"/>
    <cellStyle name="Percent 2 2 2 2 5 2 3 2" xfId="37266"/>
    <cellStyle name="Percent 2 2 2 2 5 2 4" xfId="37267"/>
    <cellStyle name="Percent 2 2 2 2 5 3" xfId="37268"/>
    <cellStyle name="Percent 2 2 2 2 5 3 2" xfId="37269"/>
    <cellStyle name="Percent 2 2 2 2 5 3 2 2" xfId="37270"/>
    <cellStyle name="Percent 2 2 2 2 5 3 3" xfId="37271"/>
    <cellStyle name="Percent 2 2 2 2 5 4" xfId="37272"/>
    <cellStyle name="Percent 2 2 2 2 5 4 2" xfId="37273"/>
    <cellStyle name="Percent 2 2 2 2 5 5" xfId="37274"/>
    <cellStyle name="Percent 2 2 2 2 6" xfId="37275"/>
    <cellStyle name="Percent 2 2 2 2 6 2" xfId="37276"/>
    <cellStyle name="Percent 2 2 2 2 6 2 2" xfId="37277"/>
    <cellStyle name="Percent 2 2 2 2 6 2 2 2" xfId="37278"/>
    <cellStyle name="Percent 2 2 2 2 6 2 3" xfId="37279"/>
    <cellStyle name="Percent 2 2 2 2 6 3" xfId="37280"/>
    <cellStyle name="Percent 2 2 2 2 6 3 2" xfId="37281"/>
    <cellStyle name="Percent 2 2 2 2 6 4" xfId="37282"/>
    <cellStyle name="Percent 2 2 2 2 7" xfId="37283"/>
    <cellStyle name="Percent 2 2 2 2 7 2" xfId="37284"/>
    <cellStyle name="Percent 2 2 2 2 7 2 2" xfId="37285"/>
    <cellStyle name="Percent 2 2 2 2 7 3" xfId="37286"/>
    <cellStyle name="Percent 2 2 2 2 8" xfId="37287"/>
    <cellStyle name="Percent 2 2 2 2 8 2" xfId="37288"/>
    <cellStyle name="Percent 2 2 2 2 9" xfId="37289"/>
    <cellStyle name="Percent 2 2 2 3" xfId="37290"/>
    <cellStyle name="Percent 2 2 2 3 2" xfId="37291"/>
    <cellStyle name="Percent 2 2 2 3 2 2" xfId="37292"/>
    <cellStyle name="Percent 2 2 2 3 2 2 2" xfId="37293"/>
    <cellStyle name="Percent 2 2 2 3 2 2 2 2" xfId="37294"/>
    <cellStyle name="Percent 2 2 2 3 2 2 2 2 2" xfId="37295"/>
    <cellStyle name="Percent 2 2 2 3 2 2 2 2 2 2" xfId="37296"/>
    <cellStyle name="Percent 2 2 2 3 2 2 2 2 2 2 2" xfId="37297"/>
    <cellStyle name="Percent 2 2 2 3 2 2 2 2 2 3" xfId="37298"/>
    <cellStyle name="Percent 2 2 2 3 2 2 2 2 3" xfId="37299"/>
    <cellStyle name="Percent 2 2 2 3 2 2 2 2 3 2" xfId="37300"/>
    <cellStyle name="Percent 2 2 2 3 2 2 2 2 4" xfId="37301"/>
    <cellStyle name="Percent 2 2 2 3 2 2 2 3" xfId="37302"/>
    <cellStyle name="Percent 2 2 2 3 2 2 2 3 2" xfId="37303"/>
    <cellStyle name="Percent 2 2 2 3 2 2 2 3 2 2" xfId="37304"/>
    <cellStyle name="Percent 2 2 2 3 2 2 2 3 3" xfId="37305"/>
    <cellStyle name="Percent 2 2 2 3 2 2 2 4" xfId="37306"/>
    <cellStyle name="Percent 2 2 2 3 2 2 2 4 2" xfId="37307"/>
    <cellStyle name="Percent 2 2 2 3 2 2 2 5" xfId="37308"/>
    <cellStyle name="Percent 2 2 2 3 2 2 3" xfId="37309"/>
    <cellStyle name="Percent 2 2 2 3 2 2 3 2" xfId="37310"/>
    <cellStyle name="Percent 2 2 2 3 2 2 3 2 2" xfId="37311"/>
    <cellStyle name="Percent 2 2 2 3 2 2 3 2 2 2" xfId="37312"/>
    <cellStyle name="Percent 2 2 2 3 2 2 3 2 3" xfId="37313"/>
    <cellStyle name="Percent 2 2 2 3 2 2 3 3" xfId="37314"/>
    <cellStyle name="Percent 2 2 2 3 2 2 3 3 2" xfId="37315"/>
    <cellStyle name="Percent 2 2 2 3 2 2 3 4" xfId="37316"/>
    <cellStyle name="Percent 2 2 2 3 2 2 4" xfId="37317"/>
    <cellStyle name="Percent 2 2 2 3 2 2 4 2" xfId="37318"/>
    <cellStyle name="Percent 2 2 2 3 2 2 4 2 2" xfId="37319"/>
    <cellStyle name="Percent 2 2 2 3 2 2 4 3" xfId="37320"/>
    <cellStyle name="Percent 2 2 2 3 2 2 5" xfId="37321"/>
    <cellStyle name="Percent 2 2 2 3 2 2 5 2" xfId="37322"/>
    <cellStyle name="Percent 2 2 2 3 2 2 6" xfId="37323"/>
    <cellStyle name="Percent 2 2 2 3 2 3" xfId="37324"/>
    <cellStyle name="Percent 2 2 2 3 2 3 2" xfId="37325"/>
    <cellStyle name="Percent 2 2 2 3 2 3 2 2" xfId="37326"/>
    <cellStyle name="Percent 2 2 2 3 2 3 2 2 2" xfId="37327"/>
    <cellStyle name="Percent 2 2 2 3 2 3 2 2 2 2" xfId="37328"/>
    <cellStyle name="Percent 2 2 2 3 2 3 2 2 3" xfId="37329"/>
    <cellStyle name="Percent 2 2 2 3 2 3 2 3" xfId="37330"/>
    <cellStyle name="Percent 2 2 2 3 2 3 2 3 2" xfId="37331"/>
    <cellStyle name="Percent 2 2 2 3 2 3 2 4" xfId="37332"/>
    <cellStyle name="Percent 2 2 2 3 2 3 3" xfId="37333"/>
    <cellStyle name="Percent 2 2 2 3 2 3 3 2" xfId="37334"/>
    <cellStyle name="Percent 2 2 2 3 2 3 3 2 2" xfId="37335"/>
    <cellStyle name="Percent 2 2 2 3 2 3 3 3" xfId="37336"/>
    <cellStyle name="Percent 2 2 2 3 2 3 4" xfId="37337"/>
    <cellStyle name="Percent 2 2 2 3 2 3 4 2" xfId="37338"/>
    <cellStyle name="Percent 2 2 2 3 2 3 5" xfId="37339"/>
    <cellStyle name="Percent 2 2 2 3 2 4" xfId="37340"/>
    <cellStyle name="Percent 2 2 2 3 2 4 2" xfId="37341"/>
    <cellStyle name="Percent 2 2 2 3 2 4 2 2" xfId="37342"/>
    <cellStyle name="Percent 2 2 2 3 2 4 2 2 2" xfId="37343"/>
    <cellStyle name="Percent 2 2 2 3 2 4 2 3" xfId="37344"/>
    <cellStyle name="Percent 2 2 2 3 2 4 3" xfId="37345"/>
    <cellStyle name="Percent 2 2 2 3 2 4 3 2" xfId="37346"/>
    <cellStyle name="Percent 2 2 2 3 2 4 4" xfId="37347"/>
    <cellStyle name="Percent 2 2 2 3 2 5" xfId="37348"/>
    <cellStyle name="Percent 2 2 2 3 2 5 2" xfId="37349"/>
    <cellStyle name="Percent 2 2 2 3 2 5 2 2" xfId="37350"/>
    <cellStyle name="Percent 2 2 2 3 2 5 3" xfId="37351"/>
    <cellStyle name="Percent 2 2 2 3 2 6" xfId="37352"/>
    <cellStyle name="Percent 2 2 2 3 2 6 2" xfId="37353"/>
    <cellStyle name="Percent 2 2 2 3 2 7" xfId="37354"/>
    <cellStyle name="Percent 2 2 2 3 3" xfId="37355"/>
    <cellStyle name="Percent 2 2 2 3 3 2" xfId="37356"/>
    <cellStyle name="Percent 2 2 2 3 3 2 2" xfId="37357"/>
    <cellStyle name="Percent 2 2 2 3 3 2 2 2" xfId="37358"/>
    <cellStyle name="Percent 2 2 2 3 3 2 2 2 2" xfId="37359"/>
    <cellStyle name="Percent 2 2 2 3 3 2 2 2 2 2" xfId="37360"/>
    <cellStyle name="Percent 2 2 2 3 3 2 2 2 3" xfId="37361"/>
    <cellStyle name="Percent 2 2 2 3 3 2 2 3" xfId="37362"/>
    <cellStyle name="Percent 2 2 2 3 3 2 2 3 2" xfId="37363"/>
    <cellStyle name="Percent 2 2 2 3 3 2 2 4" xfId="37364"/>
    <cellStyle name="Percent 2 2 2 3 3 2 3" xfId="37365"/>
    <cellStyle name="Percent 2 2 2 3 3 2 3 2" xfId="37366"/>
    <cellStyle name="Percent 2 2 2 3 3 2 3 2 2" xfId="37367"/>
    <cellStyle name="Percent 2 2 2 3 3 2 3 3" xfId="37368"/>
    <cellStyle name="Percent 2 2 2 3 3 2 4" xfId="37369"/>
    <cellStyle name="Percent 2 2 2 3 3 2 4 2" xfId="37370"/>
    <cellStyle name="Percent 2 2 2 3 3 2 5" xfId="37371"/>
    <cellStyle name="Percent 2 2 2 3 3 3" xfId="37372"/>
    <cellStyle name="Percent 2 2 2 3 3 3 2" xfId="37373"/>
    <cellStyle name="Percent 2 2 2 3 3 3 2 2" xfId="37374"/>
    <cellStyle name="Percent 2 2 2 3 3 3 2 2 2" xfId="37375"/>
    <cellStyle name="Percent 2 2 2 3 3 3 2 3" xfId="37376"/>
    <cellStyle name="Percent 2 2 2 3 3 3 3" xfId="37377"/>
    <cellStyle name="Percent 2 2 2 3 3 3 3 2" xfId="37378"/>
    <cellStyle name="Percent 2 2 2 3 3 3 4" xfId="37379"/>
    <cellStyle name="Percent 2 2 2 3 3 4" xfId="37380"/>
    <cellStyle name="Percent 2 2 2 3 3 4 2" xfId="37381"/>
    <cellStyle name="Percent 2 2 2 3 3 4 2 2" xfId="37382"/>
    <cellStyle name="Percent 2 2 2 3 3 4 3" xfId="37383"/>
    <cellStyle name="Percent 2 2 2 3 3 5" xfId="37384"/>
    <cellStyle name="Percent 2 2 2 3 3 5 2" xfId="37385"/>
    <cellStyle name="Percent 2 2 2 3 3 6" xfId="37386"/>
    <cellStyle name="Percent 2 2 2 3 4" xfId="37387"/>
    <cellStyle name="Percent 2 2 2 3 4 2" xfId="37388"/>
    <cellStyle name="Percent 2 2 2 3 4 2 2" xfId="37389"/>
    <cellStyle name="Percent 2 2 2 3 4 2 2 2" xfId="37390"/>
    <cellStyle name="Percent 2 2 2 3 4 2 2 2 2" xfId="37391"/>
    <cellStyle name="Percent 2 2 2 3 4 2 2 3" xfId="37392"/>
    <cellStyle name="Percent 2 2 2 3 4 2 3" xfId="37393"/>
    <cellStyle name="Percent 2 2 2 3 4 2 3 2" xfId="37394"/>
    <cellStyle name="Percent 2 2 2 3 4 2 4" xfId="37395"/>
    <cellStyle name="Percent 2 2 2 3 4 3" xfId="37396"/>
    <cellStyle name="Percent 2 2 2 3 4 3 2" xfId="37397"/>
    <cellStyle name="Percent 2 2 2 3 4 3 2 2" xfId="37398"/>
    <cellStyle name="Percent 2 2 2 3 4 3 3" xfId="37399"/>
    <cellStyle name="Percent 2 2 2 3 4 4" xfId="37400"/>
    <cellStyle name="Percent 2 2 2 3 4 4 2" xfId="37401"/>
    <cellStyle name="Percent 2 2 2 3 4 5" xfId="37402"/>
    <cellStyle name="Percent 2 2 2 3 5" xfId="37403"/>
    <cellStyle name="Percent 2 2 2 3 5 2" xfId="37404"/>
    <cellStyle name="Percent 2 2 2 3 5 2 2" xfId="37405"/>
    <cellStyle name="Percent 2 2 2 3 5 2 2 2" xfId="37406"/>
    <cellStyle name="Percent 2 2 2 3 5 2 3" xfId="37407"/>
    <cellStyle name="Percent 2 2 2 3 5 3" xfId="37408"/>
    <cellStyle name="Percent 2 2 2 3 5 3 2" xfId="37409"/>
    <cellStyle name="Percent 2 2 2 3 5 4" xfId="37410"/>
    <cellStyle name="Percent 2 2 2 3 6" xfId="37411"/>
    <cellStyle name="Percent 2 2 2 3 6 2" xfId="37412"/>
    <cellStyle name="Percent 2 2 2 3 6 2 2" xfId="37413"/>
    <cellStyle name="Percent 2 2 2 3 6 3" xfId="37414"/>
    <cellStyle name="Percent 2 2 2 3 7" xfId="37415"/>
    <cellStyle name="Percent 2 2 2 3 7 2" xfId="37416"/>
    <cellStyle name="Percent 2 2 2 3 8" xfId="37417"/>
    <cellStyle name="Percent 2 2 2 4" xfId="37418"/>
    <cellStyle name="Percent 2 2 2 4 2" xfId="37419"/>
    <cellStyle name="Percent 2 2 2 4 2 2" xfId="37420"/>
    <cellStyle name="Percent 2 2 2 4 2 2 2" xfId="37421"/>
    <cellStyle name="Percent 2 2 2 4 2 2 2 2" xfId="37422"/>
    <cellStyle name="Percent 2 2 2 4 2 2 2 2 2" xfId="37423"/>
    <cellStyle name="Percent 2 2 2 4 2 2 2 2 2 2" xfId="37424"/>
    <cellStyle name="Percent 2 2 2 4 2 2 2 2 3" xfId="37425"/>
    <cellStyle name="Percent 2 2 2 4 2 2 2 3" xfId="37426"/>
    <cellStyle name="Percent 2 2 2 4 2 2 2 3 2" xfId="37427"/>
    <cellStyle name="Percent 2 2 2 4 2 2 2 4" xfId="37428"/>
    <cellStyle name="Percent 2 2 2 4 2 2 3" xfId="37429"/>
    <cellStyle name="Percent 2 2 2 4 2 2 3 2" xfId="37430"/>
    <cellStyle name="Percent 2 2 2 4 2 2 3 2 2" xfId="37431"/>
    <cellStyle name="Percent 2 2 2 4 2 2 3 3" xfId="37432"/>
    <cellStyle name="Percent 2 2 2 4 2 2 4" xfId="37433"/>
    <cellStyle name="Percent 2 2 2 4 2 2 4 2" xfId="37434"/>
    <cellStyle name="Percent 2 2 2 4 2 2 5" xfId="37435"/>
    <cellStyle name="Percent 2 2 2 4 2 3" xfId="37436"/>
    <cellStyle name="Percent 2 2 2 4 2 3 2" xfId="37437"/>
    <cellStyle name="Percent 2 2 2 4 2 3 2 2" xfId="37438"/>
    <cellStyle name="Percent 2 2 2 4 2 3 2 2 2" xfId="37439"/>
    <cellStyle name="Percent 2 2 2 4 2 3 2 3" xfId="37440"/>
    <cellStyle name="Percent 2 2 2 4 2 3 3" xfId="37441"/>
    <cellStyle name="Percent 2 2 2 4 2 3 3 2" xfId="37442"/>
    <cellStyle name="Percent 2 2 2 4 2 3 4" xfId="37443"/>
    <cellStyle name="Percent 2 2 2 4 2 4" xfId="37444"/>
    <cellStyle name="Percent 2 2 2 4 2 4 2" xfId="37445"/>
    <cellStyle name="Percent 2 2 2 4 2 4 2 2" xfId="37446"/>
    <cellStyle name="Percent 2 2 2 4 2 4 3" xfId="37447"/>
    <cellStyle name="Percent 2 2 2 4 2 5" xfId="37448"/>
    <cellStyle name="Percent 2 2 2 4 2 5 2" xfId="37449"/>
    <cellStyle name="Percent 2 2 2 4 2 6" xfId="37450"/>
    <cellStyle name="Percent 2 2 2 4 3" xfId="37451"/>
    <cellStyle name="Percent 2 2 2 4 3 2" xfId="37452"/>
    <cellStyle name="Percent 2 2 2 4 3 2 2" xfId="37453"/>
    <cellStyle name="Percent 2 2 2 4 3 2 2 2" xfId="37454"/>
    <cellStyle name="Percent 2 2 2 4 3 2 2 2 2" xfId="37455"/>
    <cellStyle name="Percent 2 2 2 4 3 2 2 3" xfId="37456"/>
    <cellStyle name="Percent 2 2 2 4 3 2 3" xfId="37457"/>
    <cellStyle name="Percent 2 2 2 4 3 2 3 2" xfId="37458"/>
    <cellStyle name="Percent 2 2 2 4 3 2 4" xfId="37459"/>
    <cellStyle name="Percent 2 2 2 4 3 3" xfId="37460"/>
    <cellStyle name="Percent 2 2 2 4 3 3 2" xfId="37461"/>
    <cellStyle name="Percent 2 2 2 4 3 3 2 2" xfId="37462"/>
    <cellStyle name="Percent 2 2 2 4 3 3 3" xfId="37463"/>
    <cellStyle name="Percent 2 2 2 4 3 4" xfId="37464"/>
    <cellStyle name="Percent 2 2 2 4 3 4 2" xfId="37465"/>
    <cellStyle name="Percent 2 2 2 4 3 5" xfId="37466"/>
    <cellStyle name="Percent 2 2 2 4 4" xfId="37467"/>
    <cellStyle name="Percent 2 2 2 4 4 2" xfId="37468"/>
    <cellStyle name="Percent 2 2 2 4 4 2 2" xfId="37469"/>
    <cellStyle name="Percent 2 2 2 4 4 2 2 2" xfId="37470"/>
    <cellStyle name="Percent 2 2 2 4 4 2 3" xfId="37471"/>
    <cellStyle name="Percent 2 2 2 4 4 3" xfId="37472"/>
    <cellStyle name="Percent 2 2 2 4 4 3 2" xfId="37473"/>
    <cellStyle name="Percent 2 2 2 4 4 4" xfId="37474"/>
    <cellStyle name="Percent 2 2 2 4 5" xfId="37475"/>
    <cellStyle name="Percent 2 2 2 4 5 2" xfId="37476"/>
    <cellStyle name="Percent 2 2 2 4 5 2 2" xfId="37477"/>
    <cellStyle name="Percent 2 2 2 4 5 3" xfId="37478"/>
    <cellStyle name="Percent 2 2 2 4 6" xfId="37479"/>
    <cellStyle name="Percent 2 2 2 4 6 2" xfId="37480"/>
    <cellStyle name="Percent 2 2 2 4 7" xfId="37481"/>
    <cellStyle name="Percent 2 2 2 5" xfId="37482"/>
    <cellStyle name="Percent 2 2 2 5 2" xfId="37483"/>
    <cellStyle name="Percent 2 2 2 5 2 2" xfId="37484"/>
    <cellStyle name="Percent 2 2 2 5 2 2 2" xfId="37485"/>
    <cellStyle name="Percent 2 2 2 5 2 2 2 2" xfId="37486"/>
    <cellStyle name="Percent 2 2 2 5 2 2 2 2 2" xfId="37487"/>
    <cellStyle name="Percent 2 2 2 5 2 2 2 3" xfId="37488"/>
    <cellStyle name="Percent 2 2 2 5 2 2 3" xfId="37489"/>
    <cellStyle name="Percent 2 2 2 5 2 2 3 2" xfId="37490"/>
    <cellStyle name="Percent 2 2 2 5 2 2 4" xfId="37491"/>
    <cellStyle name="Percent 2 2 2 5 2 3" xfId="37492"/>
    <cellStyle name="Percent 2 2 2 5 2 3 2" xfId="37493"/>
    <cellStyle name="Percent 2 2 2 5 2 3 2 2" xfId="37494"/>
    <cellStyle name="Percent 2 2 2 5 2 3 3" xfId="37495"/>
    <cellStyle name="Percent 2 2 2 5 2 4" xfId="37496"/>
    <cellStyle name="Percent 2 2 2 5 2 4 2" xfId="37497"/>
    <cellStyle name="Percent 2 2 2 5 2 5" xfId="37498"/>
    <cellStyle name="Percent 2 2 2 5 3" xfId="37499"/>
    <cellStyle name="Percent 2 2 2 5 3 2" xfId="37500"/>
    <cellStyle name="Percent 2 2 2 5 3 2 2" xfId="37501"/>
    <cellStyle name="Percent 2 2 2 5 3 2 2 2" xfId="37502"/>
    <cellStyle name="Percent 2 2 2 5 3 2 3" xfId="37503"/>
    <cellStyle name="Percent 2 2 2 5 3 3" xfId="37504"/>
    <cellStyle name="Percent 2 2 2 5 3 3 2" xfId="37505"/>
    <cellStyle name="Percent 2 2 2 5 3 4" xfId="37506"/>
    <cellStyle name="Percent 2 2 2 5 4" xfId="37507"/>
    <cellStyle name="Percent 2 2 2 5 4 2" xfId="37508"/>
    <cellStyle name="Percent 2 2 2 5 4 2 2" xfId="37509"/>
    <cellStyle name="Percent 2 2 2 5 4 3" xfId="37510"/>
    <cellStyle name="Percent 2 2 2 5 5" xfId="37511"/>
    <cellStyle name="Percent 2 2 2 5 5 2" xfId="37512"/>
    <cellStyle name="Percent 2 2 2 5 6" xfId="37513"/>
    <cellStyle name="Percent 2 2 2 6" xfId="37514"/>
    <cellStyle name="Percent 2 2 2 6 2" xfId="37515"/>
    <cellStyle name="Percent 2 2 2 6 2 2" xfId="37516"/>
    <cellStyle name="Percent 2 2 2 6 2 2 2" xfId="37517"/>
    <cellStyle name="Percent 2 2 2 6 2 2 2 2" xfId="37518"/>
    <cellStyle name="Percent 2 2 2 6 2 2 3" xfId="37519"/>
    <cellStyle name="Percent 2 2 2 6 2 3" xfId="37520"/>
    <cellStyle name="Percent 2 2 2 6 2 3 2" xfId="37521"/>
    <cellStyle name="Percent 2 2 2 6 2 4" xfId="37522"/>
    <cellStyle name="Percent 2 2 2 6 3" xfId="37523"/>
    <cellStyle name="Percent 2 2 2 6 3 2" xfId="37524"/>
    <cellStyle name="Percent 2 2 2 6 3 2 2" xfId="37525"/>
    <cellStyle name="Percent 2 2 2 6 3 3" xfId="37526"/>
    <cellStyle name="Percent 2 2 2 6 4" xfId="37527"/>
    <cellStyle name="Percent 2 2 2 6 4 2" xfId="37528"/>
    <cellStyle name="Percent 2 2 2 6 5" xfId="37529"/>
    <cellStyle name="Percent 2 2 2 7" xfId="37530"/>
    <cellStyle name="Percent 2 2 2 7 2" xfId="37531"/>
    <cellStyle name="Percent 2 2 2 7 2 2" xfId="37532"/>
    <cellStyle name="Percent 2 2 2 7 2 2 2" xfId="37533"/>
    <cellStyle name="Percent 2 2 2 7 2 3" xfId="37534"/>
    <cellStyle name="Percent 2 2 2 7 3" xfId="37535"/>
    <cellStyle name="Percent 2 2 2 7 3 2" xfId="37536"/>
    <cellStyle name="Percent 2 2 2 7 4" xfId="37537"/>
    <cellStyle name="Percent 2 2 2 8" xfId="37538"/>
    <cellStyle name="Percent 2 2 2 8 2" xfId="37539"/>
    <cellStyle name="Percent 2 2 2 8 2 2" xfId="37540"/>
    <cellStyle name="Percent 2 2 2 8 3" xfId="37541"/>
    <cellStyle name="Percent 2 2 2 9" xfId="37542"/>
    <cellStyle name="Percent 2 2 2 9 2" xfId="37543"/>
    <cellStyle name="Percent 2 2 3" xfId="37544"/>
    <cellStyle name="Percent 2 2 3 2" xfId="37545"/>
    <cellStyle name="Percent 2 2 3 2 2" xfId="37546"/>
    <cellStyle name="Percent 2 2 3 2 2 2" xfId="37547"/>
    <cellStyle name="Percent 2 2 3 2 2 2 2" xfId="37548"/>
    <cellStyle name="Percent 2 2 3 2 2 2 2 2" xfId="37549"/>
    <cellStyle name="Percent 2 2 3 2 2 2 2 2 2" xfId="37550"/>
    <cellStyle name="Percent 2 2 3 2 2 2 2 2 2 2" xfId="37551"/>
    <cellStyle name="Percent 2 2 3 2 2 2 2 2 2 2 2" xfId="37552"/>
    <cellStyle name="Percent 2 2 3 2 2 2 2 2 2 3" xfId="37553"/>
    <cellStyle name="Percent 2 2 3 2 2 2 2 2 3" xfId="37554"/>
    <cellStyle name="Percent 2 2 3 2 2 2 2 2 3 2" xfId="37555"/>
    <cellStyle name="Percent 2 2 3 2 2 2 2 2 4" xfId="37556"/>
    <cellStyle name="Percent 2 2 3 2 2 2 2 3" xfId="37557"/>
    <cellStyle name="Percent 2 2 3 2 2 2 2 3 2" xfId="37558"/>
    <cellStyle name="Percent 2 2 3 2 2 2 2 3 2 2" xfId="37559"/>
    <cellStyle name="Percent 2 2 3 2 2 2 2 3 3" xfId="37560"/>
    <cellStyle name="Percent 2 2 3 2 2 2 2 4" xfId="37561"/>
    <cellStyle name="Percent 2 2 3 2 2 2 2 4 2" xfId="37562"/>
    <cellStyle name="Percent 2 2 3 2 2 2 2 5" xfId="37563"/>
    <cellStyle name="Percent 2 2 3 2 2 2 3" xfId="37564"/>
    <cellStyle name="Percent 2 2 3 2 2 2 3 2" xfId="37565"/>
    <cellStyle name="Percent 2 2 3 2 2 2 3 2 2" xfId="37566"/>
    <cellStyle name="Percent 2 2 3 2 2 2 3 2 2 2" xfId="37567"/>
    <cellStyle name="Percent 2 2 3 2 2 2 3 2 3" xfId="37568"/>
    <cellStyle name="Percent 2 2 3 2 2 2 3 3" xfId="37569"/>
    <cellStyle name="Percent 2 2 3 2 2 2 3 3 2" xfId="37570"/>
    <cellStyle name="Percent 2 2 3 2 2 2 3 4" xfId="37571"/>
    <cellStyle name="Percent 2 2 3 2 2 2 4" xfId="37572"/>
    <cellStyle name="Percent 2 2 3 2 2 2 4 2" xfId="37573"/>
    <cellStyle name="Percent 2 2 3 2 2 2 4 2 2" xfId="37574"/>
    <cellStyle name="Percent 2 2 3 2 2 2 4 3" xfId="37575"/>
    <cellStyle name="Percent 2 2 3 2 2 2 5" xfId="37576"/>
    <cellStyle name="Percent 2 2 3 2 2 2 5 2" xfId="37577"/>
    <cellStyle name="Percent 2 2 3 2 2 2 6" xfId="37578"/>
    <cellStyle name="Percent 2 2 3 2 2 3" xfId="37579"/>
    <cellStyle name="Percent 2 2 3 2 2 3 2" xfId="37580"/>
    <cellStyle name="Percent 2 2 3 2 2 3 2 2" xfId="37581"/>
    <cellStyle name="Percent 2 2 3 2 2 3 2 2 2" xfId="37582"/>
    <cellStyle name="Percent 2 2 3 2 2 3 2 2 2 2" xfId="37583"/>
    <cellStyle name="Percent 2 2 3 2 2 3 2 2 3" xfId="37584"/>
    <cellStyle name="Percent 2 2 3 2 2 3 2 3" xfId="37585"/>
    <cellStyle name="Percent 2 2 3 2 2 3 2 3 2" xfId="37586"/>
    <cellStyle name="Percent 2 2 3 2 2 3 2 4" xfId="37587"/>
    <cellStyle name="Percent 2 2 3 2 2 3 3" xfId="37588"/>
    <cellStyle name="Percent 2 2 3 2 2 3 3 2" xfId="37589"/>
    <cellStyle name="Percent 2 2 3 2 2 3 3 2 2" xfId="37590"/>
    <cellStyle name="Percent 2 2 3 2 2 3 3 3" xfId="37591"/>
    <cellStyle name="Percent 2 2 3 2 2 3 4" xfId="37592"/>
    <cellStyle name="Percent 2 2 3 2 2 3 4 2" xfId="37593"/>
    <cellStyle name="Percent 2 2 3 2 2 3 5" xfId="37594"/>
    <cellStyle name="Percent 2 2 3 2 2 4" xfId="37595"/>
    <cellStyle name="Percent 2 2 3 2 2 4 2" xfId="37596"/>
    <cellStyle name="Percent 2 2 3 2 2 4 2 2" xfId="37597"/>
    <cellStyle name="Percent 2 2 3 2 2 4 2 2 2" xfId="37598"/>
    <cellStyle name="Percent 2 2 3 2 2 4 2 3" xfId="37599"/>
    <cellStyle name="Percent 2 2 3 2 2 4 3" xfId="37600"/>
    <cellStyle name="Percent 2 2 3 2 2 4 3 2" xfId="37601"/>
    <cellStyle name="Percent 2 2 3 2 2 4 4" xfId="37602"/>
    <cellStyle name="Percent 2 2 3 2 2 5" xfId="37603"/>
    <cellStyle name="Percent 2 2 3 2 2 5 2" xfId="37604"/>
    <cellStyle name="Percent 2 2 3 2 2 5 2 2" xfId="37605"/>
    <cellStyle name="Percent 2 2 3 2 2 5 3" xfId="37606"/>
    <cellStyle name="Percent 2 2 3 2 2 6" xfId="37607"/>
    <cellStyle name="Percent 2 2 3 2 2 6 2" xfId="37608"/>
    <cellStyle name="Percent 2 2 3 2 2 7" xfId="37609"/>
    <cellStyle name="Percent 2 2 3 2 3" xfId="37610"/>
    <cellStyle name="Percent 2 2 3 2 3 2" xfId="37611"/>
    <cellStyle name="Percent 2 2 3 2 3 2 2" xfId="37612"/>
    <cellStyle name="Percent 2 2 3 2 3 2 2 2" xfId="37613"/>
    <cellStyle name="Percent 2 2 3 2 3 2 2 2 2" xfId="37614"/>
    <cellStyle name="Percent 2 2 3 2 3 2 2 2 2 2" xfId="37615"/>
    <cellStyle name="Percent 2 2 3 2 3 2 2 2 3" xfId="37616"/>
    <cellStyle name="Percent 2 2 3 2 3 2 2 3" xfId="37617"/>
    <cellStyle name="Percent 2 2 3 2 3 2 2 3 2" xfId="37618"/>
    <cellStyle name="Percent 2 2 3 2 3 2 2 4" xfId="37619"/>
    <cellStyle name="Percent 2 2 3 2 3 2 3" xfId="37620"/>
    <cellStyle name="Percent 2 2 3 2 3 2 3 2" xfId="37621"/>
    <cellStyle name="Percent 2 2 3 2 3 2 3 2 2" xfId="37622"/>
    <cellStyle name="Percent 2 2 3 2 3 2 3 3" xfId="37623"/>
    <cellStyle name="Percent 2 2 3 2 3 2 4" xfId="37624"/>
    <cellStyle name="Percent 2 2 3 2 3 2 4 2" xfId="37625"/>
    <cellStyle name="Percent 2 2 3 2 3 2 5" xfId="37626"/>
    <cellStyle name="Percent 2 2 3 2 3 3" xfId="37627"/>
    <cellStyle name="Percent 2 2 3 2 3 3 2" xfId="37628"/>
    <cellStyle name="Percent 2 2 3 2 3 3 2 2" xfId="37629"/>
    <cellStyle name="Percent 2 2 3 2 3 3 2 2 2" xfId="37630"/>
    <cellStyle name="Percent 2 2 3 2 3 3 2 3" xfId="37631"/>
    <cellStyle name="Percent 2 2 3 2 3 3 3" xfId="37632"/>
    <cellStyle name="Percent 2 2 3 2 3 3 3 2" xfId="37633"/>
    <cellStyle name="Percent 2 2 3 2 3 3 4" xfId="37634"/>
    <cellStyle name="Percent 2 2 3 2 3 4" xfId="37635"/>
    <cellStyle name="Percent 2 2 3 2 3 4 2" xfId="37636"/>
    <cellStyle name="Percent 2 2 3 2 3 4 2 2" xfId="37637"/>
    <cellStyle name="Percent 2 2 3 2 3 4 3" xfId="37638"/>
    <cellStyle name="Percent 2 2 3 2 3 5" xfId="37639"/>
    <cellStyle name="Percent 2 2 3 2 3 5 2" xfId="37640"/>
    <cellStyle name="Percent 2 2 3 2 3 6" xfId="37641"/>
    <cellStyle name="Percent 2 2 3 2 4" xfId="37642"/>
    <cellStyle name="Percent 2 2 3 2 4 2" xfId="37643"/>
    <cellStyle name="Percent 2 2 3 2 4 2 2" xfId="37644"/>
    <cellStyle name="Percent 2 2 3 2 4 2 2 2" xfId="37645"/>
    <cellStyle name="Percent 2 2 3 2 4 2 2 2 2" xfId="37646"/>
    <cellStyle name="Percent 2 2 3 2 4 2 2 3" xfId="37647"/>
    <cellStyle name="Percent 2 2 3 2 4 2 3" xfId="37648"/>
    <cellStyle name="Percent 2 2 3 2 4 2 3 2" xfId="37649"/>
    <cellStyle name="Percent 2 2 3 2 4 2 4" xfId="37650"/>
    <cellStyle name="Percent 2 2 3 2 4 3" xfId="37651"/>
    <cellStyle name="Percent 2 2 3 2 4 3 2" xfId="37652"/>
    <cellStyle name="Percent 2 2 3 2 4 3 2 2" xfId="37653"/>
    <cellStyle name="Percent 2 2 3 2 4 3 3" xfId="37654"/>
    <cellStyle name="Percent 2 2 3 2 4 4" xfId="37655"/>
    <cellStyle name="Percent 2 2 3 2 4 4 2" xfId="37656"/>
    <cellStyle name="Percent 2 2 3 2 4 5" xfId="37657"/>
    <cellStyle name="Percent 2 2 3 2 5" xfId="37658"/>
    <cellStyle name="Percent 2 2 3 2 5 2" xfId="37659"/>
    <cellStyle name="Percent 2 2 3 2 5 2 2" xfId="37660"/>
    <cellStyle name="Percent 2 2 3 2 5 2 2 2" xfId="37661"/>
    <cellStyle name="Percent 2 2 3 2 5 2 3" xfId="37662"/>
    <cellStyle name="Percent 2 2 3 2 5 3" xfId="37663"/>
    <cellStyle name="Percent 2 2 3 2 5 3 2" xfId="37664"/>
    <cellStyle name="Percent 2 2 3 2 5 4" xfId="37665"/>
    <cellStyle name="Percent 2 2 3 2 6" xfId="37666"/>
    <cellStyle name="Percent 2 2 3 2 6 2" xfId="37667"/>
    <cellStyle name="Percent 2 2 3 2 6 2 2" xfId="37668"/>
    <cellStyle name="Percent 2 2 3 2 6 3" xfId="37669"/>
    <cellStyle name="Percent 2 2 3 2 7" xfId="37670"/>
    <cellStyle name="Percent 2 2 3 2 7 2" xfId="37671"/>
    <cellStyle name="Percent 2 2 3 2 8" xfId="37672"/>
    <cellStyle name="Percent 2 2 3 3" xfId="37673"/>
    <cellStyle name="Percent 2 2 3 3 2" xfId="37674"/>
    <cellStyle name="Percent 2 2 3 3 2 2" xfId="37675"/>
    <cellStyle name="Percent 2 2 3 3 2 2 2" xfId="37676"/>
    <cellStyle name="Percent 2 2 3 3 2 2 2 2" xfId="37677"/>
    <cellStyle name="Percent 2 2 3 3 2 2 2 2 2" xfId="37678"/>
    <cellStyle name="Percent 2 2 3 3 2 2 2 2 2 2" xfId="37679"/>
    <cellStyle name="Percent 2 2 3 3 2 2 2 2 3" xfId="37680"/>
    <cellStyle name="Percent 2 2 3 3 2 2 2 3" xfId="37681"/>
    <cellStyle name="Percent 2 2 3 3 2 2 2 3 2" xfId="37682"/>
    <cellStyle name="Percent 2 2 3 3 2 2 2 4" xfId="37683"/>
    <cellStyle name="Percent 2 2 3 3 2 2 3" xfId="37684"/>
    <cellStyle name="Percent 2 2 3 3 2 2 3 2" xfId="37685"/>
    <cellStyle name="Percent 2 2 3 3 2 2 3 2 2" xfId="37686"/>
    <cellStyle name="Percent 2 2 3 3 2 2 3 3" xfId="37687"/>
    <cellStyle name="Percent 2 2 3 3 2 2 4" xfId="37688"/>
    <cellStyle name="Percent 2 2 3 3 2 2 4 2" xfId="37689"/>
    <cellStyle name="Percent 2 2 3 3 2 2 5" xfId="37690"/>
    <cellStyle name="Percent 2 2 3 3 2 3" xfId="37691"/>
    <cellStyle name="Percent 2 2 3 3 2 3 2" xfId="37692"/>
    <cellStyle name="Percent 2 2 3 3 2 3 2 2" xfId="37693"/>
    <cellStyle name="Percent 2 2 3 3 2 3 2 2 2" xfId="37694"/>
    <cellStyle name="Percent 2 2 3 3 2 3 2 3" xfId="37695"/>
    <cellStyle name="Percent 2 2 3 3 2 3 3" xfId="37696"/>
    <cellStyle name="Percent 2 2 3 3 2 3 3 2" xfId="37697"/>
    <cellStyle name="Percent 2 2 3 3 2 3 4" xfId="37698"/>
    <cellStyle name="Percent 2 2 3 3 2 4" xfId="37699"/>
    <cellStyle name="Percent 2 2 3 3 2 4 2" xfId="37700"/>
    <cellStyle name="Percent 2 2 3 3 2 4 2 2" xfId="37701"/>
    <cellStyle name="Percent 2 2 3 3 2 4 3" xfId="37702"/>
    <cellStyle name="Percent 2 2 3 3 2 5" xfId="37703"/>
    <cellStyle name="Percent 2 2 3 3 2 5 2" xfId="37704"/>
    <cellStyle name="Percent 2 2 3 3 2 6" xfId="37705"/>
    <cellStyle name="Percent 2 2 3 3 3" xfId="37706"/>
    <cellStyle name="Percent 2 2 3 3 3 2" xfId="37707"/>
    <cellStyle name="Percent 2 2 3 3 3 2 2" xfId="37708"/>
    <cellStyle name="Percent 2 2 3 3 3 2 2 2" xfId="37709"/>
    <cellStyle name="Percent 2 2 3 3 3 2 2 2 2" xfId="37710"/>
    <cellStyle name="Percent 2 2 3 3 3 2 2 3" xfId="37711"/>
    <cellStyle name="Percent 2 2 3 3 3 2 3" xfId="37712"/>
    <cellStyle name="Percent 2 2 3 3 3 2 3 2" xfId="37713"/>
    <cellStyle name="Percent 2 2 3 3 3 2 4" xfId="37714"/>
    <cellStyle name="Percent 2 2 3 3 3 3" xfId="37715"/>
    <cellStyle name="Percent 2 2 3 3 3 3 2" xfId="37716"/>
    <cellStyle name="Percent 2 2 3 3 3 3 2 2" xfId="37717"/>
    <cellStyle name="Percent 2 2 3 3 3 3 3" xfId="37718"/>
    <cellStyle name="Percent 2 2 3 3 3 4" xfId="37719"/>
    <cellStyle name="Percent 2 2 3 3 3 4 2" xfId="37720"/>
    <cellStyle name="Percent 2 2 3 3 3 5" xfId="37721"/>
    <cellStyle name="Percent 2 2 3 3 4" xfId="37722"/>
    <cellStyle name="Percent 2 2 3 3 4 2" xfId="37723"/>
    <cellStyle name="Percent 2 2 3 3 4 2 2" xfId="37724"/>
    <cellStyle name="Percent 2 2 3 3 4 2 2 2" xfId="37725"/>
    <cellStyle name="Percent 2 2 3 3 4 2 3" xfId="37726"/>
    <cellStyle name="Percent 2 2 3 3 4 3" xfId="37727"/>
    <cellStyle name="Percent 2 2 3 3 4 3 2" xfId="37728"/>
    <cellStyle name="Percent 2 2 3 3 4 4" xfId="37729"/>
    <cellStyle name="Percent 2 2 3 3 5" xfId="37730"/>
    <cellStyle name="Percent 2 2 3 3 5 2" xfId="37731"/>
    <cellStyle name="Percent 2 2 3 3 5 2 2" xfId="37732"/>
    <cellStyle name="Percent 2 2 3 3 5 3" xfId="37733"/>
    <cellStyle name="Percent 2 2 3 3 6" xfId="37734"/>
    <cellStyle name="Percent 2 2 3 3 6 2" xfId="37735"/>
    <cellStyle name="Percent 2 2 3 3 7" xfId="37736"/>
    <cellStyle name="Percent 2 2 3 4" xfId="37737"/>
    <cellStyle name="Percent 2 2 3 4 2" xfId="37738"/>
    <cellStyle name="Percent 2 2 3 4 2 2" xfId="37739"/>
    <cellStyle name="Percent 2 2 3 4 2 2 2" xfId="37740"/>
    <cellStyle name="Percent 2 2 3 4 2 2 2 2" xfId="37741"/>
    <cellStyle name="Percent 2 2 3 4 2 2 2 2 2" xfId="37742"/>
    <cellStyle name="Percent 2 2 3 4 2 2 2 3" xfId="37743"/>
    <cellStyle name="Percent 2 2 3 4 2 2 3" xfId="37744"/>
    <cellStyle name="Percent 2 2 3 4 2 2 3 2" xfId="37745"/>
    <cellStyle name="Percent 2 2 3 4 2 2 4" xfId="37746"/>
    <cellStyle name="Percent 2 2 3 4 2 3" xfId="37747"/>
    <cellStyle name="Percent 2 2 3 4 2 3 2" xfId="37748"/>
    <cellStyle name="Percent 2 2 3 4 2 3 2 2" xfId="37749"/>
    <cellStyle name="Percent 2 2 3 4 2 3 3" xfId="37750"/>
    <cellStyle name="Percent 2 2 3 4 2 4" xfId="37751"/>
    <cellStyle name="Percent 2 2 3 4 2 4 2" xfId="37752"/>
    <cellStyle name="Percent 2 2 3 4 2 5" xfId="37753"/>
    <cellStyle name="Percent 2 2 3 4 3" xfId="37754"/>
    <cellStyle name="Percent 2 2 3 4 3 2" xfId="37755"/>
    <cellStyle name="Percent 2 2 3 4 3 2 2" xfId="37756"/>
    <cellStyle name="Percent 2 2 3 4 3 2 2 2" xfId="37757"/>
    <cellStyle name="Percent 2 2 3 4 3 2 3" xfId="37758"/>
    <cellStyle name="Percent 2 2 3 4 3 3" xfId="37759"/>
    <cellStyle name="Percent 2 2 3 4 3 3 2" xfId="37760"/>
    <cellStyle name="Percent 2 2 3 4 3 4" xfId="37761"/>
    <cellStyle name="Percent 2 2 3 4 4" xfId="37762"/>
    <cellStyle name="Percent 2 2 3 4 4 2" xfId="37763"/>
    <cellStyle name="Percent 2 2 3 4 4 2 2" xfId="37764"/>
    <cellStyle name="Percent 2 2 3 4 4 3" xfId="37765"/>
    <cellStyle name="Percent 2 2 3 4 5" xfId="37766"/>
    <cellStyle name="Percent 2 2 3 4 5 2" xfId="37767"/>
    <cellStyle name="Percent 2 2 3 4 6" xfId="37768"/>
    <cellStyle name="Percent 2 2 3 5" xfId="37769"/>
    <cellStyle name="Percent 2 2 3 5 2" xfId="37770"/>
    <cellStyle name="Percent 2 2 3 5 2 2" xfId="37771"/>
    <cellStyle name="Percent 2 2 3 5 2 2 2" xfId="37772"/>
    <cellStyle name="Percent 2 2 3 5 2 2 2 2" xfId="37773"/>
    <cellStyle name="Percent 2 2 3 5 2 2 3" xfId="37774"/>
    <cellStyle name="Percent 2 2 3 5 2 3" xfId="37775"/>
    <cellStyle name="Percent 2 2 3 5 2 3 2" xfId="37776"/>
    <cellStyle name="Percent 2 2 3 5 2 4" xfId="37777"/>
    <cellStyle name="Percent 2 2 3 5 3" xfId="37778"/>
    <cellStyle name="Percent 2 2 3 5 3 2" xfId="37779"/>
    <cellStyle name="Percent 2 2 3 5 3 2 2" xfId="37780"/>
    <cellStyle name="Percent 2 2 3 5 3 3" xfId="37781"/>
    <cellStyle name="Percent 2 2 3 5 4" xfId="37782"/>
    <cellStyle name="Percent 2 2 3 5 4 2" xfId="37783"/>
    <cellStyle name="Percent 2 2 3 5 5" xfId="37784"/>
    <cellStyle name="Percent 2 2 3 6" xfId="37785"/>
    <cellStyle name="Percent 2 2 3 6 2" xfId="37786"/>
    <cellStyle name="Percent 2 2 3 6 2 2" xfId="37787"/>
    <cellStyle name="Percent 2 2 3 6 2 2 2" xfId="37788"/>
    <cellStyle name="Percent 2 2 3 6 2 3" xfId="37789"/>
    <cellStyle name="Percent 2 2 3 6 3" xfId="37790"/>
    <cellStyle name="Percent 2 2 3 6 3 2" xfId="37791"/>
    <cellStyle name="Percent 2 2 3 6 4" xfId="37792"/>
    <cellStyle name="Percent 2 2 3 7" xfId="37793"/>
    <cellStyle name="Percent 2 2 3 7 2" xfId="37794"/>
    <cellStyle name="Percent 2 2 3 7 2 2" xfId="37795"/>
    <cellStyle name="Percent 2 2 3 7 3" xfId="37796"/>
    <cellStyle name="Percent 2 2 3 8" xfId="37797"/>
    <cellStyle name="Percent 2 2 3 8 2" xfId="37798"/>
    <cellStyle name="Percent 2 2 3 9" xfId="37799"/>
    <cellStyle name="Percent 2 2 4" xfId="37800"/>
    <cellStyle name="Percent 2 2 4 2" xfId="37801"/>
    <cellStyle name="Percent 2 2 4 2 2" xfId="37802"/>
    <cellStyle name="Percent 2 2 4 2 2 2" xfId="37803"/>
    <cellStyle name="Percent 2 2 4 2 2 2 2" xfId="37804"/>
    <cellStyle name="Percent 2 2 4 2 2 2 2 2" xfId="37805"/>
    <cellStyle name="Percent 2 2 4 2 2 2 2 2 2" xfId="37806"/>
    <cellStyle name="Percent 2 2 4 2 2 2 2 2 2 2" xfId="37807"/>
    <cellStyle name="Percent 2 2 4 2 2 2 2 2 3" xfId="37808"/>
    <cellStyle name="Percent 2 2 4 2 2 2 2 3" xfId="37809"/>
    <cellStyle name="Percent 2 2 4 2 2 2 2 3 2" xfId="37810"/>
    <cellStyle name="Percent 2 2 4 2 2 2 2 4" xfId="37811"/>
    <cellStyle name="Percent 2 2 4 2 2 2 3" xfId="37812"/>
    <cellStyle name="Percent 2 2 4 2 2 2 3 2" xfId="37813"/>
    <cellStyle name="Percent 2 2 4 2 2 2 3 2 2" xfId="37814"/>
    <cellStyle name="Percent 2 2 4 2 2 2 3 3" xfId="37815"/>
    <cellStyle name="Percent 2 2 4 2 2 2 4" xfId="37816"/>
    <cellStyle name="Percent 2 2 4 2 2 2 4 2" xfId="37817"/>
    <cellStyle name="Percent 2 2 4 2 2 2 5" xfId="37818"/>
    <cellStyle name="Percent 2 2 4 2 2 3" xfId="37819"/>
    <cellStyle name="Percent 2 2 4 2 2 3 2" xfId="37820"/>
    <cellStyle name="Percent 2 2 4 2 2 3 2 2" xfId="37821"/>
    <cellStyle name="Percent 2 2 4 2 2 3 2 2 2" xfId="37822"/>
    <cellStyle name="Percent 2 2 4 2 2 3 2 3" xfId="37823"/>
    <cellStyle name="Percent 2 2 4 2 2 3 3" xfId="37824"/>
    <cellStyle name="Percent 2 2 4 2 2 3 3 2" xfId="37825"/>
    <cellStyle name="Percent 2 2 4 2 2 3 4" xfId="37826"/>
    <cellStyle name="Percent 2 2 4 2 2 4" xfId="37827"/>
    <cellStyle name="Percent 2 2 4 2 2 4 2" xfId="37828"/>
    <cellStyle name="Percent 2 2 4 2 2 4 2 2" xfId="37829"/>
    <cellStyle name="Percent 2 2 4 2 2 4 3" xfId="37830"/>
    <cellStyle name="Percent 2 2 4 2 2 5" xfId="37831"/>
    <cellStyle name="Percent 2 2 4 2 2 5 2" xfId="37832"/>
    <cellStyle name="Percent 2 2 4 2 2 6" xfId="37833"/>
    <cellStyle name="Percent 2 2 4 2 3" xfId="37834"/>
    <cellStyle name="Percent 2 2 4 2 3 2" xfId="37835"/>
    <cellStyle name="Percent 2 2 4 2 3 2 2" xfId="37836"/>
    <cellStyle name="Percent 2 2 4 2 3 2 2 2" xfId="37837"/>
    <cellStyle name="Percent 2 2 4 2 3 2 2 2 2" xfId="37838"/>
    <cellStyle name="Percent 2 2 4 2 3 2 2 3" xfId="37839"/>
    <cellStyle name="Percent 2 2 4 2 3 2 3" xfId="37840"/>
    <cellStyle name="Percent 2 2 4 2 3 2 3 2" xfId="37841"/>
    <cellStyle name="Percent 2 2 4 2 3 2 4" xfId="37842"/>
    <cellStyle name="Percent 2 2 4 2 3 3" xfId="37843"/>
    <cellStyle name="Percent 2 2 4 2 3 3 2" xfId="37844"/>
    <cellStyle name="Percent 2 2 4 2 3 3 2 2" xfId="37845"/>
    <cellStyle name="Percent 2 2 4 2 3 3 3" xfId="37846"/>
    <cellStyle name="Percent 2 2 4 2 3 4" xfId="37847"/>
    <cellStyle name="Percent 2 2 4 2 3 4 2" xfId="37848"/>
    <cellStyle name="Percent 2 2 4 2 3 5" xfId="37849"/>
    <cellStyle name="Percent 2 2 4 2 4" xfId="37850"/>
    <cellStyle name="Percent 2 2 4 2 4 2" xfId="37851"/>
    <cellStyle name="Percent 2 2 4 2 4 2 2" xfId="37852"/>
    <cellStyle name="Percent 2 2 4 2 4 2 2 2" xfId="37853"/>
    <cellStyle name="Percent 2 2 4 2 4 2 3" xfId="37854"/>
    <cellStyle name="Percent 2 2 4 2 4 3" xfId="37855"/>
    <cellStyle name="Percent 2 2 4 2 4 3 2" xfId="37856"/>
    <cellStyle name="Percent 2 2 4 2 4 4" xfId="37857"/>
    <cellStyle name="Percent 2 2 4 2 5" xfId="37858"/>
    <cellStyle name="Percent 2 2 4 2 5 2" xfId="37859"/>
    <cellStyle name="Percent 2 2 4 2 5 2 2" xfId="37860"/>
    <cellStyle name="Percent 2 2 4 2 5 3" xfId="37861"/>
    <cellStyle name="Percent 2 2 4 2 6" xfId="37862"/>
    <cellStyle name="Percent 2 2 4 2 6 2" xfId="37863"/>
    <cellStyle name="Percent 2 2 4 2 7" xfId="37864"/>
    <cellStyle name="Percent 2 2 4 3" xfId="37865"/>
    <cellStyle name="Percent 2 2 4 3 2" xfId="37866"/>
    <cellStyle name="Percent 2 2 4 3 2 2" xfId="37867"/>
    <cellStyle name="Percent 2 2 4 3 2 2 2" xfId="37868"/>
    <cellStyle name="Percent 2 2 4 3 2 2 2 2" xfId="37869"/>
    <cellStyle name="Percent 2 2 4 3 2 2 2 2 2" xfId="37870"/>
    <cellStyle name="Percent 2 2 4 3 2 2 2 3" xfId="37871"/>
    <cellStyle name="Percent 2 2 4 3 2 2 3" xfId="37872"/>
    <cellStyle name="Percent 2 2 4 3 2 2 3 2" xfId="37873"/>
    <cellStyle name="Percent 2 2 4 3 2 2 4" xfId="37874"/>
    <cellStyle name="Percent 2 2 4 3 2 3" xfId="37875"/>
    <cellStyle name="Percent 2 2 4 3 2 3 2" xfId="37876"/>
    <cellStyle name="Percent 2 2 4 3 2 3 2 2" xfId="37877"/>
    <cellStyle name="Percent 2 2 4 3 2 3 3" xfId="37878"/>
    <cellStyle name="Percent 2 2 4 3 2 4" xfId="37879"/>
    <cellStyle name="Percent 2 2 4 3 2 4 2" xfId="37880"/>
    <cellStyle name="Percent 2 2 4 3 2 5" xfId="37881"/>
    <cellStyle name="Percent 2 2 4 3 3" xfId="37882"/>
    <cellStyle name="Percent 2 2 4 3 3 2" xfId="37883"/>
    <cellStyle name="Percent 2 2 4 3 3 2 2" xfId="37884"/>
    <cellStyle name="Percent 2 2 4 3 3 2 2 2" xfId="37885"/>
    <cellStyle name="Percent 2 2 4 3 3 2 3" xfId="37886"/>
    <cellStyle name="Percent 2 2 4 3 3 3" xfId="37887"/>
    <cellStyle name="Percent 2 2 4 3 3 3 2" xfId="37888"/>
    <cellStyle name="Percent 2 2 4 3 3 4" xfId="37889"/>
    <cellStyle name="Percent 2 2 4 3 4" xfId="37890"/>
    <cellStyle name="Percent 2 2 4 3 4 2" xfId="37891"/>
    <cellStyle name="Percent 2 2 4 3 4 2 2" xfId="37892"/>
    <cellStyle name="Percent 2 2 4 3 4 3" xfId="37893"/>
    <cellStyle name="Percent 2 2 4 3 5" xfId="37894"/>
    <cellStyle name="Percent 2 2 4 3 5 2" xfId="37895"/>
    <cellStyle name="Percent 2 2 4 3 6" xfId="37896"/>
    <cellStyle name="Percent 2 2 4 4" xfId="37897"/>
    <cellStyle name="Percent 2 2 4 4 2" xfId="37898"/>
    <cellStyle name="Percent 2 2 4 4 2 2" xfId="37899"/>
    <cellStyle name="Percent 2 2 4 4 2 2 2" xfId="37900"/>
    <cellStyle name="Percent 2 2 4 4 2 2 2 2" xfId="37901"/>
    <cellStyle name="Percent 2 2 4 4 2 2 3" xfId="37902"/>
    <cellStyle name="Percent 2 2 4 4 2 3" xfId="37903"/>
    <cellStyle name="Percent 2 2 4 4 2 3 2" xfId="37904"/>
    <cellStyle name="Percent 2 2 4 4 2 4" xfId="37905"/>
    <cellStyle name="Percent 2 2 4 4 3" xfId="37906"/>
    <cellStyle name="Percent 2 2 4 4 3 2" xfId="37907"/>
    <cellStyle name="Percent 2 2 4 4 3 2 2" xfId="37908"/>
    <cellStyle name="Percent 2 2 4 4 3 3" xfId="37909"/>
    <cellStyle name="Percent 2 2 4 4 4" xfId="37910"/>
    <cellStyle name="Percent 2 2 4 4 4 2" xfId="37911"/>
    <cellStyle name="Percent 2 2 4 4 5" xfId="37912"/>
    <cellStyle name="Percent 2 2 4 5" xfId="37913"/>
    <cellStyle name="Percent 2 2 4 5 2" xfId="37914"/>
    <cellStyle name="Percent 2 2 4 5 2 2" xfId="37915"/>
    <cellStyle name="Percent 2 2 4 5 2 2 2" xfId="37916"/>
    <cellStyle name="Percent 2 2 4 5 2 3" xfId="37917"/>
    <cellStyle name="Percent 2 2 4 5 3" xfId="37918"/>
    <cellStyle name="Percent 2 2 4 5 3 2" xfId="37919"/>
    <cellStyle name="Percent 2 2 4 5 4" xfId="37920"/>
    <cellStyle name="Percent 2 2 4 6" xfId="37921"/>
    <cellStyle name="Percent 2 2 4 6 2" xfId="37922"/>
    <cellStyle name="Percent 2 2 4 6 2 2" xfId="37923"/>
    <cellStyle name="Percent 2 2 4 6 3" xfId="37924"/>
    <cellStyle name="Percent 2 2 4 7" xfId="37925"/>
    <cellStyle name="Percent 2 2 4 7 2" xfId="37926"/>
    <cellStyle name="Percent 2 2 4 8" xfId="37927"/>
    <cellStyle name="Percent 2 2 5" xfId="37928"/>
    <cellStyle name="Percent 2 2 5 2" xfId="37929"/>
    <cellStyle name="Percent 2 2 5 2 2" xfId="37930"/>
    <cellStyle name="Percent 2 2 5 2 2 2" xfId="37931"/>
    <cellStyle name="Percent 2 2 5 2 2 2 2" xfId="37932"/>
    <cellStyle name="Percent 2 2 5 2 2 2 2 2" xfId="37933"/>
    <cellStyle name="Percent 2 2 5 2 2 2 2 2 2" xfId="37934"/>
    <cellStyle name="Percent 2 2 5 2 2 2 2 3" xfId="37935"/>
    <cellStyle name="Percent 2 2 5 2 2 2 3" xfId="37936"/>
    <cellStyle name="Percent 2 2 5 2 2 2 3 2" xfId="37937"/>
    <cellStyle name="Percent 2 2 5 2 2 2 4" xfId="37938"/>
    <cellStyle name="Percent 2 2 5 2 2 3" xfId="37939"/>
    <cellStyle name="Percent 2 2 5 2 2 3 2" xfId="37940"/>
    <cellStyle name="Percent 2 2 5 2 2 3 2 2" xfId="37941"/>
    <cellStyle name="Percent 2 2 5 2 2 3 3" xfId="37942"/>
    <cellStyle name="Percent 2 2 5 2 2 4" xfId="37943"/>
    <cellStyle name="Percent 2 2 5 2 2 4 2" xfId="37944"/>
    <cellStyle name="Percent 2 2 5 2 2 5" xfId="37945"/>
    <cellStyle name="Percent 2 2 5 2 3" xfId="37946"/>
    <cellStyle name="Percent 2 2 5 2 3 2" xfId="37947"/>
    <cellStyle name="Percent 2 2 5 2 3 2 2" xfId="37948"/>
    <cellStyle name="Percent 2 2 5 2 3 2 2 2" xfId="37949"/>
    <cellStyle name="Percent 2 2 5 2 3 2 3" xfId="37950"/>
    <cellStyle name="Percent 2 2 5 2 3 3" xfId="37951"/>
    <cellStyle name="Percent 2 2 5 2 3 3 2" xfId="37952"/>
    <cellStyle name="Percent 2 2 5 2 3 4" xfId="37953"/>
    <cellStyle name="Percent 2 2 5 2 4" xfId="37954"/>
    <cellStyle name="Percent 2 2 5 2 4 2" xfId="37955"/>
    <cellStyle name="Percent 2 2 5 2 4 2 2" xfId="37956"/>
    <cellStyle name="Percent 2 2 5 2 4 3" xfId="37957"/>
    <cellStyle name="Percent 2 2 5 2 5" xfId="37958"/>
    <cellStyle name="Percent 2 2 5 2 5 2" xfId="37959"/>
    <cellStyle name="Percent 2 2 5 2 6" xfId="37960"/>
    <cellStyle name="Percent 2 2 5 3" xfId="37961"/>
    <cellStyle name="Percent 2 2 5 3 2" xfId="37962"/>
    <cellStyle name="Percent 2 2 5 3 2 2" xfId="37963"/>
    <cellStyle name="Percent 2 2 5 3 2 2 2" xfId="37964"/>
    <cellStyle name="Percent 2 2 5 3 2 2 2 2" xfId="37965"/>
    <cellStyle name="Percent 2 2 5 3 2 2 3" xfId="37966"/>
    <cellStyle name="Percent 2 2 5 3 2 3" xfId="37967"/>
    <cellStyle name="Percent 2 2 5 3 2 3 2" xfId="37968"/>
    <cellStyle name="Percent 2 2 5 3 2 4" xfId="37969"/>
    <cellStyle name="Percent 2 2 5 3 3" xfId="37970"/>
    <cellStyle name="Percent 2 2 5 3 3 2" xfId="37971"/>
    <cellStyle name="Percent 2 2 5 3 3 2 2" xfId="37972"/>
    <cellStyle name="Percent 2 2 5 3 3 3" xfId="37973"/>
    <cellStyle name="Percent 2 2 5 3 4" xfId="37974"/>
    <cellStyle name="Percent 2 2 5 3 4 2" xfId="37975"/>
    <cellStyle name="Percent 2 2 5 3 5" xfId="37976"/>
    <cellStyle name="Percent 2 2 5 4" xfId="37977"/>
    <cellStyle name="Percent 2 2 5 4 2" xfId="37978"/>
    <cellStyle name="Percent 2 2 5 4 2 2" xfId="37979"/>
    <cellStyle name="Percent 2 2 5 4 2 2 2" xfId="37980"/>
    <cellStyle name="Percent 2 2 5 4 2 3" xfId="37981"/>
    <cellStyle name="Percent 2 2 5 4 3" xfId="37982"/>
    <cellStyle name="Percent 2 2 5 4 3 2" xfId="37983"/>
    <cellStyle name="Percent 2 2 5 4 4" xfId="37984"/>
    <cellStyle name="Percent 2 2 5 5" xfId="37985"/>
    <cellStyle name="Percent 2 2 5 5 2" xfId="37986"/>
    <cellStyle name="Percent 2 2 5 5 2 2" xfId="37987"/>
    <cellStyle name="Percent 2 2 5 5 3" xfId="37988"/>
    <cellStyle name="Percent 2 2 5 6" xfId="37989"/>
    <cellStyle name="Percent 2 2 5 6 2" xfId="37990"/>
    <cellStyle name="Percent 2 2 5 7" xfId="37991"/>
    <cellStyle name="Percent 2 2 6" xfId="37992"/>
    <cellStyle name="Percent 2 2 6 2" xfId="37993"/>
    <cellStyle name="Percent 2 2 6 2 2" xfId="37994"/>
    <cellStyle name="Percent 2 2 6 2 2 2" xfId="37995"/>
    <cellStyle name="Percent 2 2 6 2 2 2 2" xfId="37996"/>
    <cellStyle name="Percent 2 2 6 2 2 2 2 2" xfId="37997"/>
    <cellStyle name="Percent 2 2 6 2 2 2 3" xfId="37998"/>
    <cellStyle name="Percent 2 2 6 2 2 3" xfId="37999"/>
    <cellStyle name="Percent 2 2 6 2 2 3 2" xfId="38000"/>
    <cellStyle name="Percent 2 2 6 2 2 4" xfId="38001"/>
    <cellStyle name="Percent 2 2 6 2 3" xfId="38002"/>
    <cellStyle name="Percent 2 2 6 2 3 2" xfId="38003"/>
    <cellStyle name="Percent 2 2 6 2 3 2 2" xfId="38004"/>
    <cellStyle name="Percent 2 2 6 2 3 3" xfId="38005"/>
    <cellStyle name="Percent 2 2 6 2 4" xfId="38006"/>
    <cellStyle name="Percent 2 2 6 2 4 2" xfId="38007"/>
    <cellStyle name="Percent 2 2 6 2 5" xfId="38008"/>
    <cellStyle name="Percent 2 2 6 3" xfId="38009"/>
    <cellStyle name="Percent 2 2 6 3 2" xfId="38010"/>
    <cellStyle name="Percent 2 2 6 3 2 2" xfId="38011"/>
    <cellStyle name="Percent 2 2 6 3 2 2 2" xfId="38012"/>
    <cellStyle name="Percent 2 2 6 3 2 3" xfId="38013"/>
    <cellStyle name="Percent 2 2 6 3 3" xfId="38014"/>
    <cellStyle name="Percent 2 2 6 3 3 2" xfId="38015"/>
    <cellStyle name="Percent 2 2 6 3 4" xfId="38016"/>
    <cellStyle name="Percent 2 2 6 4" xfId="38017"/>
    <cellStyle name="Percent 2 2 6 4 2" xfId="38018"/>
    <cellStyle name="Percent 2 2 6 4 2 2" xfId="38019"/>
    <cellStyle name="Percent 2 2 6 4 3" xfId="38020"/>
    <cellStyle name="Percent 2 2 6 5" xfId="38021"/>
    <cellStyle name="Percent 2 2 6 5 2" xfId="38022"/>
    <cellStyle name="Percent 2 2 6 6" xfId="38023"/>
    <cellStyle name="Percent 2 2 7" xfId="38024"/>
    <cellStyle name="Percent 2 2 7 2" xfId="38025"/>
    <cellStyle name="Percent 2 2 7 2 2" xfId="38026"/>
    <cellStyle name="Percent 2 2 7 2 2 2" xfId="38027"/>
    <cellStyle name="Percent 2 2 7 2 2 2 2" xfId="38028"/>
    <cellStyle name="Percent 2 2 7 2 2 3" xfId="38029"/>
    <cellStyle name="Percent 2 2 7 2 3" xfId="38030"/>
    <cellStyle name="Percent 2 2 7 2 3 2" xfId="38031"/>
    <cellStyle name="Percent 2 2 7 2 4" xfId="38032"/>
    <cellStyle name="Percent 2 2 7 3" xfId="38033"/>
    <cellStyle name="Percent 2 2 7 3 2" xfId="38034"/>
    <cellStyle name="Percent 2 2 7 3 2 2" xfId="38035"/>
    <cellStyle name="Percent 2 2 7 3 3" xfId="38036"/>
    <cellStyle name="Percent 2 2 7 4" xfId="38037"/>
    <cellStyle name="Percent 2 2 7 4 2" xfId="38038"/>
    <cellStyle name="Percent 2 2 7 5" xfId="38039"/>
    <cellStyle name="Percent 2 2 8" xfId="38040"/>
    <cellStyle name="Percent 2 2 8 2" xfId="38041"/>
    <cellStyle name="Percent 2 2 8 2 2" xfId="38042"/>
    <cellStyle name="Percent 2 2 8 2 2 2" xfId="38043"/>
    <cellStyle name="Percent 2 2 8 2 3" xfId="38044"/>
    <cellStyle name="Percent 2 2 8 3" xfId="38045"/>
    <cellStyle name="Percent 2 2 8 3 2" xfId="38046"/>
    <cellStyle name="Percent 2 2 8 4" xfId="38047"/>
    <cellStyle name="Percent 2 2 9" xfId="38048"/>
    <cellStyle name="Percent 2 2 9 2" xfId="38049"/>
    <cellStyle name="Percent 2 2 9 2 2" xfId="38050"/>
    <cellStyle name="Percent 2 2 9 3" xfId="38051"/>
    <cellStyle name="Percent 2 3" xfId="59"/>
    <cellStyle name="Percent 2 3 10" xfId="38052"/>
    <cellStyle name="Percent 2 3 2" xfId="38053"/>
    <cellStyle name="Percent 2 3 2 2" xfId="38054"/>
    <cellStyle name="Percent 2 3 2 2 2" xfId="38055"/>
    <cellStyle name="Percent 2 3 2 2 2 2" xfId="38056"/>
    <cellStyle name="Percent 2 3 2 2 2 2 2" xfId="38057"/>
    <cellStyle name="Percent 2 3 2 2 2 2 2 2" xfId="38058"/>
    <cellStyle name="Percent 2 3 2 2 2 2 2 2 2" xfId="38059"/>
    <cellStyle name="Percent 2 3 2 2 2 2 2 2 2 2" xfId="38060"/>
    <cellStyle name="Percent 2 3 2 2 2 2 2 2 2 2 2" xfId="38061"/>
    <cellStyle name="Percent 2 3 2 2 2 2 2 2 2 3" xfId="38062"/>
    <cellStyle name="Percent 2 3 2 2 2 2 2 2 3" xfId="38063"/>
    <cellStyle name="Percent 2 3 2 2 2 2 2 2 3 2" xfId="38064"/>
    <cellStyle name="Percent 2 3 2 2 2 2 2 2 4" xfId="38065"/>
    <cellStyle name="Percent 2 3 2 2 2 2 2 3" xfId="38066"/>
    <cellStyle name="Percent 2 3 2 2 2 2 2 3 2" xfId="38067"/>
    <cellStyle name="Percent 2 3 2 2 2 2 2 3 2 2" xfId="38068"/>
    <cellStyle name="Percent 2 3 2 2 2 2 2 3 3" xfId="38069"/>
    <cellStyle name="Percent 2 3 2 2 2 2 2 4" xfId="38070"/>
    <cellStyle name="Percent 2 3 2 2 2 2 2 4 2" xfId="38071"/>
    <cellStyle name="Percent 2 3 2 2 2 2 2 5" xfId="38072"/>
    <cellStyle name="Percent 2 3 2 2 2 2 3" xfId="38073"/>
    <cellStyle name="Percent 2 3 2 2 2 2 3 2" xfId="38074"/>
    <cellStyle name="Percent 2 3 2 2 2 2 3 2 2" xfId="38075"/>
    <cellStyle name="Percent 2 3 2 2 2 2 3 2 2 2" xfId="38076"/>
    <cellStyle name="Percent 2 3 2 2 2 2 3 2 3" xfId="38077"/>
    <cellStyle name="Percent 2 3 2 2 2 2 3 3" xfId="38078"/>
    <cellStyle name="Percent 2 3 2 2 2 2 3 3 2" xfId="38079"/>
    <cellStyle name="Percent 2 3 2 2 2 2 3 4" xfId="38080"/>
    <cellStyle name="Percent 2 3 2 2 2 2 4" xfId="38081"/>
    <cellStyle name="Percent 2 3 2 2 2 2 4 2" xfId="38082"/>
    <cellStyle name="Percent 2 3 2 2 2 2 4 2 2" xfId="38083"/>
    <cellStyle name="Percent 2 3 2 2 2 2 4 3" xfId="38084"/>
    <cellStyle name="Percent 2 3 2 2 2 2 5" xfId="38085"/>
    <cellStyle name="Percent 2 3 2 2 2 2 5 2" xfId="38086"/>
    <cellStyle name="Percent 2 3 2 2 2 2 6" xfId="38087"/>
    <cellStyle name="Percent 2 3 2 2 2 3" xfId="38088"/>
    <cellStyle name="Percent 2 3 2 2 2 3 2" xfId="38089"/>
    <cellStyle name="Percent 2 3 2 2 2 3 2 2" xfId="38090"/>
    <cellStyle name="Percent 2 3 2 2 2 3 2 2 2" xfId="38091"/>
    <cellStyle name="Percent 2 3 2 2 2 3 2 2 2 2" xfId="38092"/>
    <cellStyle name="Percent 2 3 2 2 2 3 2 2 3" xfId="38093"/>
    <cellStyle name="Percent 2 3 2 2 2 3 2 3" xfId="38094"/>
    <cellStyle name="Percent 2 3 2 2 2 3 2 3 2" xfId="38095"/>
    <cellStyle name="Percent 2 3 2 2 2 3 2 4" xfId="38096"/>
    <cellStyle name="Percent 2 3 2 2 2 3 3" xfId="38097"/>
    <cellStyle name="Percent 2 3 2 2 2 3 3 2" xfId="38098"/>
    <cellStyle name="Percent 2 3 2 2 2 3 3 2 2" xfId="38099"/>
    <cellStyle name="Percent 2 3 2 2 2 3 3 3" xfId="38100"/>
    <cellStyle name="Percent 2 3 2 2 2 3 4" xfId="38101"/>
    <cellStyle name="Percent 2 3 2 2 2 3 4 2" xfId="38102"/>
    <cellStyle name="Percent 2 3 2 2 2 3 5" xfId="38103"/>
    <cellStyle name="Percent 2 3 2 2 2 4" xfId="38104"/>
    <cellStyle name="Percent 2 3 2 2 2 4 2" xfId="38105"/>
    <cellStyle name="Percent 2 3 2 2 2 4 2 2" xfId="38106"/>
    <cellStyle name="Percent 2 3 2 2 2 4 2 2 2" xfId="38107"/>
    <cellStyle name="Percent 2 3 2 2 2 4 2 3" xfId="38108"/>
    <cellStyle name="Percent 2 3 2 2 2 4 3" xfId="38109"/>
    <cellStyle name="Percent 2 3 2 2 2 4 3 2" xfId="38110"/>
    <cellStyle name="Percent 2 3 2 2 2 4 4" xfId="38111"/>
    <cellStyle name="Percent 2 3 2 2 2 5" xfId="38112"/>
    <cellStyle name="Percent 2 3 2 2 2 5 2" xfId="38113"/>
    <cellStyle name="Percent 2 3 2 2 2 5 2 2" xfId="38114"/>
    <cellStyle name="Percent 2 3 2 2 2 5 3" xfId="38115"/>
    <cellStyle name="Percent 2 3 2 2 2 6" xfId="38116"/>
    <cellStyle name="Percent 2 3 2 2 2 6 2" xfId="38117"/>
    <cellStyle name="Percent 2 3 2 2 2 7" xfId="38118"/>
    <cellStyle name="Percent 2 3 2 2 3" xfId="38119"/>
    <cellStyle name="Percent 2 3 2 2 3 2" xfId="38120"/>
    <cellStyle name="Percent 2 3 2 2 3 2 2" xfId="38121"/>
    <cellStyle name="Percent 2 3 2 2 3 2 2 2" xfId="38122"/>
    <cellStyle name="Percent 2 3 2 2 3 2 2 2 2" xfId="38123"/>
    <cellStyle name="Percent 2 3 2 2 3 2 2 2 2 2" xfId="38124"/>
    <cellStyle name="Percent 2 3 2 2 3 2 2 2 3" xfId="38125"/>
    <cellStyle name="Percent 2 3 2 2 3 2 2 3" xfId="38126"/>
    <cellStyle name="Percent 2 3 2 2 3 2 2 3 2" xfId="38127"/>
    <cellStyle name="Percent 2 3 2 2 3 2 2 4" xfId="38128"/>
    <cellStyle name="Percent 2 3 2 2 3 2 3" xfId="38129"/>
    <cellStyle name="Percent 2 3 2 2 3 2 3 2" xfId="38130"/>
    <cellStyle name="Percent 2 3 2 2 3 2 3 2 2" xfId="38131"/>
    <cellStyle name="Percent 2 3 2 2 3 2 3 3" xfId="38132"/>
    <cellStyle name="Percent 2 3 2 2 3 2 4" xfId="38133"/>
    <cellStyle name="Percent 2 3 2 2 3 2 4 2" xfId="38134"/>
    <cellStyle name="Percent 2 3 2 2 3 2 5" xfId="38135"/>
    <cellStyle name="Percent 2 3 2 2 3 3" xfId="38136"/>
    <cellStyle name="Percent 2 3 2 2 3 3 2" xfId="38137"/>
    <cellStyle name="Percent 2 3 2 2 3 3 2 2" xfId="38138"/>
    <cellStyle name="Percent 2 3 2 2 3 3 2 2 2" xfId="38139"/>
    <cellStyle name="Percent 2 3 2 2 3 3 2 3" xfId="38140"/>
    <cellStyle name="Percent 2 3 2 2 3 3 3" xfId="38141"/>
    <cellStyle name="Percent 2 3 2 2 3 3 3 2" xfId="38142"/>
    <cellStyle name="Percent 2 3 2 2 3 3 4" xfId="38143"/>
    <cellStyle name="Percent 2 3 2 2 3 4" xfId="38144"/>
    <cellStyle name="Percent 2 3 2 2 3 4 2" xfId="38145"/>
    <cellStyle name="Percent 2 3 2 2 3 4 2 2" xfId="38146"/>
    <cellStyle name="Percent 2 3 2 2 3 4 3" xfId="38147"/>
    <cellStyle name="Percent 2 3 2 2 3 5" xfId="38148"/>
    <cellStyle name="Percent 2 3 2 2 3 5 2" xfId="38149"/>
    <cellStyle name="Percent 2 3 2 2 3 6" xfId="38150"/>
    <cellStyle name="Percent 2 3 2 2 4" xfId="38151"/>
    <cellStyle name="Percent 2 3 2 2 4 2" xfId="38152"/>
    <cellStyle name="Percent 2 3 2 2 4 2 2" xfId="38153"/>
    <cellStyle name="Percent 2 3 2 2 4 2 2 2" xfId="38154"/>
    <cellStyle name="Percent 2 3 2 2 4 2 2 2 2" xfId="38155"/>
    <cellStyle name="Percent 2 3 2 2 4 2 2 3" xfId="38156"/>
    <cellStyle name="Percent 2 3 2 2 4 2 3" xfId="38157"/>
    <cellStyle name="Percent 2 3 2 2 4 2 3 2" xfId="38158"/>
    <cellStyle name="Percent 2 3 2 2 4 2 4" xfId="38159"/>
    <cellStyle name="Percent 2 3 2 2 4 3" xfId="38160"/>
    <cellStyle name="Percent 2 3 2 2 4 3 2" xfId="38161"/>
    <cellStyle name="Percent 2 3 2 2 4 3 2 2" xfId="38162"/>
    <cellStyle name="Percent 2 3 2 2 4 3 3" xfId="38163"/>
    <cellStyle name="Percent 2 3 2 2 4 4" xfId="38164"/>
    <cellStyle name="Percent 2 3 2 2 4 4 2" xfId="38165"/>
    <cellStyle name="Percent 2 3 2 2 4 5" xfId="38166"/>
    <cellStyle name="Percent 2 3 2 2 5" xfId="38167"/>
    <cellStyle name="Percent 2 3 2 2 5 2" xfId="38168"/>
    <cellStyle name="Percent 2 3 2 2 5 2 2" xfId="38169"/>
    <cellStyle name="Percent 2 3 2 2 5 2 2 2" xfId="38170"/>
    <cellStyle name="Percent 2 3 2 2 5 2 3" xfId="38171"/>
    <cellStyle name="Percent 2 3 2 2 5 3" xfId="38172"/>
    <cellStyle name="Percent 2 3 2 2 5 3 2" xfId="38173"/>
    <cellStyle name="Percent 2 3 2 2 5 4" xfId="38174"/>
    <cellStyle name="Percent 2 3 2 2 6" xfId="38175"/>
    <cellStyle name="Percent 2 3 2 2 6 2" xfId="38176"/>
    <cellStyle name="Percent 2 3 2 2 6 2 2" xfId="38177"/>
    <cellStyle name="Percent 2 3 2 2 6 3" xfId="38178"/>
    <cellStyle name="Percent 2 3 2 2 7" xfId="38179"/>
    <cellStyle name="Percent 2 3 2 2 7 2" xfId="38180"/>
    <cellStyle name="Percent 2 3 2 2 8" xfId="38181"/>
    <cellStyle name="Percent 2 3 2 3" xfId="38182"/>
    <cellStyle name="Percent 2 3 2 3 2" xfId="38183"/>
    <cellStyle name="Percent 2 3 2 3 2 2" xfId="38184"/>
    <cellStyle name="Percent 2 3 2 3 2 2 2" xfId="38185"/>
    <cellStyle name="Percent 2 3 2 3 2 2 2 2" xfId="38186"/>
    <cellStyle name="Percent 2 3 2 3 2 2 2 2 2" xfId="38187"/>
    <cellStyle name="Percent 2 3 2 3 2 2 2 2 2 2" xfId="38188"/>
    <cellStyle name="Percent 2 3 2 3 2 2 2 2 3" xfId="38189"/>
    <cellStyle name="Percent 2 3 2 3 2 2 2 3" xfId="38190"/>
    <cellStyle name="Percent 2 3 2 3 2 2 2 3 2" xfId="38191"/>
    <cellStyle name="Percent 2 3 2 3 2 2 2 4" xfId="38192"/>
    <cellStyle name="Percent 2 3 2 3 2 2 3" xfId="38193"/>
    <cellStyle name="Percent 2 3 2 3 2 2 3 2" xfId="38194"/>
    <cellStyle name="Percent 2 3 2 3 2 2 3 2 2" xfId="38195"/>
    <cellStyle name="Percent 2 3 2 3 2 2 3 3" xfId="38196"/>
    <cellStyle name="Percent 2 3 2 3 2 2 4" xfId="38197"/>
    <cellStyle name="Percent 2 3 2 3 2 2 4 2" xfId="38198"/>
    <cellStyle name="Percent 2 3 2 3 2 2 5" xfId="38199"/>
    <cellStyle name="Percent 2 3 2 3 2 3" xfId="38200"/>
    <cellStyle name="Percent 2 3 2 3 2 3 2" xfId="38201"/>
    <cellStyle name="Percent 2 3 2 3 2 3 2 2" xfId="38202"/>
    <cellStyle name="Percent 2 3 2 3 2 3 2 2 2" xfId="38203"/>
    <cellStyle name="Percent 2 3 2 3 2 3 2 3" xfId="38204"/>
    <cellStyle name="Percent 2 3 2 3 2 3 3" xfId="38205"/>
    <cellStyle name="Percent 2 3 2 3 2 3 3 2" xfId="38206"/>
    <cellStyle name="Percent 2 3 2 3 2 3 4" xfId="38207"/>
    <cellStyle name="Percent 2 3 2 3 2 4" xfId="38208"/>
    <cellStyle name="Percent 2 3 2 3 2 4 2" xfId="38209"/>
    <cellStyle name="Percent 2 3 2 3 2 4 2 2" xfId="38210"/>
    <cellStyle name="Percent 2 3 2 3 2 4 3" xfId="38211"/>
    <cellStyle name="Percent 2 3 2 3 2 5" xfId="38212"/>
    <cellStyle name="Percent 2 3 2 3 2 5 2" xfId="38213"/>
    <cellStyle name="Percent 2 3 2 3 2 6" xfId="38214"/>
    <cellStyle name="Percent 2 3 2 3 3" xfId="38215"/>
    <cellStyle name="Percent 2 3 2 3 3 2" xfId="38216"/>
    <cellStyle name="Percent 2 3 2 3 3 2 2" xfId="38217"/>
    <cellStyle name="Percent 2 3 2 3 3 2 2 2" xfId="38218"/>
    <cellStyle name="Percent 2 3 2 3 3 2 2 2 2" xfId="38219"/>
    <cellStyle name="Percent 2 3 2 3 3 2 2 3" xfId="38220"/>
    <cellStyle name="Percent 2 3 2 3 3 2 3" xfId="38221"/>
    <cellStyle name="Percent 2 3 2 3 3 2 3 2" xfId="38222"/>
    <cellStyle name="Percent 2 3 2 3 3 2 4" xfId="38223"/>
    <cellStyle name="Percent 2 3 2 3 3 3" xfId="38224"/>
    <cellStyle name="Percent 2 3 2 3 3 3 2" xfId="38225"/>
    <cellStyle name="Percent 2 3 2 3 3 3 2 2" xfId="38226"/>
    <cellStyle name="Percent 2 3 2 3 3 3 3" xfId="38227"/>
    <cellStyle name="Percent 2 3 2 3 3 4" xfId="38228"/>
    <cellStyle name="Percent 2 3 2 3 3 4 2" xfId="38229"/>
    <cellStyle name="Percent 2 3 2 3 3 5" xfId="38230"/>
    <cellStyle name="Percent 2 3 2 3 4" xfId="38231"/>
    <cellStyle name="Percent 2 3 2 3 4 2" xfId="38232"/>
    <cellStyle name="Percent 2 3 2 3 4 2 2" xfId="38233"/>
    <cellStyle name="Percent 2 3 2 3 4 2 2 2" xfId="38234"/>
    <cellStyle name="Percent 2 3 2 3 4 2 3" xfId="38235"/>
    <cellStyle name="Percent 2 3 2 3 4 3" xfId="38236"/>
    <cellStyle name="Percent 2 3 2 3 4 3 2" xfId="38237"/>
    <cellStyle name="Percent 2 3 2 3 4 4" xfId="38238"/>
    <cellStyle name="Percent 2 3 2 3 5" xfId="38239"/>
    <cellStyle name="Percent 2 3 2 3 5 2" xfId="38240"/>
    <cellStyle name="Percent 2 3 2 3 5 2 2" xfId="38241"/>
    <cellStyle name="Percent 2 3 2 3 5 3" xfId="38242"/>
    <cellStyle name="Percent 2 3 2 3 6" xfId="38243"/>
    <cellStyle name="Percent 2 3 2 3 6 2" xfId="38244"/>
    <cellStyle name="Percent 2 3 2 3 7" xfId="38245"/>
    <cellStyle name="Percent 2 3 2 4" xfId="38246"/>
    <cellStyle name="Percent 2 3 2 4 2" xfId="38247"/>
    <cellStyle name="Percent 2 3 2 4 2 2" xfId="38248"/>
    <cellStyle name="Percent 2 3 2 4 2 2 2" xfId="38249"/>
    <cellStyle name="Percent 2 3 2 4 2 2 2 2" xfId="38250"/>
    <cellStyle name="Percent 2 3 2 4 2 2 2 2 2" xfId="38251"/>
    <cellStyle name="Percent 2 3 2 4 2 2 2 3" xfId="38252"/>
    <cellStyle name="Percent 2 3 2 4 2 2 3" xfId="38253"/>
    <cellStyle name="Percent 2 3 2 4 2 2 3 2" xfId="38254"/>
    <cellStyle name="Percent 2 3 2 4 2 2 4" xfId="38255"/>
    <cellStyle name="Percent 2 3 2 4 2 3" xfId="38256"/>
    <cellStyle name="Percent 2 3 2 4 2 3 2" xfId="38257"/>
    <cellStyle name="Percent 2 3 2 4 2 3 2 2" xfId="38258"/>
    <cellStyle name="Percent 2 3 2 4 2 3 3" xfId="38259"/>
    <cellStyle name="Percent 2 3 2 4 2 4" xfId="38260"/>
    <cellStyle name="Percent 2 3 2 4 2 4 2" xfId="38261"/>
    <cellStyle name="Percent 2 3 2 4 2 5" xfId="38262"/>
    <cellStyle name="Percent 2 3 2 4 3" xfId="38263"/>
    <cellStyle name="Percent 2 3 2 4 3 2" xfId="38264"/>
    <cellStyle name="Percent 2 3 2 4 3 2 2" xfId="38265"/>
    <cellStyle name="Percent 2 3 2 4 3 2 2 2" xfId="38266"/>
    <cellStyle name="Percent 2 3 2 4 3 2 3" xfId="38267"/>
    <cellStyle name="Percent 2 3 2 4 3 3" xfId="38268"/>
    <cellStyle name="Percent 2 3 2 4 3 3 2" xfId="38269"/>
    <cellStyle name="Percent 2 3 2 4 3 4" xfId="38270"/>
    <cellStyle name="Percent 2 3 2 4 4" xfId="38271"/>
    <cellStyle name="Percent 2 3 2 4 4 2" xfId="38272"/>
    <cellStyle name="Percent 2 3 2 4 4 2 2" xfId="38273"/>
    <cellStyle name="Percent 2 3 2 4 4 3" xfId="38274"/>
    <cellStyle name="Percent 2 3 2 4 5" xfId="38275"/>
    <cellStyle name="Percent 2 3 2 4 5 2" xfId="38276"/>
    <cellStyle name="Percent 2 3 2 4 6" xfId="38277"/>
    <cellStyle name="Percent 2 3 2 5" xfId="38278"/>
    <cellStyle name="Percent 2 3 2 5 2" xfId="38279"/>
    <cellStyle name="Percent 2 3 2 5 2 2" xfId="38280"/>
    <cellStyle name="Percent 2 3 2 5 2 2 2" xfId="38281"/>
    <cellStyle name="Percent 2 3 2 5 2 2 2 2" xfId="38282"/>
    <cellStyle name="Percent 2 3 2 5 2 2 3" xfId="38283"/>
    <cellStyle name="Percent 2 3 2 5 2 3" xfId="38284"/>
    <cellStyle name="Percent 2 3 2 5 2 3 2" xfId="38285"/>
    <cellStyle name="Percent 2 3 2 5 2 4" xfId="38286"/>
    <cellStyle name="Percent 2 3 2 5 3" xfId="38287"/>
    <cellStyle name="Percent 2 3 2 5 3 2" xfId="38288"/>
    <cellStyle name="Percent 2 3 2 5 3 2 2" xfId="38289"/>
    <cellStyle name="Percent 2 3 2 5 3 3" xfId="38290"/>
    <cellStyle name="Percent 2 3 2 5 4" xfId="38291"/>
    <cellStyle name="Percent 2 3 2 5 4 2" xfId="38292"/>
    <cellStyle name="Percent 2 3 2 5 5" xfId="38293"/>
    <cellStyle name="Percent 2 3 2 6" xfId="38294"/>
    <cellStyle name="Percent 2 3 2 6 2" xfId="38295"/>
    <cellStyle name="Percent 2 3 2 6 2 2" xfId="38296"/>
    <cellStyle name="Percent 2 3 2 6 2 2 2" xfId="38297"/>
    <cellStyle name="Percent 2 3 2 6 2 3" xfId="38298"/>
    <cellStyle name="Percent 2 3 2 6 3" xfId="38299"/>
    <cellStyle name="Percent 2 3 2 6 3 2" xfId="38300"/>
    <cellStyle name="Percent 2 3 2 6 4" xfId="38301"/>
    <cellStyle name="Percent 2 3 2 7" xfId="38302"/>
    <cellStyle name="Percent 2 3 2 7 2" xfId="38303"/>
    <cellStyle name="Percent 2 3 2 7 2 2" xfId="38304"/>
    <cellStyle name="Percent 2 3 2 7 3" xfId="38305"/>
    <cellStyle name="Percent 2 3 2 8" xfId="38306"/>
    <cellStyle name="Percent 2 3 2 8 2" xfId="38307"/>
    <cellStyle name="Percent 2 3 2 9" xfId="38308"/>
    <cellStyle name="Percent 2 3 3" xfId="38309"/>
    <cellStyle name="Percent 2 3 3 2" xfId="38310"/>
    <cellStyle name="Percent 2 3 3 2 2" xfId="38311"/>
    <cellStyle name="Percent 2 3 3 2 2 2" xfId="38312"/>
    <cellStyle name="Percent 2 3 3 2 2 2 2" xfId="38313"/>
    <cellStyle name="Percent 2 3 3 2 2 2 2 2" xfId="38314"/>
    <cellStyle name="Percent 2 3 3 2 2 2 2 2 2" xfId="38315"/>
    <cellStyle name="Percent 2 3 3 2 2 2 2 2 2 2" xfId="38316"/>
    <cellStyle name="Percent 2 3 3 2 2 2 2 2 3" xfId="38317"/>
    <cellStyle name="Percent 2 3 3 2 2 2 2 3" xfId="38318"/>
    <cellStyle name="Percent 2 3 3 2 2 2 2 3 2" xfId="38319"/>
    <cellStyle name="Percent 2 3 3 2 2 2 2 4" xfId="38320"/>
    <cellStyle name="Percent 2 3 3 2 2 2 3" xfId="38321"/>
    <cellStyle name="Percent 2 3 3 2 2 2 3 2" xfId="38322"/>
    <cellStyle name="Percent 2 3 3 2 2 2 3 2 2" xfId="38323"/>
    <cellStyle name="Percent 2 3 3 2 2 2 3 3" xfId="38324"/>
    <cellStyle name="Percent 2 3 3 2 2 2 4" xfId="38325"/>
    <cellStyle name="Percent 2 3 3 2 2 2 4 2" xfId="38326"/>
    <cellStyle name="Percent 2 3 3 2 2 2 5" xfId="38327"/>
    <cellStyle name="Percent 2 3 3 2 2 3" xfId="38328"/>
    <cellStyle name="Percent 2 3 3 2 2 3 2" xfId="38329"/>
    <cellStyle name="Percent 2 3 3 2 2 3 2 2" xfId="38330"/>
    <cellStyle name="Percent 2 3 3 2 2 3 2 2 2" xfId="38331"/>
    <cellStyle name="Percent 2 3 3 2 2 3 2 3" xfId="38332"/>
    <cellStyle name="Percent 2 3 3 2 2 3 3" xfId="38333"/>
    <cellStyle name="Percent 2 3 3 2 2 3 3 2" xfId="38334"/>
    <cellStyle name="Percent 2 3 3 2 2 3 4" xfId="38335"/>
    <cellStyle name="Percent 2 3 3 2 2 4" xfId="38336"/>
    <cellStyle name="Percent 2 3 3 2 2 4 2" xfId="38337"/>
    <cellStyle name="Percent 2 3 3 2 2 4 2 2" xfId="38338"/>
    <cellStyle name="Percent 2 3 3 2 2 4 3" xfId="38339"/>
    <cellStyle name="Percent 2 3 3 2 2 5" xfId="38340"/>
    <cellStyle name="Percent 2 3 3 2 2 5 2" xfId="38341"/>
    <cellStyle name="Percent 2 3 3 2 2 6" xfId="38342"/>
    <cellStyle name="Percent 2 3 3 2 3" xfId="38343"/>
    <cellStyle name="Percent 2 3 3 2 3 2" xfId="38344"/>
    <cellStyle name="Percent 2 3 3 2 3 2 2" xfId="38345"/>
    <cellStyle name="Percent 2 3 3 2 3 2 2 2" xfId="38346"/>
    <cellStyle name="Percent 2 3 3 2 3 2 2 2 2" xfId="38347"/>
    <cellStyle name="Percent 2 3 3 2 3 2 2 3" xfId="38348"/>
    <cellStyle name="Percent 2 3 3 2 3 2 3" xfId="38349"/>
    <cellStyle name="Percent 2 3 3 2 3 2 3 2" xfId="38350"/>
    <cellStyle name="Percent 2 3 3 2 3 2 4" xfId="38351"/>
    <cellStyle name="Percent 2 3 3 2 3 3" xfId="38352"/>
    <cellStyle name="Percent 2 3 3 2 3 3 2" xfId="38353"/>
    <cellStyle name="Percent 2 3 3 2 3 3 2 2" xfId="38354"/>
    <cellStyle name="Percent 2 3 3 2 3 3 3" xfId="38355"/>
    <cellStyle name="Percent 2 3 3 2 3 4" xfId="38356"/>
    <cellStyle name="Percent 2 3 3 2 3 4 2" xfId="38357"/>
    <cellStyle name="Percent 2 3 3 2 3 5" xfId="38358"/>
    <cellStyle name="Percent 2 3 3 2 4" xfId="38359"/>
    <cellStyle name="Percent 2 3 3 2 4 2" xfId="38360"/>
    <cellStyle name="Percent 2 3 3 2 4 2 2" xfId="38361"/>
    <cellStyle name="Percent 2 3 3 2 4 2 2 2" xfId="38362"/>
    <cellStyle name="Percent 2 3 3 2 4 2 3" xfId="38363"/>
    <cellStyle name="Percent 2 3 3 2 4 3" xfId="38364"/>
    <cellStyle name="Percent 2 3 3 2 4 3 2" xfId="38365"/>
    <cellStyle name="Percent 2 3 3 2 4 4" xfId="38366"/>
    <cellStyle name="Percent 2 3 3 2 5" xfId="38367"/>
    <cellStyle name="Percent 2 3 3 2 5 2" xfId="38368"/>
    <cellStyle name="Percent 2 3 3 2 5 2 2" xfId="38369"/>
    <cellStyle name="Percent 2 3 3 2 5 3" xfId="38370"/>
    <cellStyle name="Percent 2 3 3 2 6" xfId="38371"/>
    <cellStyle name="Percent 2 3 3 2 6 2" xfId="38372"/>
    <cellStyle name="Percent 2 3 3 2 7" xfId="38373"/>
    <cellStyle name="Percent 2 3 3 3" xfId="38374"/>
    <cellStyle name="Percent 2 3 3 3 2" xfId="38375"/>
    <cellStyle name="Percent 2 3 3 3 2 2" xfId="38376"/>
    <cellStyle name="Percent 2 3 3 3 2 2 2" xfId="38377"/>
    <cellStyle name="Percent 2 3 3 3 2 2 2 2" xfId="38378"/>
    <cellStyle name="Percent 2 3 3 3 2 2 2 2 2" xfId="38379"/>
    <cellStyle name="Percent 2 3 3 3 2 2 2 3" xfId="38380"/>
    <cellStyle name="Percent 2 3 3 3 2 2 3" xfId="38381"/>
    <cellStyle name="Percent 2 3 3 3 2 2 3 2" xfId="38382"/>
    <cellStyle name="Percent 2 3 3 3 2 2 4" xfId="38383"/>
    <cellStyle name="Percent 2 3 3 3 2 3" xfId="38384"/>
    <cellStyle name="Percent 2 3 3 3 2 3 2" xfId="38385"/>
    <cellStyle name="Percent 2 3 3 3 2 3 2 2" xfId="38386"/>
    <cellStyle name="Percent 2 3 3 3 2 3 3" xfId="38387"/>
    <cellStyle name="Percent 2 3 3 3 2 4" xfId="38388"/>
    <cellStyle name="Percent 2 3 3 3 2 4 2" xfId="38389"/>
    <cellStyle name="Percent 2 3 3 3 2 5" xfId="38390"/>
    <cellStyle name="Percent 2 3 3 3 3" xfId="38391"/>
    <cellStyle name="Percent 2 3 3 3 3 2" xfId="38392"/>
    <cellStyle name="Percent 2 3 3 3 3 2 2" xfId="38393"/>
    <cellStyle name="Percent 2 3 3 3 3 2 2 2" xfId="38394"/>
    <cellStyle name="Percent 2 3 3 3 3 2 3" xfId="38395"/>
    <cellStyle name="Percent 2 3 3 3 3 3" xfId="38396"/>
    <cellStyle name="Percent 2 3 3 3 3 3 2" xfId="38397"/>
    <cellStyle name="Percent 2 3 3 3 3 4" xfId="38398"/>
    <cellStyle name="Percent 2 3 3 3 4" xfId="38399"/>
    <cellStyle name="Percent 2 3 3 3 4 2" xfId="38400"/>
    <cellStyle name="Percent 2 3 3 3 4 2 2" xfId="38401"/>
    <cellStyle name="Percent 2 3 3 3 4 3" xfId="38402"/>
    <cellStyle name="Percent 2 3 3 3 5" xfId="38403"/>
    <cellStyle name="Percent 2 3 3 3 5 2" xfId="38404"/>
    <cellStyle name="Percent 2 3 3 3 6" xfId="38405"/>
    <cellStyle name="Percent 2 3 3 4" xfId="38406"/>
    <cellStyle name="Percent 2 3 3 4 2" xfId="38407"/>
    <cellStyle name="Percent 2 3 3 4 2 2" xfId="38408"/>
    <cellStyle name="Percent 2 3 3 4 2 2 2" xfId="38409"/>
    <cellStyle name="Percent 2 3 3 4 2 2 2 2" xfId="38410"/>
    <cellStyle name="Percent 2 3 3 4 2 2 3" xfId="38411"/>
    <cellStyle name="Percent 2 3 3 4 2 3" xfId="38412"/>
    <cellStyle name="Percent 2 3 3 4 2 3 2" xfId="38413"/>
    <cellStyle name="Percent 2 3 3 4 2 4" xfId="38414"/>
    <cellStyle name="Percent 2 3 3 4 3" xfId="38415"/>
    <cellStyle name="Percent 2 3 3 4 3 2" xfId="38416"/>
    <cellStyle name="Percent 2 3 3 4 3 2 2" xfId="38417"/>
    <cellStyle name="Percent 2 3 3 4 3 3" xfId="38418"/>
    <cellStyle name="Percent 2 3 3 4 4" xfId="38419"/>
    <cellStyle name="Percent 2 3 3 4 4 2" xfId="38420"/>
    <cellStyle name="Percent 2 3 3 4 5" xfId="38421"/>
    <cellStyle name="Percent 2 3 3 5" xfId="38422"/>
    <cellStyle name="Percent 2 3 3 5 2" xfId="38423"/>
    <cellStyle name="Percent 2 3 3 5 2 2" xfId="38424"/>
    <cellStyle name="Percent 2 3 3 5 2 2 2" xfId="38425"/>
    <cellStyle name="Percent 2 3 3 5 2 3" xfId="38426"/>
    <cellStyle name="Percent 2 3 3 5 3" xfId="38427"/>
    <cellStyle name="Percent 2 3 3 5 3 2" xfId="38428"/>
    <cellStyle name="Percent 2 3 3 5 4" xfId="38429"/>
    <cellStyle name="Percent 2 3 3 6" xfId="38430"/>
    <cellStyle name="Percent 2 3 3 6 2" xfId="38431"/>
    <cellStyle name="Percent 2 3 3 6 2 2" xfId="38432"/>
    <cellStyle name="Percent 2 3 3 6 3" xfId="38433"/>
    <cellStyle name="Percent 2 3 3 7" xfId="38434"/>
    <cellStyle name="Percent 2 3 3 7 2" xfId="38435"/>
    <cellStyle name="Percent 2 3 3 8" xfId="38436"/>
    <cellStyle name="Percent 2 3 4" xfId="38437"/>
    <cellStyle name="Percent 2 3 4 2" xfId="38438"/>
    <cellStyle name="Percent 2 3 4 2 2" xfId="38439"/>
    <cellStyle name="Percent 2 3 4 2 2 2" xfId="38440"/>
    <cellStyle name="Percent 2 3 4 2 2 2 2" xfId="38441"/>
    <cellStyle name="Percent 2 3 4 2 2 2 2 2" xfId="38442"/>
    <cellStyle name="Percent 2 3 4 2 2 2 2 2 2" xfId="38443"/>
    <cellStyle name="Percent 2 3 4 2 2 2 2 3" xfId="38444"/>
    <cellStyle name="Percent 2 3 4 2 2 2 3" xfId="38445"/>
    <cellStyle name="Percent 2 3 4 2 2 2 3 2" xfId="38446"/>
    <cellStyle name="Percent 2 3 4 2 2 2 4" xfId="38447"/>
    <cellStyle name="Percent 2 3 4 2 2 3" xfId="38448"/>
    <cellStyle name="Percent 2 3 4 2 2 3 2" xfId="38449"/>
    <cellStyle name="Percent 2 3 4 2 2 3 2 2" xfId="38450"/>
    <cellStyle name="Percent 2 3 4 2 2 3 3" xfId="38451"/>
    <cellStyle name="Percent 2 3 4 2 2 4" xfId="38452"/>
    <cellStyle name="Percent 2 3 4 2 2 4 2" xfId="38453"/>
    <cellStyle name="Percent 2 3 4 2 2 5" xfId="38454"/>
    <cellStyle name="Percent 2 3 4 2 3" xfId="38455"/>
    <cellStyle name="Percent 2 3 4 2 3 2" xfId="38456"/>
    <cellStyle name="Percent 2 3 4 2 3 2 2" xfId="38457"/>
    <cellStyle name="Percent 2 3 4 2 3 2 2 2" xfId="38458"/>
    <cellStyle name="Percent 2 3 4 2 3 2 3" xfId="38459"/>
    <cellStyle name="Percent 2 3 4 2 3 3" xfId="38460"/>
    <cellStyle name="Percent 2 3 4 2 3 3 2" xfId="38461"/>
    <cellStyle name="Percent 2 3 4 2 3 4" xfId="38462"/>
    <cellStyle name="Percent 2 3 4 2 4" xfId="38463"/>
    <cellStyle name="Percent 2 3 4 2 4 2" xfId="38464"/>
    <cellStyle name="Percent 2 3 4 2 4 2 2" xfId="38465"/>
    <cellStyle name="Percent 2 3 4 2 4 3" xfId="38466"/>
    <cellStyle name="Percent 2 3 4 2 5" xfId="38467"/>
    <cellStyle name="Percent 2 3 4 2 5 2" xfId="38468"/>
    <cellStyle name="Percent 2 3 4 2 6" xfId="38469"/>
    <cellStyle name="Percent 2 3 4 3" xfId="38470"/>
    <cellStyle name="Percent 2 3 4 3 2" xfId="38471"/>
    <cellStyle name="Percent 2 3 4 3 2 2" xfId="38472"/>
    <cellStyle name="Percent 2 3 4 3 2 2 2" xfId="38473"/>
    <cellStyle name="Percent 2 3 4 3 2 2 2 2" xfId="38474"/>
    <cellStyle name="Percent 2 3 4 3 2 2 3" xfId="38475"/>
    <cellStyle name="Percent 2 3 4 3 2 3" xfId="38476"/>
    <cellStyle name="Percent 2 3 4 3 2 3 2" xfId="38477"/>
    <cellStyle name="Percent 2 3 4 3 2 4" xfId="38478"/>
    <cellStyle name="Percent 2 3 4 3 3" xfId="38479"/>
    <cellStyle name="Percent 2 3 4 3 3 2" xfId="38480"/>
    <cellStyle name="Percent 2 3 4 3 3 2 2" xfId="38481"/>
    <cellStyle name="Percent 2 3 4 3 3 3" xfId="38482"/>
    <cellStyle name="Percent 2 3 4 3 4" xfId="38483"/>
    <cellStyle name="Percent 2 3 4 3 4 2" xfId="38484"/>
    <cellStyle name="Percent 2 3 4 3 5" xfId="38485"/>
    <cellStyle name="Percent 2 3 4 4" xfId="38486"/>
    <cellStyle name="Percent 2 3 4 4 2" xfId="38487"/>
    <cellStyle name="Percent 2 3 4 4 2 2" xfId="38488"/>
    <cellStyle name="Percent 2 3 4 4 2 2 2" xfId="38489"/>
    <cellStyle name="Percent 2 3 4 4 2 3" xfId="38490"/>
    <cellStyle name="Percent 2 3 4 4 3" xfId="38491"/>
    <cellStyle name="Percent 2 3 4 4 3 2" xfId="38492"/>
    <cellStyle name="Percent 2 3 4 4 4" xfId="38493"/>
    <cellStyle name="Percent 2 3 4 5" xfId="38494"/>
    <cellStyle name="Percent 2 3 4 5 2" xfId="38495"/>
    <cellStyle name="Percent 2 3 4 5 2 2" xfId="38496"/>
    <cellStyle name="Percent 2 3 4 5 3" xfId="38497"/>
    <cellStyle name="Percent 2 3 4 6" xfId="38498"/>
    <cellStyle name="Percent 2 3 4 6 2" xfId="38499"/>
    <cellStyle name="Percent 2 3 4 7" xfId="38500"/>
    <cellStyle name="Percent 2 3 5" xfId="38501"/>
    <cellStyle name="Percent 2 3 5 2" xfId="38502"/>
    <cellStyle name="Percent 2 3 5 2 2" xfId="38503"/>
    <cellStyle name="Percent 2 3 5 2 2 2" xfId="38504"/>
    <cellStyle name="Percent 2 3 5 2 2 2 2" xfId="38505"/>
    <cellStyle name="Percent 2 3 5 2 2 2 2 2" xfId="38506"/>
    <cellStyle name="Percent 2 3 5 2 2 2 3" xfId="38507"/>
    <cellStyle name="Percent 2 3 5 2 2 3" xfId="38508"/>
    <cellStyle name="Percent 2 3 5 2 2 3 2" xfId="38509"/>
    <cellStyle name="Percent 2 3 5 2 2 4" xfId="38510"/>
    <cellStyle name="Percent 2 3 5 2 3" xfId="38511"/>
    <cellStyle name="Percent 2 3 5 2 3 2" xfId="38512"/>
    <cellStyle name="Percent 2 3 5 2 3 2 2" xfId="38513"/>
    <cellStyle name="Percent 2 3 5 2 3 3" xfId="38514"/>
    <cellStyle name="Percent 2 3 5 2 4" xfId="38515"/>
    <cellStyle name="Percent 2 3 5 2 4 2" xfId="38516"/>
    <cellStyle name="Percent 2 3 5 2 5" xfId="38517"/>
    <cellStyle name="Percent 2 3 5 3" xfId="38518"/>
    <cellStyle name="Percent 2 3 5 3 2" xfId="38519"/>
    <cellStyle name="Percent 2 3 5 3 2 2" xfId="38520"/>
    <cellStyle name="Percent 2 3 5 3 2 2 2" xfId="38521"/>
    <cellStyle name="Percent 2 3 5 3 2 3" xfId="38522"/>
    <cellStyle name="Percent 2 3 5 3 3" xfId="38523"/>
    <cellStyle name="Percent 2 3 5 3 3 2" xfId="38524"/>
    <cellStyle name="Percent 2 3 5 3 4" xfId="38525"/>
    <cellStyle name="Percent 2 3 5 4" xfId="38526"/>
    <cellStyle name="Percent 2 3 5 4 2" xfId="38527"/>
    <cellStyle name="Percent 2 3 5 4 2 2" xfId="38528"/>
    <cellStyle name="Percent 2 3 5 4 3" xfId="38529"/>
    <cellStyle name="Percent 2 3 5 5" xfId="38530"/>
    <cellStyle name="Percent 2 3 5 5 2" xfId="38531"/>
    <cellStyle name="Percent 2 3 5 6" xfId="38532"/>
    <cellStyle name="Percent 2 3 6" xfId="38533"/>
    <cellStyle name="Percent 2 3 6 2" xfId="38534"/>
    <cellStyle name="Percent 2 3 6 2 2" xfId="38535"/>
    <cellStyle name="Percent 2 3 6 2 2 2" xfId="38536"/>
    <cellStyle name="Percent 2 3 6 2 2 2 2" xfId="38537"/>
    <cellStyle name="Percent 2 3 6 2 2 3" xfId="38538"/>
    <cellStyle name="Percent 2 3 6 2 3" xfId="38539"/>
    <cellStyle name="Percent 2 3 6 2 3 2" xfId="38540"/>
    <cellStyle name="Percent 2 3 6 2 4" xfId="38541"/>
    <cellStyle name="Percent 2 3 6 3" xfId="38542"/>
    <cellStyle name="Percent 2 3 6 3 2" xfId="38543"/>
    <cellStyle name="Percent 2 3 6 3 2 2" xfId="38544"/>
    <cellStyle name="Percent 2 3 6 3 3" xfId="38545"/>
    <cellStyle name="Percent 2 3 6 4" xfId="38546"/>
    <cellStyle name="Percent 2 3 6 4 2" xfId="38547"/>
    <cellStyle name="Percent 2 3 6 5" xfId="38548"/>
    <cellStyle name="Percent 2 3 7" xfId="38549"/>
    <cellStyle name="Percent 2 3 7 2" xfId="38550"/>
    <cellStyle name="Percent 2 3 7 2 2" xfId="38551"/>
    <cellStyle name="Percent 2 3 7 2 2 2" xfId="38552"/>
    <cellStyle name="Percent 2 3 7 2 3" xfId="38553"/>
    <cellStyle name="Percent 2 3 7 3" xfId="38554"/>
    <cellStyle name="Percent 2 3 7 3 2" xfId="38555"/>
    <cellStyle name="Percent 2 3 7 4" xfId="38556"/>
    <cellStyle name="Percent 2 3 8" xfId="38557"/>
    <cellStyle name="Percent 2 3 8 2" xfId="38558"/>
    <cellStyle name="Percent 2 3 8 2 2" xfId="38559"/>
    <cellStyle name="Percent 2 3 8 3" xfId="38560"/>
    <cellStyle name="Percent 2 3 9" xfId="38561"/>
    <cellStyle name="Percent 2 3 9 2" xfId="38562"/>
    <cellStyle name="Percent 2 4" xfId="38563"/>
    <cellStyle name="Percent 2 4 2" xfId="38564"/>
    <cellStyle name="Percent 2 4 2 2" xfId="38565"/>
    <cellStyle name="Percent 2 4 2 2 2" xfId="38566"/>
    <cellStyle name="Percent 2 4 2 2 2 2" xfId="38567"/>
    <cellStyle name="Percent 2 4 2 2 2 2 2" xfId="38568"/>
    <cellStyle name="Percent 2 4 2 2 2 2 2 2" xfId="38569"/>
    <cellStyle name="Percent 2 4 2 2 2 2 2 2 2" xfId="38570"/>
    <cellStyle name="Percent 2 4 2 2 2 2 2 2 2 2" xfId="38571"/>
    <cellStyle name="Percent 2 4 2 2 2 2 2 2 3" xfId="38572"/>
    <cellStyle name="Percent 2 4 2 2 2 2 2 3" xfId="38573"/>
    <cellStyle name="Percent 2 4 2 2 2 2 2 3 2" xfId="38574"/>
    <cellStyle name="Percent 2 4 2 2 2 2 2 4" xfId="38575"/>
    <cellStyle name="Percent 2 4 2 2 2 2 3" xfId="38576"/>
    <cellStyle name="Percent 2 4 2 2 2 2 3 2" xfId="38577"/>
    <cellStyle name="Percent 2 4 2 2 2 2 3 2 2" xfId="38578"/>
    <cellStyle name="Percent 2 4 2 2 2 2 3 3" xfId="38579"/>
    <cellStyle name="Percent 2 4 2 2 2 2 4" xfId="38580"/>
    <cellStyle name="Percent 2 4 2 2 2 2 4 2" xfId="38581"/>
    <cellStyle name="Percent 2 4 2 2 2 2 5" xfId="38582"/>
    <cellStyle name="Percent 2 4 2 2 2 3" xfId="38583"/>
    <cellStyle name="Percent 2 4 2 2 2 3 2" xfId="38584"/>
    <cellStyle name="Percent 2 4 2 2 2 3 2 2" xfId="38585"/>
    <cellStyle name="Percent 2 4 2 2 2 3 2 2 2" xfId="38586"/>
    <cellStyle name="Percent 2 4 2 2 2 3 2 3" xfId="38587"/>
    <cellStyle name="Percent 2 4 2 2 2 3 3" xfId="38588"/>
    <cellStyle name="Percent 2 4 2 2 2 3 3 2" xfId="38589"/>
    <cellStyle name="Percent 2 4 2 2 2 3 4" xfId="38590"/>
    <cellStyle name="Percent 2 4 2 2 2 4" xfId="38591"/>
    <cellStyle name="Percent 2 4 2 2 2 4 2" xfId="38592"/>
    <cellStyle name="Percent 2 4 2 2 2 4 2 2" xfId="38593"/>
    <cellStyle name="Percent 2 4 2 2 2 4 3" xfId="38594"/>
    <cellStyle name="Percent 2 4 2 2 2 5" xfId="38595"/>
    <cellStyle name="Percent 2 4 2 2 2 5 2" xfId="38596"/>
    <cellStyle name="Percent 2 4 2 2 2 6" xfId="38597"/>
    <cellStyle name="Percent 2 4 2 2 3" xfId="38598"/>
    <cellStyle name="Percent 2 4 2 2 3 2" xfId="38599"/>
    <cellStyle name="Percent 2 4 2 2 3 2 2" xfId="38600"/>
    <cellStyle name="Percent 2 4 2 2 3 2 2 2" xfId="38601"/>
    <cellStyle name="Percent 2 4 2 2 3 2 2 2 2" xfId="38602"/>
    <cellStyle name="Percent 2 4 2 2 3 2 2 3" xfId="38603"/>
    <cellStyle name="Percent 2 4 2 2 3 2 3" xfId="38604"/>
    <cellStyle name="Percent 2 4 2 2 3 2 3 2" xfId="38605"/>
    <cellStyle name="Percent 2 4 2 2 3 2 4" xfId="38606"/>
    <cellStyle name="Percent 2 4 2 2 3 3" xfId="38607"/>
    <cellStyle name="Percent 2 4 2 2 3 3 2" xfId="38608"/>
    <cellStyle name="Percent 2 4 2 2 3 3 2 2" xfId="38609"/>
    <cellStyle name="Percent 2 4 2 2 3 3 3" xfId="38610"/>
    <cellStyle name="Percent 2 4 2 2 3 4" xfId="38611"/>
    <cellStyle name="Percent 2 4 2 2 3 4 2" xfId="38612"/>
    <cellStyle name="Percent 2 4 2 2 3 5" xfId="38613"/>
    <cellStyle name="Percent 2 4 2 2 4" xfId="38614"/>
    <cellStyle name="Percent 2 4 2 2 4 2" xfId="38615"/>
    <cellStyle name="Percent 2 4 2 2 4 2 2" xfId="38616"/>
    <cellStyle name="Percent 2 4 2 2 4 2 2 2" xfId="38617"/>
    <cellStyle name="Percent 2 4 2 2 4 2 3" xfId="38618"/>
    <cellStyle name="Percent 2 4 2 2 4 3" xfId="38619"/>
    <cellStyle name="Percent 2 4 2 2 4 3 2" xfId="38620"/>
    <cellStyle name="Percent 2 4 2 2 4 4" xfId="38621"/>
    <cellStyle name="Percent 2 4 2 2 5" xfId="38622"/>
    <cellStyle name="Percent 2 4 2 2 5 2" xfId="38623"/>
    <cellStyle name="Percent 2 4 2 2 5 2 2" xfId="38624"/>
    <cellStyle name="Percent 2 4 2 2 5 3" xfId="38625"/>
    <cellStyle name="Percent 2 4 2 2 6" xfId="38626"/>
    <cellStyle name="Percent 2 4 2 2 6 2" xfId="38627"/>
    <cellStyle name="Percent 2 4 2 2 7" xfId="38628"/>
    <cellStyle name="Percent 2 4 2 3" xfId="38629"/>
    <cellStyle name="Percent 2 4 2 3 2" xfId="38630"/>
    <cellStyle name="Percent 2 4 2 3 2 2" xfId="38631"/>
    <cellStyle name="Percent 2 4 2 3 2 2 2" xfId="38632"/>
    <cellStyle name="Percent 2 4 2 3 2 2 2 2" xfId="38633"/>
    <cellStyle name="Percent 2 4 2 3 2 2 2 2 2" xfId="38634"/>
    <cellStyle name="Percent 2 4 2 3 2 2 2 3" xfId="38635"/>
    <cellStyle name="Percent 2 4 2 3 2 2 3" xfId="38636"/>
    <cellStyle name="Percent 2 4 2 3 2 2 3 2" xfId="38637"/>
    <cellStyle name="Percent 2 4 2 3 2 2 4" xfId="38638"/>
    <cellStyle name="Percent 2 4 2 3 2 3" xfId="38639"/>
    <cellStyle name="Percent 2 4 2 3 2 3 2" xfId="38640"/>
    <cellStyle name="Percent 2 4 2 3 2 3 2 2" xfId="38641"/>
    <cellStyle name="Percent 2 4 2 3 2 3 3" xfId="38642"/>
    <cellStyle name="Percent 2 4 2 3 2 4" xfId="38643"/>
    <cellStyle name="Percent 2 4 2 3 2 4 2" xfId="38644"/>
    <cellStyle name="Percent 2 4 2 3 2 5" xfId="38645"/>
    <cellStyle name="Percent 2 4 2 3 3" xfId="38646"/>
    <cellStyle name="Percent 2 4 2 3 3 2" xfId="38647"/>
    <cellStyle name="Percent 2 4 2 3 3 2 2" xfId="38648"/>
    <cellStyle name="Percent 2 4 2 3 3 2 2 2" xfId="38649"/>
    <cellStyle name="Percent 2 4 2 3 3 2 3" xfId="38650"/>
    <cellStyle name="Percent 2 4 2 3 3 3" xfId="38651"/>
    <cellStyle name="Percent 2 4 2 3 3 3 2" xfId="38652"/>
    <cellStyle name="Percent 2 4 2 3 3 4" xfId="38653"/>
    <cellStyle name="Percent 2 4 2 3 4" xfId="38654"/>
    <cellStyle name="Percent 2 4 2 3 4 2" xfId="38655"/>
    <cellStyle name="Percent 2 4 2 3 4 2 2" xfId="38656"/>
    <cellStyle name="Percent 2 4 2 3 4 3" xfId="38657"/>
    <cellStyle name="Percent 2 4 2 3 5" xfId="38658"/>
    <cellStyle name="Percent 2 4 2 3 5 2" xfId="38659"/>
    <cellStyle name="Percent 2 4 2 3 6" xfId="38660"/>
    <cellStyle name="Percent 2 4 2 4" xfId="38661"/>
    <cellStyle name="Percent 2 4 2 4 2" xfId="38662"/>
    <cellStyle name="Percent 2 4 2 4 2 2" xfId="38663"/>
    <cellStyle name="Percent 2 4 2 4 2 2 2" xfId="38664"/>
    <cellStyle name="Percent 2 4 2 4 2 2 2 2" xfId="38665"/>
    <cellStyle name="Percent 2 4 2 4 2 2 3" xfId="38666"/>
    <cellStyle name="Percent 2 4 2 4 2 3" xfId="38667"/>
    <cellStyle name="Percent 2 4 2 4 2 3 2" xfId="38668"/>
    <cellStyle name="Percent 2 4 2 4 2 4" xfId="38669"/>
    <cellStyle name="Percent 2 4 2 4 3" xfId="38670"/>
    <cellStyle name="Percent 2 4 2 4 3 2" xfId="38671"/>
    <cellStyle name="Percent 2 4 2 4 3 2 2" xfId="38672"/>
    <cellStyle name="Percent 2 4 2 4 3 3" xfId="38673"/>
    <cellStyle name="Percent 2 4 2 4 4" xfId="38674"/>
    <cellStyle name="Percent 2 4 2 4 4 2" xfId="38675"/>
    <cellStyle name="Percent 2 4 2 4 5" xfId="38676"/>
    <cellStyle name="Percent 2 4 2 5" xfId="38677"/>
    <cellStyle name="Percent 2 4 2 5 2" xfId="38678"/>
    <cellStyle name="Percent 2 4 2 5 2 2" xfId="38679"/>
    <cellStyle name="Percent 2 4 2 5 2 2 2" xfId="38680"/>
    <cellStyle name="Percent 2 4 2 5 2 3" xfId="38681"/>
    <cellStyle name="Percent 2 4 2 5 3" xfId="38682"/>
    <cellStyle name="Percent 2 4 2 5 3 2" xfId="38683"/>
    <cellStyle name="Percent 2 4 2 5 4" xfId="38684"/>
    <cellStyle name="Percent 2 4 2 6" xfId="38685"/>
    <cellStyle name="Percent 2 4 2 6 2" xfId="38686"/>
    <cellStyle name="Percent 2 4 2 6 2 2" xfId="38687"/>
    <cellStyle name="Percent 2 4 2 6 3" xfId="38688"/>
    <cellStyle name="Percent 2 4 2 7" xfId="38689"/>
    <cellStyle name="Percent 2 4 2 7 2" xfId="38690"/>
    <cellStyle name="Percent 2 4 2 8" xfId="38691"/>
    <cellStyle name="Percent 2 4 3" xfId="38692"/>
    <cellStyle name="Percent 2 4 3 2" xfId="38693"/>
    <cellStyle name="Percent 2 4 3 2 2" xfId="38694"/>
    <cellStyle name="Percent 2 4 3 2 2 2" xfId="38695"/>
    <cellStyle name="Percent 2 4 3 2 2 2 2" xfId="38696"/>
    <cellStyle name="Percent 2 4 3 2 2 2 2 2" xfId="38697"/>
    <cellStyle name="Percent 2 4 3 2 2 2 2 2 2" xfId="38698"/>
    <cellStyle name="Percent 2 4 3 2 2 2 2 3" xfId="38699"/>
    <cellStyle name="Percent 2 4 3 2 2 2 3" xfId="38700"/>
    <cellStyle name="Percent 2 4 3 2 2 2 3 2" xfId="38701"/>
    <cellStyle name="Percent 2 4 3 2 2 2 4" xfId="38702"/>
    <cellStyle name="Percent 2 4 3 2 2 3" xfId="38703"/>
    <cellStyle name="Percent 2 4 3 2 2 3 2" xfId="38704"/>
    <cellStyle name="Percent 2 4 3 2 2 3 2 2" xfId="38705"/>
    <cellStyle name="Percent 2 4 3 2 2 3 3" xfId="38706"/>
    <cellStyle name="Percent 2 4 3 2 2 4" xfId="38707"/>
    <cellStyle name="Percent 2 4 3 2 2 4 2" xfId="38708"/>
    <cellStyle name="Percent 2 4 3 2 2 5" xfId="38709"/>
    <cellStyle name="Percent 2 4 3 2 3" xfId="38710"/>
    <cellStyle name="Percent 2 4 3 2 3 2" xfId="38711"/>
    <cellStyle name="Percent 2 4 3 2 3 2 2" xfId="38712"/>
    <cellStyle name="Percent 2 4 3 2 3 2 2 2" xfId="38713"/>
    <cellStyle name="Percent 2 4 3 2 3 2 3" xfId="38714"/>
    <cellStyle name="Percent 2 4 3 2 3 3" xfId="38715"/>
    <cellStyle name="Percent 2 4 3 2 3 3 2" xfId="38716"/>
    <cellStyle name="Percent 2 4 3 2 3 4" xfId="38717"/>
    <cellStyle name="Percent 2 4 3 2 4" xfId="38718"/>
    <cellStyle name="Percent 2 4 3 2 4 2" xfId="38719"/>
    <cellStyle name="Percent 2 4 3 2 4 2 2" xfId="38720"/>
    <cellStyle name="Percent 2 4 3 2 4 3" xfId="38721"/>
    <cellStyle name="Percent 2 4 3 2 5" xfId="38722"/>
    <cellStyle name="Percent 2 4 3 2 5 2" xfId="38723"/>
    <cellStyle name="Percent 2 4 3 2 6" xfId="38724"/>
    <cellStyle name="Percent 2 4 3 3" xfId="38725"/>
    <cellStyle name="Percent 2 4 3 3 2" xfId="38726"/>
    <cellStyle name="Percent 2 4 3 3 2 2" xfId="38727"/>
    <cellStyle name="Percent 2 4 3 3 2 2 2" xfId="38728"/>
    <cellStyle name="Percent 2 4 3 3 2 2 2 2" xfId="38729"/>
    <cellStyle name="Percent 2 4 3 3 2 2 3" xfId="38730"/>
    <cellStyle name="Percent 2 4 3 3 2 3" xfId="38731"/>
    <cellStyle name="Percent 2 4 3 3 2 3 2" xfId="38732"/>
    <cellStyle name="Percent 2 4 3 3 2 4" xfId="38733"/>
    <cellStyle name="Percent 2 4 3 3 3" xfId="38734"/>
    <cellStyle name="Percent 2 4 3 3 3 2" xfId="38735"/>
    <cellStyle name="Percent 2 4 3 3 3 2 2" xfId="38736"/>
    <cellStyle name="Percent 2 4 3 3 3 3" xfId="38737"/>
    <cellStyle name="Percent 2 4 3 3 4" xfId="38738"/>
    <cellStyle name="Percent 2 4 3 3 4 2" xfId="38739"/>
    <cellStyle name="Percent 2 4 3 3 5" xfId="38740"/>
    <cellStyle name="Percent 2 4 3 4" xfId="38741"/>
    <cellStyle name="Percent 2 4 3 4 2" xfId="38742"/>
    <cellStyle name="Percent 2 4 3 4 2 2" xfId="38743"/>
    <cellStyle name="Percent 2 4 3 4 2 2 2" xfId="38744"/>
    <cellStyle name="Percent 2 4 3 4 2 3" xfId="38745"/>
    <cellStyle name="Percent 2 4 3 4 3" xfId="38746"/>
    <cellStyle name="Percent 2 4 3 4 3 2" xfId="38747"/>
    <cellStyle name="Percent 2 4 3 4 4" xfId="38748"/>
    <cellStyle name="Percent 2 4 3 5" xfId="38749"/>
    <cellStyle name="Percent 2 4 3 5 2" xfId="38750"/>
    <cellStyle name="Percent 2 4 3 5 2 2" xfId="38751"/>
    <cellStyle name="Percent 2 4 3 5 3" xfId="38752"/>
    <cellStyle name="Percent 2 4 3 6" xfId="38753"/>
    <cellStyle name="Percent 2 4 3 6 2" xfId="38754"/>
    <cellStyle name="Percent 2 4 3 7" xfId="38755"/>
    <cellStyle name="Percent 2 4 4" xfId="38756"/>
    <cellStyle name="Percent 2 4 4 2" xfId="38757"/>
    <cellStyle name="Percent 2 4 4 2 2" xfId="38758"/>
    <cellStyle name="Percent 2 4 4 2 2 2" xfId="38759"/>
    <cellStyle name="Percent 2 4 4 2 2 2 2" xfId="38760"/>
    <cellStyle name="Percent 2 4 4 2 2 2 2 2" xfId="38761"/>
    <cellStyle name="Percent 2 4 4 2 2 2 3" xfId="38762"/>
    <cellStyle name="Percent 2 4 4 2 2 3" xfId="38763"/>
    <cellStyle name="Percent 2 4 4 2 2 3 2" xfId="38764"/>
    <cellStyle name="Percent 2 4 4 2 2 4" xfId="38765"/>
    <cellStyle name="Percent 2 4 4 2 3" xfId="38766"/>
    <cellStyle name="Percent 2 4 4 2 3 2" xfId="38767"/>
    <cellStyle name="Percent 2 4 4 2 3 2 2" xfId="38768"/>
    <cellStyle name="Percent 2 4 4 2 3 3" xfId="38769"/>
    <cellStyle name="Percent 2 4 4 2 4" xfId="38770"/>
    <cellStyle name="Percent 2 4 4 2 4 2" xfId="38771"/>
    <cellStyle name="Percent 2 4 4 2 5" xfId="38772"/>
    <cellStyle name="Percent 2 4 4 3" xfId="38773"/>
    <cellStyle name="Percent 2 4 4 3 2" xfId="38774"/>
    <cellStyle name="Percent 2 4 4 3 2 2" xfId="38775"/>
    <cellStyle name="Percent 2 4 4 3 2 2 2" xfId="38776"/>
    <cellStyle name="Percent 2 4 4 3 2 3" xfId="38777"/>
    <cellStyle name="Percent 2 4 4 3 3" xfId="38778"/>
    <cellStyle name="Percent 2 4 4 3 3 2" xfId="38779"/>
    <cellStyle name="Percent 2 4 4 3 4" xfId="38780"/>
    <cellStyle name="Percent 2 4 4 4" xfId="38781"/>
    <cellStyle name="Percent 2 4 4 4 2" xfId="38782"/>
    <cellStyle name="Percent 2 4 4 4 2 2" xfId="38783"/>
    <cellStyle name="Percent 2 4 4 4 3" xfId="38784"/>
    <cellStyle name="Percent 2 4 4 5" xfId="38785"/>
    <cellStyle name="Percent 2 4 4 5 2" xfId="38786"/>
    <cellStyle name="Percent 2 4 4 6" xfId="38787"/>
    <cellStyle name="Percent 2 4 5" xfId="38788"/>
    <cellStyle name="Percent 2 4 5 2" xfId="38789"/>
    <cellStyle name="Percent 2 4 5 2 2" xfId="38790"/>
    <cellStyle name="Percent 2 4 5 2 2 2" xfId="38791"/>
    <cellStyle name="Percent 2 4 5 2 2 2 2" xfId="38792"/>
    <cellStyle name="Percent 2 4 5 2 2 3" xfId="38793"/>
    <cellStyle name="Percent 2 4 5 2 3" xfId="38794"/>
    <cellStyle name="Percent 2 4 5 2 3 2" xfId="38795"/>
    <cellStyle name="Percent 2 4 5 2 4" xfId="38796"/>
    <cellStyle name="Percent 2 4 5 3" xfId="38797"/>
    <cellStyle name="Percent 2 4 5 3 2" xfId="38798"/>
    <cellStyle name="Percent 2 4 5 3 2 2" xfId="38799"/>
    <cellStyle name="Percent 2 4 5 3 3" xfId="38800"/>
    <cellStyle name="Percent 2 4 5 4" xfId="38801"/>
    <cellStyle name="Percent 2 4 5 4 2" xfId="38802"/>
    <cellStyle name="Percent 2 4 5 5" xfId="38803"/>
    <cellStyle name="Percent 2 4 6" xfId="38804"/>
    <cellStyle name="Percent 2 4 6 2" xfId="38805"/>
    <cellStyle name="Percent 2 4 6 2 2" xfId="38806"/>
    <cellStyle name="Percent 2 4 6 2 2 2" xfId="38807"/>
    <cellStyle name="Percent 2 4 6 2 3" xfId="38808"/>
    <cellStyle name="Percent 2 4 6 3" xfId="38809"/>
    <cellStyle name="Percent 2 4 6 3 2" xfId="38810"/>
    <cellStyle name="Percent 2 4 6 4" xfId="38811"/>
    <cellStyle name="Percent 2 4 7" xfId="38812"/>
    <cellStyle name="Percent 2 4 7 2" xfId="38813"/>
    <cellStyle name="Percent 2 4 7 2 2" xfId="38814"/>
    <cellStyle name="Percent 2 4 7 3" xfId="38815"/>
    <cellStyle name="Percent 2 4 8" xfId="38816"/>
    <cellStyle name="Percent 2 4 8 2" xfId="38817"/>
    <cellStyle name="Percent 2 4 9" xfId="38818"/>
    <cellStyle name="Percent 2 5" xfId="38819"/>
    <cellStyle name="Percent 2 5 2" xfId="38820"/>
    <cellStyle name="Percent 2 5 2 2" xfId="38821"/>
    <cellStyle name="Percent 2 5 2 2 2" xfId="38822"/>
    <cellStyle name="Percent 2 5 2 2 2 2" xfId="38823"/>
    <cellStyle name="Percent 2 5 2 2 2 2 2" xfId="38824"/>
    <cellStyle name="Percent 2 5 2 2 2 2 2 2" xfId="38825"/>
    <cellStyle name="Percent 2 5 2 2 2 2 2 2 2" xfId="38826"/>
    <cellStyle name="Percent 2 5 2 2 2 2 2 3" xfId="38827"/>
    <cellStyle name="Percent 2 5 2 2 2 2 3" xfId="38828"/>
    <cellStyle name="Percent 2 5 2 2 2 2 3 2" xfId="38829"/>
    <cellStyle name="Percent 2 5 2 2 2 2 4" xfId="38830"/>
    <cellStyle name="Percent 2 5 2 2 2 3" xfId="38831"/>
    <cellStyle name="Percent 2 5 2 2 2 3 2" xfId="38832"/>
    <cellStyle name="Percent 2 5 2 2 2 3 2 2" xfId="38833"/>
    <cellStyle name="Percent 2 5 2 2 2 3 3" xfId="38834"/>
    <cellStyle name="Percent 2 5 2 2 2 4" xfId="38835"/>
    <cellStyle name="Percent 2 5 2 2 2 4 2" xfId="38836"/>
    <cellStyle name="Percent 2 5 2 2 2 5" xfId="38837"/>
    <cellStyle name="Percent 2 5 2 2 3" xfId="38838"/>
    <cellStyle name="Percent 2 5 2 2 3 2" xfId="38839"/>
    <cellStyle name="Percent 2 5 2 2 3 2 2" xfId="38840"/>
    <cellStyle name="Percent 2 5 2 2 3 2 2 2" xfId="38841"/>
    <cellStyle name="Percent 2 5 2 2 3 2 3" xfId="38842"/>
    <cellStyle name="Percent 2 5 2 2 3 3" xfId="38843"/>
    <cellStyle name="Percent 2 5 2 2 3 3 2" xfId="38844"/>
    <cellStyle name="Percent 2 5 2 2 3 4" xfId="38845"/>
    <cellStyle name="Percent 2 5 2 2 4" xfId="38846"/>
    <cellStyle name="Percent 2 5 2 2 4 2" xfId="38847"/>
    <cellStyle name="Percent 2 5 2 2 4 2 2" xfId="38848"/>
    <cellStyle name="Percent 2 5 2 2 4 3" xfId="38849"/>
    <cellStyle name="Percent 2 5 2 2 5" xfId="38850"/>
    <cellStyle name="Percent 2 5 2 2 5 2" xfId="38851"/>
    <cellStyle name="Percent 2 5 2 2 6" xfId="38852"/>
    <cellStyle name="Percent 2 5 2 3" xfId="38853"/>
    <cellStyle name="Percent 2 5 2 3 2" xfId="38854"/>
    <cellStyle name="Percent 2 5 2 3 2 2" xfId="38855"/>
    <cellStyle name="Percent 2 5 2 3 2 2 2" xfId="38856"/>
    <cellStyle name="Percent 2 5 2 3 2 2 2 2" xfId="38857"/>
    <cellStyle name="Percent 2 5 2 3 2 2 3" xfId="38858"/>
    <cellStyle name="Percent 2 5 2 3 2 3" xfId="38859"/>
    <cellStyle name="Percent 2 5 2 3 2 3 2" xfId="38860"/>
    <cellStyle name="Percent 2 5 2 3 2 4" xfId="38861"/>
    <cellStyle name="Percent 2 5 2 3 3" xfId="38862"/>
    <cellStyle name="Percent 2 5 2 3 3 2" xfId="38863"/>
    <cellStyle name="Percent 2 5 2 3 3 2 2" xfId="38864"/>
    <cellStyle name="Percent 2 5 2 3 3 3" xfId="38865"/>
    <cellStyle name="Percent 2 5 2 3 4" xfId="38866"/>
    <cellStyle name="Percent 2 5 2 3 4 2" xfId="38867"/>
    <cellStyle name="Percent 2 5 2 3 5" xfId="38868"/>
    <cellStyle name="Percent 2 5 2 4" xfId="38869"/>
    <cellStyle name="Percent 2 5 2 4 2" xfId="38870"/>
    <cellStyle name="Percent 2 5 2 4 2 2" xfId="38871"/>
    <cellStyle name="Percent 2 5 2 4 2 2 2" xfId="38872"/>
    <cellStyle name="Percent 2 5 2 4 2 3" xfId="38873"/>
    <cellStyle name="Percent 2 5 2 4 3" xfId="38874"/>
    <cellStyle name="Percent 2 5 2 4 3 2" xfId="38875"/>
    <cellStyle name="Percent 2 5 2 4 4" xfId="38876"/>
    <cellStyle name="Percent 2 5 2 5" xfId="38877"/>
    <cellStyle name="Percent 2 5 2 5 2" xfId="38878"/>
    <cellStyle name="Percent 2 5 2 5 2 2" xfId="38879"/>
    <cellStyle name="Percent 2 5 2 5 3" xfId="38880"/>
    <cellStyle name="Percent 2 5 2 6" xfId="38881"/>
    <cellStyle name="Percent 2 5 2 6 2" xfId="38882"/>
    <cellStyle name="Percent 2 5 2 7" xfId="38883"/>
    <cellStyle name="Percent 2 5 3" xfId="38884"/>
    <cellStyle name="Percent 2 5 3 2" xfId="38885"/>
    <cellStyle name="Percent 2 5 3 2 2" xfId="38886"/>
    <cellStyle name="Percent 2 5 3 2 2 2" xfId="38887"/>
    <cellStyle name="Percent 2 5 3 2 2 2 2" xfId="38888"/>
    <cellStyle name="Percent 2 5 3 2 2 2 2 2" xfId="38889"/>
    <cellStyle name="Percent 2 5 3 2 2 2 3" xfId="38890"/>
    <cellStyle name="Percent 2 5 3 2 2 3" xfId="38891"/>
    <cellStyle name="Percent 2 5 3 2 2 3 2" xfId="38892"/>
    <cellStyle name="Percent 2 5 3 2 2 4" xfId="38893"/>
    <cellStyle name="Percent 2 5 3 2 3" xfId="38894"/>
    <cellStyle name="Percent 2 5 3 2 3 2" xfId="38895"/>
    <cellStyle name="Percent 2 5 3 2 3 2 2" xfId="38896"/>
    <cellStyle name="Percent 2 5 3 2 3 3" xfId="38897"/>
    <cellStyle name="Percent 2 5 3 2 4" xfId="38898"/>
    <cellStyle name="Percent 2 5 3 2 4 2" xfId="38899"/>
    <cellStyle name="Percent 2 5 3 2 5" xfId="38900"/>
    <cellStyle name="Percent 2 5 3 3" xfId="38901"/>
    <cellStyle name="Percent 2 5 3 3 2" xfId="38902"/>
    <cellStyle name="Percent 2 5 3 3 2 2" xfId="38903"/>
    <cellStyle name="Percent 2 5 3 3 2 2 2" xfId="38904"/>
    <cellStyle name="Percent 2 5 3 3 2 3" xfId="38905"/>
    <cellStyle name="Percent 2 5 3 3 3" xfId="38906"/>
    <cellStyle name="Percent 2 5 3 3 3 2" xfId="38907"/>
    <cellStyle name="Percent 2 5 3 3 4" xfId="38908"/>
    <cellStyle name="Percent 2 5 3 4" xfId="38909"/>
    <cellStyle name="Percent 2 5 3 4 2" xfId="38910"/>
    <cellStyle name="Percent 2 5 3 4 2 2" xfId="38911"/>
    <cellStyle name="Percent 2 5 3 4 3" xfId="38912"/>
    <cellStyle name="Percent 2 5 3 5" xfId="38913"/>
    <cellStyle name="Percent 2 5 3 5 2" xfId="38914"/>
    <cellStyle name="Percent 2 5 3 6" xfId="38915"/>
    <cellStyle name="Percent 2 5 4" xfId="38916"/>
    <cellStyle name="Percent 2 5 4 2" xfId="38917"/>
    <cellStyle name="Percent 2 5 4 2 2" xfId="38918"/>
    <cellStyle name="Percent 2 5 4 2 2 2" xfId="38919"/>
    <cellStyle name="Percent 2 5 4 2 2 2 2" xfId="38920"/>
    <cellStyle name="Percent 2 5 4 2 2 3" xfId="38921"/>
    <cellStyle name="Percent 2 5 4 2 3" xfId="38922"/>
    <cellStyle name="Percent 2 5 4 2 3 2" xfId="38923"/>
    <cellStyle name="Percent 2 5 4 2 4" xfId="38924"/>
    <cellStyle name="Percent 2 5 4 3" xfId="38925"/>
    <cellStyle name="Percent 2 5 4 3 2" xfId="38926"/>
    <cellStyle name="Percent 2 5 4 3 2 2" xfId="38927"/>
    <cellStyle name="Percent 2 5 4 3 3" xfId="38928"/>
    <cellStyle name="Percent 2 5 4 4" xfId="38929"/>
    <cellStyle name="Percent 2 5 4 4 2" xfId="38930"/>
    <cellStyle name="Percent 2 5 4 5" xfId="38931"/>
    <cellStyle name="Percent 2 5 5" xfId="38932"/>
    <cellStyle name="Percent 2 5 5 2" xfId="38933"/>
    <cellStyle name="Percent 2 5 5 2 2" xfId="38934"/>
    <cellStyle name="Percent 2 5 5 2 2 2" xfId="38935"/>
    <cellStyle name="Percent 2 5 5 2 3" xfId="38936"/>
    <cellStyle name="Percent 2 5 5 3" xfId="38937"/>
    <cellStyle name="Percent 2 5 5 3 2" xfId="38938"/>
    <cellStyle name="Percent 2 5 5 4" xfId="38939"/>
    <cellStyle name="Percent 2 5 6" xfId="38940"/>
    <cellStyle name="Percent 2 5 6 2" xfId="38941"/>
    <cellStyle name="Percent 2 5 6 2 2" xfId="38942"/>
    <cellStyle name="Percent 2 5 6 3" xfId="38943"/>
    <cellStyle name="Percent 2 5 7" xfId="38944"/>
    <cellStyle name="Percent 2 5 7 2" xfId="38945"/>
    <cellStyle name="Percent 2 5 8" xfId="38946"/>
    <cellStyle name="Percent 2 6" xfId="38947"/>
    <cellStyle name="Percent 2 6 2" xfId="38948"/>
    <cellStyle name="Percent 2 6 2 2" xfId="38949"/>
    <cellStyle name="Percent 2 6 2 2 2" xfId="38950"/>
    <cellStyle name="Percent 2 6 2 2 2 2" xfId="38951"/>
    <cellStyle name="Percent 2 6 2 2 2 2 2" xfId="38952"/>
    <cellStyle name="Percent 2 6 2 2 2 2 2 2" xfId="38953"/>
    <cellStyle name="Percent 2 6 2 2 2 2 3" xfId="38954"/>
    <cellStyle name="Percent 2 6 2 2 2 3" xfId="38955"/>
    <cellStyle name="Percent 2 6 2 2 2 3 2" xfId="38956"/>
    <cellStyle name="Percent 2 6 2 2 2 4" xfId="38957"/>
    <cellStyle name="Percent 2 6 2 2 3" xfId="38958"/>
    <cellStyle name="Percent 2 6 2 2 3 2" xfId="38959"/>
    <cellStyle name="Percent 2 6 2 2 3 2 2" xfId="38960"/>
    <cellStyle name="Percent 2 6 2 2 3 3" xfId="38961"/>
    <cellStyle name="Percent 2 6 2 2 4" xfId="38962"/>
    <cellStyle name="Percent 2 6 2 2 4 2" xfId="38963"/>
    <cellStyle name="Percent 2 6 2 2 5" xfId="38964"/>
    <cellStyle name="Percent 2 6 2 3" xfId="38965"/>
    <cellStyle name="Percent 2 6 2 3 2" xfId="38966"/>
    <cellStyle name="Percent 2 6 2 3 2 2" xfId="38967"/>
    <cellStyle name="Percent 2 6 2 3 2 2 2" xfId="38968"/>
    <cellStyle name="Percent 2 6 2 3 2 3" xfId="38969"/>
    <cellStyle name="Percent 2 6 2 3 3" xfId="38970"/>
    <cellStyle name="Percent 2 6 2 3 3 2" xfId="38971"/>
    <cellStyle name="Percent 2 6 2 3 4" xfId="38972"/>
    <cellStyle name="Percent 2 6 2 4" xfId="38973"/>
    <cellStyle name="Percent 2 6 2 4 2" xfId="38974"/>
    <cellStyle name="Percent 2 6 2 4 2 2" xfId="38975"/>
    <cellStyle name="Percent 2 6 2 4 3" xfId="38976"/>
    <cellStyle name="Percent 2 6 2 5" xfId="38977"/>
    <cellStyle name="Percent 2 6 2 5 2" xfId="38978"/>
    <cellStyle name="Percent 2 6 2 6" xfId="38979"/>
    <cellStyle name="Percent 2 6 3" xfId="38980"/>
    <cellStyle name="Percent 2 6 3 2" xfId="38981"/>
    <cellStyle name="Percent 2 6 3 2 2" xfId="38982"/>
    <cellStyle name="Percent 2 6 3 2 2 2" xfId="38983"/>
    <cellStyle name="Percent 2 6 3 2 2 2 2" xfId="38984"/>
    <cellStyle name="Percent 2 6 3 2 2 3" xfId="38985"/>
    <cellStyle name="Percent 2 6 3 2 3" xfId="38986"/>
    <cellStyle name="Percent 2 6 3 2 3 2" xfId="38987"/>
    <cellStyle name="Percent 2 6 3 2 4" xfId="38988"/>
    <cellStyle name="Percent 2 6 3 3" xfId="38989"/>
    <cellStyle name="Percent 2 6 3 3 2" xfId="38990"/>
    <cellStyle name="Percent 2 6 3 3 2 2" xfId="38991"/>
    <cellStyle name="Percent 2 6 3 3 3" xfId="38992"/>
    <cellStyle name="Percent 2 6 3 4" xfId="38993"/>
    <cellStyle name="Percent 2 6 3 4 2" xfId="38994"/>
    <cellStyle name="Percent 2 6 3 5" xfId="38995"/>
    <cellStyle name="Percent 2 6 4" xfId="38996"/>
    <cellStyle name="Percent 2 6 4 2" xfId="38997"/>
    <cellStyle name="Percent 2 6 4 2 2" xfId="38998"/>
    <cellStyle name="Percent 2 6 4 2 2 2" xfId="38999"/>
    <cellStyle name="Percent 2 6 4 2 3" xfId="39000"/>
    <cellStyle name="Percent 2 6 4 3" xfId="39001"/>
    <cellStyle name="Percent 2 6 4 3 2" xfId="39002"/>
    <cellStyle name="Percent 2 6 4 4" xfId="39003"/>
    <cellStyle name="Percent 2 6 5" xfId="39004"/>
    <cellStyle name="Percent 2 6 5 2" xfId="39005"/>
    <cellStyle name="Percent 2 6 5 2 2" xfId="39006"/>
    <cellStyle name="Percent 2 6 5 3" xfId="39007"/>
    <cellStyle name="Percent 2 6 6" xfId="39008"/>
    <cellStyle name="Percent 2 6 6 2" xfId="39009"/>
    <cellStyle name="Percent 2 6 7" xfId="39010"/>
    <cellStyle name="Percent 2 7" xfId="39011"/>
    <cellStyle name="Percent 2 7 2" xfId="39012"/>
    <cellStyle name="Percent 2 7 2 2" xfId="39013"/>
    <cellStyle name="Percent 2 7 2 2 2" xfId="39014"/>
    <cellStyle name="Percent 2 7 2 2 2 2" xfId="39015"/>
    <cellStyle name="Percent 2 7 2 2 2 2 2" xfId="39016"/>
    <cellStyle name="Percent 2 7 2 2 2 3" xfId="39017"/>
    <cellStyle name="Percent 2 7 2 2 3" xfId="39018"/>
    <cellStyle name="Percent 2 7 2 2 3 2" xfId="39019"/>
    <cellStyle name="Percent 2 7 2 2 4" xfId="39020"/>
    <cellStyle name="Percent 2 7 2 3" xfId="39021"/>
    <cellStyle name="Percent 2 7 2 3 2" xfId="39022"/>
    <cellStyle name="Percent 2 7 2 3 2 2" xfId="39023"/>
    <cellStyle name="Percent 2 7 2 3 3" xfId="39024"/>
    <cellStyle name="Percent 2 7 2 4" xfId="39025"/>
    <cellStyle name="Percent 2 7 2 4 2" xfId="39026"/>
    <cellStyle name="Percent 2 7 2 5" xfId="39027"/>
    <cellStyle name="Percent 2 7 3" xfId="39028"/>
    <cellStyle name="Percent 2 7 3 2" xfId="39029"/>
    <cellStyle name="Percent 2 7 3 2 2" xfId="39030"/>
    <cellStyle name="Percent 2 7 3 2 2 2" xfId="39031"/>
    <cellStyle name="Percent 2 7 3 2 3" xfId="39032"/>
    <cellStyle name="Percent 2 7 3 3" xfId="39033"/>
    <cellStyle name="Percent 2 7 3 3 2" xfId="39034"/>
    <cellStyle name="Percent 2 7 3 4" xfId="39035"/>
    <cellStyle name="Percent 2 7 4" xfId="39036"/>
    <cellStyle name="Percent 2 7 4 2" xfId="39037"/>
    <cellStyle name="Percent 2 7 4 2 2" xfId="39038"/>
    <cellStyle name="Percent 2 7 4 3" xfId="39039"/>
    <cellStyle name="Percent 2 7 5" xfId="39040"/>
    <cellStyle name="Percent 2 7 5 2" xfId="39041"/>
    <cellStyle name="Percent 2 7 6" xfId="39042"/>
    <cellStyle name="Percent 2 8" xfId="39043"/>
    <cellStyle name="Percent 2 8 2" xfId="39044"/>
    <cellStyle name="Percent 2 8 2 2" xfId="39045"/>
    <cellStyle name="Percent 2 8 2 2 2" xfId="39046"/>
    <cellStyle name="Percent 2 8 2 2 2 2" xfId="39047"/>
    <cellStyle name="Percent 2 8 2 2 3" xfId="39048"/>
    <cellStyle name="Percent 2 8 2 3" xfId="39049"/>
    <cellStyle name="Percent 2 8 2 3 2" xfId="39050"/>
    <cellStyle name="Percent 2 8 2 4" xfId="39051"/>
    <cellStyle name="Percent 2 8 3" xfId="39052"/>
    <cellStyle name="Percent 2 8 3 2" xfId="39053"/>
    <cellStyle name="Percent 2 8 3 2 2" xfId="39054"/>
    <cellStyle name="Percent 2 8 3 3" xfId="39055"/>
    <cellStyle name="Percent 2 8 4" xfId="39056"/>
    <cellStyle name="Percent 2 8 4 2" xfId="39057"/>
    <cellStyle name="Percent 2 8 5" xfId="39058"/>
    <cellStyle name="Percent 2 9" xfId="39059"/>
    <cellStyle name="Percent 2 9 2" xfId="39060"/>
    <cellStyle name="Percent 2 9 2 2" xfId="39061"/>
    <cellStyle name="Percent 2 9 2 2 2" xfId="39062"/>
    <cellStyle name="Percent 2 9 2 3" xfId="39063"/>
    <cellStyle name="Percent 2 9 3" xfId="39064"/>
    <cellStyle name="Percent 2 9 3 2" xfId="39065"/>
    <cellStyle name="Percent 2 9 4" xfId="39066"/>
    <cellStyle name="Percent 3" xfId="40"/>
    <cellStyle name="Percent 3 2" xfId="41"/>
    <cellStyle name="Percent 4" xfId="23"/>
    <cellStyle name="Percent 4 2" xfId="39067"/>
    <cellStyle name="Percent 41" xfId="20"/>
    <cellStyle name="Percent 5" xfId="42"/>
    <cellStyle name="Percent 5 2" xfId="43"/>
    <cellStyle name="Percent 5 3" xfId="44"/>
    <cellStyle name="Percent 5 3 2" xfId="39068"/>
    <cellStyle name="Percent 6" xfId="45"/>
    <cellStyle name="Percent 6 2" xfId="46"/>
    <cellStyle name="Percent 7" xfId="65"/>
    <cellStyle name="Percent 7 2" xfId="39069"/>
    <cellStyle name="Percent 8" xfId="39070"/>
    <cellStyle name="Percent 8 2" xfId="39071"/>
    <cellStyle name="Percent 9" xfId="39072"/>
    <cellStyle name="Style 1" xfId="17"/>
    <cellStyle name="Style 2" xfId="54"/>
  </cellStyles>
  <dxfs count="0"/>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nual%20tariff%20petition%20FY%202023-24/MYT%20FY%202024-29/Final%2020.01.2024/Projects/Singareni/INternal%20worksheets/From%20salman/NTPC%20Impairment%20Model%202014-19%20-%20v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T%20FY%202024-29/Final%2020.01.2024/Projects/Singareni/INternal%20worksheets/From%20salman/NTPC%20Impairment%20Model%202014-19%20-%20v6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nnual%20tariff%20petition%20FY%202023-24/MYT%20FY%202024-29/Final%2020.01.2024/Projects/Singareni/Financial%20Model/copy%20pasted%20valu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T%20FY%202024-29/Final%2020.01.2024/Projects/Singareni/Financial%20Model/copy%20pasted%20valu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rue%20Up%20FY%202023-24/Capex/capex%20final%20fy%202023-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esktop%2005-03-2024\STPP%20midterm%20review%20petition%20TSERC%2029.11.2022\ARR%20and%20Tariff%20forms%202019-24%20midterm%20review%2029.11.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ccl/Desktop/MYT%20FY%202024-29/Final%2020.01.2024/SCCL,STPP%20forms%20TSERC%20-%20MYT%202023%20Petition%20Formats%20-%20Generation%2004.04.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iming"/>
      <sheetName val="CERC Guidelines 2014-19"/>
      <sheetName val="Allocation of shared assets"/>
      <sheetName val="Summary"/>
      <sheetName val="Inputs"/>
      <sheetName val="Korba"/>
      <sheetName val="Singrauli"/>
      <sheetName val="Rihand"/>
      <sheetName val="Unchahar"/>
      <sheetName val="Tanda"/>
      <sheetName val="Badarpur"/>
      <sheetName val="NCTPP"/>
      <sheetName val="Auriya"/>
      <sheetName val="Anta"/>
      <sheetName val="Dadri"/>
      <sheetName val="Faridabad"/>
      <sheetName val="Vindhyachal-1"/>
      <sheetName val="Sipat"/>
      <sheetName val="Kawas"/>
      <sheetName val="Gandhar"/>
      <sheetName val="Farakha"/>
      <sheetName val="Kahalgaon"/>
      <sheetName val="Talcher-K"/>
      <sheetName val="TTPS"/>
      <sheetName val="Ramagundam"/>
      <sheetName val="Kayamkulam"/>
      <sheetName val="Simadri"/>
      <sheetName val="Mauda"/>
    </sheetNames>
    <sheetDataSet>
      <sheetData sheetId="0">
        <row r="18">
          <cell r="K18">
            <v>1</v>
          </cell>
        </row>
      </sheetData>
      <sheetData sheetId="1"/>
      <sheetData sheetId="2"/>
      <sheetData sheetId="3"/>
      <sheetData sheetId="4">
        <row r="26">
          <cell r="G26">
            <v>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iming"/>
      <sheetName val="CERC Guidelines 2014-19"/>
      <sheetName val="Allocation of shared assets"/>
      <sheetName val="Summary"/>
      <sheetName val="Inputs"/>
      <sheetName val="Korba"/>
      <sheetName val="Singrauli"/>
      <sheetName val="Rihand"/>
      <sheetName val="Unchahar"/>
      <sheetName val="Tanda"/>
      <sheetName val="Badarpur"/>
      <sheetName val="NCTPP"/>
      <sheetName val="Auriya"/>
      <sheetName val="Anta"/>
      <sheetName val="Dadri"/>
      <sheetName val="Faridabad"/>
      <sheetName val="Vindhyachal-1"/>
      <sheetName val="Sipat"/>
      <sheetName val="Kawas"/>
      <sheetName val="Gandhar"/>
      <sheetName val="Farakha"/>
      <sheetName val="Kahalgaon"/>
      <sheetName val="Talcher-K"/>
      <sheetName val="TTPS"/>
      <sheetName val="Ramagundam"/>
      <sheetName val="Kayamkulam"/>
      <sheetName val="Simadri"/>
      <sheetName val="Mauda"/>
    </sheetNames>
    <sheetDataSet>
      <sheetData sheetId="0">
        <row r="18">
          <cell r="K18">
            <v>1</v>
          </cell>
        </row>
      </sheetData>
      <sheetData sheetId="1"/>
      <sheetData sheetId="2"/>
      <sheetData sheetId="3"/>
      <sheetData sheetId="4">
        <row r="26">
          <cell r="G26">
            <v>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preciation Sch"/>
      <sheetName val="Input Sheet"/>
      <sheetName val="Calculations"/>
      <sheetName val="Sheet1"/>
      <sheetName val="copy pasted values"/>
    </sheetNames>
    <definedNames>
      <definedName name="Header1" refersTo="#REF!"/>
    </definedNames>
    <sheetDataSet>
      <sheetData sheetId="0"/>
      <sheetData sheetId="1"/>
      <sheetData sheetId="2"/>
      <sheetData sheetId="3"/>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preciation Sch"/>
      <sheetName val="Input Sheet"/>
      <sheetName val="Calculations"/>
      <sheetName val="Sheet1"/>
      <sheetName val="copy pasted values"/>
    </sheetNames>
    <definedNames>
      <definedName name="Header1" refersTo="#REF!"/>
    </definedNames>
    <sheetDataSet>
      <sheetData sheetId="0"/>
      <sheetData sheetId="1"/>
      <sheetData sheetId="2"/>
      <sheetData sheetId="3"/>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rch-24"/>
      <sheetName val="IO-WBS wise expenditure"/>
      <sheetName val="March Capex Revised"/>
      <sheetName val="Sheet1"/>
      <sheetName val="Final capex FY 2023-24"/>
      <sheetName val="Sheet3"/>
      <sheetName val="Final capex FY 2023-24 (2)"/>
      <sheetName val="Sheet4"/>
    </sheetNames>
    <sheetDataSet>
      <sheetData sheetId="0"/>
      <sheetData sheetId="1"/>
      <sheetData sheetId="2"/>
      <sheetData sheetId="3"/>
      <sheetData sheetId="4"/>
      <sheetData sheetId="5"/>
      <sheetData sheetId="6"/>
      <sheetData sheetId="7">
        <row r="7">
          <cell r="D7">
            <v>1482907.08</v>
          </cell>
        </row>
        <row r="8">
          <cell r="D8">
            <v>419660</v>
          </cell>
        </row>
        <row r="9">
          <cell r="D9">
            <v>7599009.3600000013</v>
          </cell>
        </row>
        <row r="14">
          <cell r="D14">
            <v>20777090.09</v>
          </cell>
        </row>
        <row r="15">
          <cell r="D15">
            <v>12346957.139999999</v>
          </cell>
        </row>
        <row r="16">
          <cell r="D16">
            <v>11061372.42</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itle"/>
      <sheetName val="Index "/>
      <sheetName val="Form 1"/>
      <sheetName val="ARR-Actual"/>
      <sheetName val="ARR-projection"/>
      <sheetName val="Tariff claim"/>
      <sheetName val="Form 2"/>
      <sheetName val="Form 3"/>
      <sheetName val="Form 5"/>
      <sheetName val="Form 5B "/>
      <sheetName val="Form 6"/>
      <sheetName val="Form 7 "/>
      <sheetName val="Form-9 2019-20"/>
      <sheetName val="Form-9 2020-21"/>
      <sheetName val="Form-9 2021-22"/>
      <sheetName val="Form-11"/>
      <sheetName val="Form 5B"/>
      <sheetName val="Table 9"/>
      <sheetName val="Form 5D"/>
      <sheetName val="Table 13"/>
      <sheetName val="Depr"/>
      <sheetName val="Form 12"/>
      <sheetName val="Form 13"/>
      <sheetName val="Form 13A"/>
      <sheetName val="Form13B"/>
      <sheetName val="Form 14"/>
      <sheetName val="Form 15 Coal "/>
      <sheetName val="Form 15 oil"/>
      <sheetName val="Form 16-O&amp;M (2)"/>
      <sheetName val="Energy Charges"/>
      <sheetName val="Loan Refinance"/>
      <sheetName val="Form15 Coal "/>
      <sheetName val="Form15 OIL"/>
      <sheetName val="form5D"/>
      <sheetName val="13A sub"/>
      <sheetName val="CC_T14_old"/>
      <sheetName val="FUEL COST"/>
      <sheetName val="Incentive"/>
      <sheetName val="FGD and Nox"/>
      <sheetName val="App III -liability "/>
      <sheetName val="Water charges and filling fees"/>
      <sheetName val="App-IV input Capital cost"/>
      <sheetName val="TSERC allowance"/>
      <sheetName val="Form 5B  (2)"/>
      <sheetName val="Sheet1"/>
      <sheetName val="Sheet2"/>
    </sheetNames>
    <sheetDataSet>
      <sheetData sheetId="0"/>
      <sheetData sheetId="1"/>
      <sheetData sheetId="2"/>
      <sheetData sheetId="3"/>
      <sheetData sheetId="4"/>
      <sheetData sheetId="5"/>
      <sheetData sheetId="6"/>
      <sheetData sheetId="7">
        <row r="29">
          <cell r="E29">
            <v>50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3">
          <cell r="F73">
            <v>0</v>
          </cell>
          <cell r="G73">
            <v>96.26700000000001</v>
          </cell>
        </row>
      </sheetData>
      <sheetData sheetId="23">
        <row r="10">
          <cell r="C10" t="str">
            <v>From COD Unit 1 to COD of Unit 2</v>
          </cell>
          <cell r="D10" t="str">
            <v>From COD Unit 2 to 31.03.2017</v>
          </cell>
          <cell r="E10" t="str">
            <v>FY 2017-18</v>
          </cell>
          <cell r="F10" t="str">
            <v>FY 2018-19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itle"/>
      <sheetName val="Checklist"/>
      <sheetName val="F1"/>
      <sheetName val="F2"/>
      <sheetName val="F2.1"/>
      <sheetName val="F2.2"/>
      <sheetName val="F2.3"/>
      <sheetName val="F3"/>
      <sheetName val="F3.1"/>
      <sheetName val="F3.2"/>
      <sheetName val="F4"/>
      <sheetName val="F4.1"/>
      <sheetName val="F5"/>
      <sheetName val="F6"/>
      <sheetName val="F7"/>
      <sheetName val="F8"/>
      <sheetName val="F9"/>
      <sheetName val="F10"/>
      <sheetName val="F11"/>
      <sheetName val="F11.1"/>
      <sheetName val="F12"/>
      <sheetName val="F13"/>
      <sheetName val="F14"/>
      <sheetName val="F15"/>
      <sheetName val="F16"/>
      <sheetName val="F16.1"/>
      <sheetName val="F16.2"/>
    </sheetNames>
    <sheetDataSet>
      <sheetData sheetId="0"/>
      <sheetData sheetId="1"/>
      <sheetData sheetId="2"/>
      <sheetData sheetId="3"/>
      <sheetData sheetId="4"/>
      <sheetData sheetId="5"/>
      <sheetData sheetId="6"/>
      <sheetData sheetId="7"/>
      <sheetData sheetId="8"/>
      <sheetData sheetId="9"/>
      <sheetData sheetId="10">
        <row r="11">
          <cell r="F11">
            <v>53.06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dimension ref="D10:F12"/>
  <sheetViews>
    <sheetView showGridLines="0" workbookViewId="0">
      <selection activeCell="M7" sqref="M7"/>
    </sheetView>
  </sheetViews>
  <sheetFormatPr defaultRowHeight="14.25"/>
  <cols>
    <col min="1" max="16384" width="9.140625" style="99"/>
  </cols>
  <sheetData>
    <row r="10" spans="4:6" ht="23.25">
      <c r="D10" s="114" t="s">
        <v>756</v>
      </c>
    </row>
    <row r="11" spans="4:6" ht="23.25">
      <c r="F11" s="582" t="s">
        <v>423</v>
      </c>
    </row>
    <row r="12" spans="4:6" ht="23.25">
      <c r="F12" s="582" t="s">
        <v>424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B2:O41"/>
  <sheetViews>
    <sheetView showGridLines="0" zoomScale="80" zoomScaleNormal="80" zoomScaleSheetLayoutView="80" workbookViewId="0">
      <selection activeCell="F15" sqref="F15"/>
    </sheetView>
  </sheetViews>
  <sheetFormatPr defaultColWidth="9.140625" defaultRowHeight="15"/>
  <cols>
    <col min="1" max="1" width="6.28515625" style="6" customWidth="1"/>
    <col min="2" max="2" width="9.140625" style="6" customWidth="1"/>
    <col min="3" max="3" width="16.28515625" style="6" customWidth="1"/>
    <col min="4" max="4" width="75.85546875" style="6" customWidth="1"/>
    <col min="5" max="5" width="17.7109375" style="6" customWidth="1"/>
    <col min="6" max="6" width="20.7109375" style="6" customWidth="1"/>
    <col min="7" max="15" width="18.7109375" style="6" customWidth="1"/>
    <col min="16" max="16384" width="9.140625" style="6"/>
  </cols>
  <sheetData>
    <row r="2" spans="2:15" ht="15.75">
      <c r="B2" s="512"/>
      <c r="C2" s="512"/>
      <c r="D2" s="512" t="s">
        <v>423</v>
      </c>
      <c r="E2" s="512"/>
      <c r="F2" s="1"/>
      <c r="G2" s="1"/>
      <c r="H2" s="1"/>
      <c r="I2" s="1"/>
      <c r="J2" s="1"/>
      <c r="K2" s="1"/>
      <c r="L2" s="1"/>
      <c r="M2" s="1"/>
      <c r="N2" s="1"/>
      <c r="O2" s="1"/>
    </row>
    <row r="3" spans="2:15" ht="15.75">
      <c r="B3" s="512"/>
      <c r="C3" s="512"/>
      <c r="D3" s="512" t="s">
        <v>424</v>
      </c>
      <c r="E3" s="512"/>
      <c r="F3" s="1"/>
      <c r="G3" s="1"/>
      <c r="H3" s="1"/>
      <c r="I3" s="1"/>
      <c r="J3" s="1"/>
      <c r="K3" s="1"/>
      <c r="L3" s="1"/>
      <c r="M3" s="1"/>
      <c r="N3" s="1"/>
      <c r="O3" s="1"/>
    </row>
    <row r="4" spans="2:15" s="15" customFormat="1" ht="15.75">
      <c r="B4" s="605" t="s">
        <v>377</v>
      </c>
      <c r="C4" s="605"/>
      <c r="D4" s="606"/>
      <c r="E4" s="606"/>
      <c r="F4" s="1"/>
      <c r="G4" s="1"/>
      <c r="H4" s="1"/>
      <c r="I4" s="1"/>
      <c r="J4" s="1"/>
      <c r="K4" s="1"/>
      <c r="L4" s="1"/>
      <c r="M4" s="1"/>
      <c r="N4" s="1"/>
      <c r="O4" s="1"/>
    </row>
    <row r="5" spans="2:15" ht="15.75">
      <c r="D5" s="70" t="s">
        <v>379</v>
      </c>
    </row>
    <row r="6" spans="2:15" ht="15.75">
      <c r="N6" s="7"/>
    </row>
    <row r="7" spans="2:15" ht="15.75">
      <c r="B7" s="17" t="s">
        <v>211</v>
      </c>
      <c r="C7" s="17" t="s">
        <v>378</v>
      </c>
      <c r="D7" s="18" t="s">
        <v>7</v>
      </c>
      <c r="E7" s="18" t="s">
        <v>380</v>
      </c>
    </row>
    <row r="8" spans="2:15" ht="18.75">
      <c r="B8" s="8">
        <v>1</v>
      </c>
      <c r="C8" s="8" t="s">
        <v>6</v>
      </c>
      <c r="D8" s="9" t="s">
        <v>383</v>
      </c>
      <c r="E8" s="554" t="s">
        <v>753</v>
      </c>
    </row>
    <row r="9" spans="2:15" ht="18.75">
      <c r="B9" s="8">
        <f>B8+1</f>
        <v>2</v>
      </c>
      <c r="C9" s="8" t="s">
        <v>292</v>
      </c>
      <c r="D9" s="9" t="s">
        <v>385</v>
      </c>
      <c r="E9" s="554" t="s">
        <v>753</v>
      </c>
    </row>
    <row r="10" spans="2:15" ht="18.75">
      <c r="B10" s="8">
        <f>B9+1</f>
        <v>3</v>
      </c>
      <c r="C10" s="8" t="s">
        <v>23</v>
      </c>
      <c r="D10" s="9" t="s">
        <v>386</v>
      </c>
      <c r="E10" s="554" t="s">
        <v>753</v>
      </c>
    </row>
    <row r="11" spans="2:15" ht="18.75">
      <c r="B11" s="8">
        <f>B10+1</f>
        <v>4</v>
      </c>
      <c r="C11" s="8" t="s">
        <v>24</v>
      </c>
      <c r="D11" s="9" t="s">
        <v>387</v>
      </c>
      <c r="E11" s="554" t="s">
        <v>753</v>
      </c>
    </row>
    <row r="12" spans="2:15" ht="18.75">
      <c r="B12" s="8">
        <f>B11+1</f>
        <v>5</v>
      </c>
      <c r="C12" s="8" t="s">
        <v>293</v>
      </c>
      <c r="D12" s="9" t="s">
        <v>388</v>
      </c>
      <c r="E12" s="554" t="s">
        <v>753</v>
      </c>
    </row>
    <row r="13" spans="2:15" ht="18.75">
      <c r="B13" s="8">
        <f t="shared" ref="B13:B39" si="0">B12+1</f>
        <v>6</v>
      </c>
      <c r="C13" s="8" t="s">
        <v>21</v>
      </c>
      <c r="D13" s="9" t="s">
        <v>240</v>
      </c>
      <c r="E13" s="554" t="s">
        <v>753</v>
      </c>
    </row>
    <row r="14" spans="2:15" ht="18.75">
      <c r="B14" s="8">
        <f t="shared" si="0"/>
        <v>7</v>
      </c>
      <c r="C14" s="8" t="s">
        <v>26</v>
      </c>
      <c r="D14" s="9" t="s">
        <v>389</v>
      </c>
      <c r="E14" s="554" t="s">
        <v>753</v>
      </c>
    </row>
    <row r="15" spans="2:15" ht="18.75">
      <c r="B15" s="8">
        <f t="shared" si="0"/>
        <v>8</v>
      </c>
      <c r="C15" s="8" t="s">
        <v>27</v>
      </c>
      <c r="D15" s="11" t="s">
        <v>208</v>
      </c>
      <c r="E15" s="554" t="s">
        <v>753</v>
      </c>
    </row>
    <row r="16" spans="2:15" ht="18.75">
      <c r="B16" s="8">
        <f t="shared" si="0"/>
        <v>9</v>
      </c>
      <c r="C16" s="8" t="s">
        <v>22</v>
      </c>
      <c r="D16" s="11" t="s">
        <v>390</v>
      </c>
      <c r="E16" s="554" t="s">
        <v>753</v>
      </c>
    </row>
    <row r="17" spans="2:5" ht="18.75">
      <c r="B17" s="8">
        <f t="shared" si="0"/>
        <v>10</v>
      </c>
      <c r="C17" s="8" t="s">
        <v>28</v>
      </c>
      <c r="D17" s="9" t="s">
        <v>258</v>
      </c>
      <c r="E17" s="554" t="s">
        <v>753</v>
      </c>
    </row>
    <row r="18" spans="2:5" ht="18.75">
      <c r="B18" s="8">
        <f t="shared" si="0"/>
        <v>11</v>
      </c>
      <c r="C18" s="8" t="s">
        <v>29</v>
      </c>
      <c r="D18" s="11" t="s">
        <v>316</v>
      </c>
      <c r="E18" s="554" t="s">
        <v>753</v>
      </c>
    </row>
    <row r="19" spans="2:5" ht="18.75">
      <c r="B19" s="8">
        <f t="shared" si="0"/>
        <v>12</v>
      </c>
      <c r="C19" s="8" t="s">
        <v>30</v>
      </c>
      <c r="D19" s="11" t="s">
        <v>259</v>
      </c>
      <c r="E19" s="554" t="s">
        <v>753</v>
      </c>
    </row>
    <row r="20" spans="2:5" ht="18.75">
      <c r="B20" s="8">
        <f t="shared" si="0"/>
        <v>13</v>
      </c>
      <c r="C20" s="8" t="s">
        <v>31</v>
      </c>
      <c r="D20" s="11" t="s">
        <v>166</v>
      </c>
      <c r="E20" s="554" t="s">
        <v>753</v>
      </c>
    </row>
    <row r="21" spans="2:5" ht="18.75">
      <c r="B21" s="8">
        <f t="shared" si="0"/>
        <v>14</v>
      </c>
      <c r="C21" s="8" t="s">
        <v>32</v>
      </c>
      <c r="D21" s="11" t="s">
        <v>25</v>
      </c>
      <c r="E21" s="554" t="s">
        <v>753</v>
      </c>
    </row>
    <row r="22" spans="2:5" ht="18.75">
      <c r="B22" s="8">
        <f t="shared" si="0"/>
        <v>15</v>
      </c>
      <c r="C22" s="8" t="s">
        <v>33</v>
      </c>
      <c r="D22" s="9" t="s">
        <v>391</v>
      </c>
      <c r="E22" s="554" t="s">
        <v>753</v>
      </c>
    </row>
    <row r="23" spans="2:5" ht="18.75">
      <c r="B23" s="8">
        <f t="shared" si="0"/>
        <v>16</v>
      </c>
      <c r="C23" s="8" t="s">
        <v>34</v>
      </c>
      <c r="D23" s="9" t="s">
        <v>392</v>
      </c>
      <c r="E23" s="554" t="s">
        <v>753</v>
      </c>
    </row>
    <row r="24" spans="2:5" ht="18.75">
      <c r="B24" s="8">
        <f t="shared" si="0"/>
        <v>17</v>
      </c>
      <c r="C24" s="8" t="s">
        <v>174</v>
      </c>
      <c r="D24" s="9" t="s">
        <v>262</v>
      </c>
      <c r="E24" s="554" t="s">
        <v>753</v>
      </c>
    </row>
    <row r="25" spans="2:5" ht="18.75">
      <c r="B25" s="8">
        <f t="shared" si="0"/>
        <v>18</v>
      </c>
      <c r="C25" s="8" t="s">
        <v>183</v>
      </c>
      <c r="D25" s="9" t="s">
        <v>393</v>
      </c>
      <c r="E25" s="554" t="s">
        <v>753</v>
      </c>
    </row>
    <row r="26" spans="2:5" ht="18.75">
      <c r="B26" s="8">
        <f t="shared" si="0"/>
        <v>19</v>
      </c>
      <c r="C26" s="8" t="s">
        <v>381</v>
      </c>
      <c r="D26" s="9" t="s">
        <v>251</v>
      </c>
      <c r="E26" s="554" t="s">
        <v>753</v>
      </c>
    </row>
    <row r="27" spans="2:5" ht="18.75">
      <c r="B27" s="8">
        <f t="shared" si="0"/>
        <v>20</v>
      </c>
      <c r="C27" s="8" t="s">
        <v>244</v>
      </c>
      <c r="D27" s="9" t="s">
        <v>394</v>
      </c>
      <c r="E27" s="554" t="s">
        <v>753</v>
      </c>
    </row>
    <row r="28" spans="2:5" ht="18.75">
      <c r="B28" s="8">
        <f t="shared" si="0"/>
        <v>21</v>
      </c>
      <c r="C28" s="8" t="s">
        <v>245</v>
      </c>
      <c r="D28" s="11" t="s">
        <v>395</v>
      </c>
      <c r="E28" s="554" t="s">
        <v>753</v>
      </c>
    </row>
    <row r="29" spans="2:5" ht="15.75">
      <c r="B29" s="12"/>
      <c r="C29" s="12"/>
      <c r="D29" s="13" t="s">
        <v>250</v>
      </c>
      <c r="E29" s="14"/>
    </row>
    <row r="30" spans="2:5">
      <c r="B30" s="8">
        <f>B28+1</f>
        <v>22</v>
      </c>
      <c r="C30" s="8" t="s">
        <v>401</v>
      </c>
      <c r="D30" s="9" t="s">
        <v>409</v>
      </c>
      <c r="E30" s="10"/>
    </row>
    <row r="31" spans="2:5">
      <c r="B31" s="8">
        <f>B30+1</f>
        <v>23</v>
      </c>
      <c r="C31" s="8" t="s">
        <v>402</v>
      </c>
      <c r="D31" s="9" t="s">
        <v>410</v>
      </c>
      <c r="E31" s="10"/>
    </row>
    <row r="32" spans="2:5">
      <c r="B32" s="8">
        <f>B31+1</f>
        <v>24</v>
      </c>
      <c r="C32" s="8" t="s">
        <v>399</v>
      </c>
      <c r="D32" s="9" t="s">
        <v>203</v>
      </c>
      <c r="E32" s="10"/>
    </row>
    <row r="33" spans="2:5">
      <c r="B33" s="8">
        <f t="shared" si="0"/>
        <v>25</v>
      </c>
      <c r="C33" s="8" t="s">
        <v>400</v>
      </c>
      <c r="D33" s="9" t="s">
        <v>204</v>
      </c>
      <c r="E33" s="10"/>
    </row>
    <row r="34" spans="2:5">
      <c r="B34" s="8">
        <f t="shared" si="0"/>
        <v>26</v>
      </c>
      <c r="C34" s="8" t="s">
        <v>403</v>
      </c>
      <c r="D34" s="9" t="s">
        <v>205</v>
      </c>
      <c r="E34" s="10"/>
    </row>
    <row r="35" spans="2:5">
      <c r="B35" s="8">
        <f t="shared" si="0"/>
        <v>27</v>
      </c>
      <c r="C35" s="8" t="s">
        <v>404</v>
      </c>
      <c r="D35" s="9" t="s">
        <v>206</v>
      </c>
      <c r="E35" s="10"/>
    </row>
    <row r="36" spans="2:5">
      <c r="B36" s="8">
        <f t="shared" si="0"/>
        <v>28</v>
      </c>
      <c r="C36" s="8" t="s">
        <v>405</v>
      </c>
      <c r="D36" s="9" t="s">
        <v>225</v>
      </c>
      <c r="E36" s="10"/>
    </row>
    <row r="37" spans="2:5">
      <c r="B37" s="8">
        <f t="shared" si="0"/>
        <v>29</v>
      </c>
      <c r="C37" s="8" t="s">
        <v>406</v>
      </c>
      <c r="D37" s="9" t="s">
        <v>207</v>
      </c>
      <c r="E37" s="10"/>
    </row>
    <row r="38" spans="2:5">
      <c r="B38" s="8">
        <f t="shared" si="0"/>
        <v>30</v>
      </c>
      <c r="C38" s="8" t="s">
        <v>407</v>
      </c>
      <c r="D38" s="9" t="s">
        <v>396</v>
      </c>
      <c r="E38" s="10"/>
    </row>
    <row r="39" spans="2:5">
      <c r="B39" s="8">
        <f t="shared" si="0"/>
        <v>31</v>
      </c>
      <c r="C39" s="8" t="s">
        <v>408</v>
      </c>
      <c r="D39" s="9" t="s">
        <v>397</v>
      </c>
      <c r="E39" s="10"/>
    </row>
    <row r="41" spans="2:5" ht="15.75">
      <c r="B41" s="16" t="s">
        <v>398</v>
      </c>
      <c r="C41" s="16"/>
    </row>
  </sheetData>
  <mergeCells count="1">
    <mergeCell ref="B4:E4"/>
  </mergeCells>
  <phoneticPr fontId="12" type="noConversion"/>
  <pageMargins left="0.42" right="0.23622047244094491" top="0.67" bottom="0.98425196850393704" header="0.23622047244094491" footer="0.23622047244094491"/>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2:U40"/>
  <sheetViews>
    <sheetView showGridLines="0" tabSelected="1" topLeftCell="A4" workbookViewId="0">
      <selection activeCell="D24" sqref="D24"/>
    </sheetView>
  </sheetViews>
  <sheetFormatPr defaultColWidth="9.140625" defaultRowHeight="14.25"/>
  <cols>
    <col min="1" max="1" width="6.85546875" style="19" customWidth="1"/>
    <col min="2" max="2" width="6.140625" style="19" customWidth="1"/>
    <col min="3" max="3" width="38.85546875" style="19" customWidth="1"/>
    <col min="4" max="4" width="14.28515625" style="19" customWidth="1"/>
    <col min="5" max="5" width="13.28515625" style="19" customWidth="1"/>
    <col min="6" max="6" width="14.7109375" style="19" customWidth="1"/>
    <col min="7" max="7" width="14" style="19" bestFit="1" customWidth="1"/>
    <col min="8" max="10" width="14.28515625" style="19" customWidth="1"/>
    <col min="11" max="11" width="16.42578125" style="19" customWidth="1"/>
    <col min="12" max="12" width="15.5703125" style="19" customWidth="1"/>
    <col min="13" max="15" width="15.7109375" style="19" customWidth="1"/>
    <col min="16" max="16" width="16.28515625" style="19" customWidth="1"/>
    <col min="17" max="21" width="15.7109375" style="19" customWidth="1"/>
    <col min="22" max="16384" width="9.140625" style="19"/>
  </cols>
  <sheetData>
    <row r="2" spans="2:21" ht="15.75">
      <c r="C2" s="5"/>
      <c r="D2" s="5"/>
      <c r="E2" s="5"/>
      <c r="F2" s="141"/>
      <c r="G2" s="126" t="s">
        <v>423</v>
      </c>
      <c r="H2" s="141"/>
      <c r="I2" s="141"/>
      <c r="J2" s="141"/>
      <c r="K2" s="5"/>
      <c r="O2" s="5"/>
      <c r="P2" s="5"/>
      <c r="Q2" s="5"/>
      <c r="R2" s="5"/>
      <c r="S2" s="5"/>
      <c r="T2" s="5"/>
      <c r="U2" s="5"/>
    </row>
    <row r="3" spans="2:21" ht="15.75">
      <c r="C3" s="5"/>
      <c r="D3" s="5"/>
      <c r="E3" s="5"/>
      <c r="F3" s="141"/>
      <c r="G3" s="126" t="s">
        <v>424</v>
      </c>
      <c r="H3" s="141"/>
      <c r="I3" s="141"/>
      <c r="J3" s="141"/>
      <c r="K3" s="5"/>
      <c r="O3" s="5"/>
      <c r="P3" s="5"/>
      <c r="Q3" s="5"/>
      <c r="R3" s="5"/>
      <c r="S3" s="5"/>
      <c r="T3" s="5"/>
      <c r="U3" s="5"/>
    </row>
    <row r="4" spans="2:21" s="4" customFormat="1" ht="15">
      <c r="C4" s="5"/>
      <c r="D4" s="5"/>
      <c r="E4" s="5"/>
      <c r="F4" s="5"/>
      <c r="G4" s="40" t="s">
        <v>382</v>
      </c>
      <c r="H4" s="5"/>
      <c r="I4" s="5"/>
      <c r="J4" s="5"/>
      <c r="K4" s="5"/>
      <c r="O4" s="5"/>
      <c r="P4" s="5"/>
      <c r="Q4" s="5"/>
      <c r="R4" s="5"/>
      <c r="S4" s="5"/>
      <c r="T4" s="5"/>
      <c r="U4" s="5"/>
    </row>
    <row r="7" spans="2:21" ht="20.25" customHeight="1">
      <c r="B7" s="616" t="s">
        <v>211</v>
      </c>
      <c r="C7" s="619" t="s">
        <v>17</v>
      </c>
      <c r="D7" s="613" t="s">
        <v>39</v>
      </c>
      <c r="E7" s="619" t="s">
        <v>1</v>
      </c>
      <c r="F7" s="623" t="s">
        <v>420</v>
      </c>
      <c r="G7" s="624"/>
      <c r="H7" s="625"/>
      <c r="I7" s="623" t="s">
        <v>715</v>
      </c>
      <c r="J7" s="626"/>
      <c r="K7" s="623" t="s">
        <v>422</v>
      </c>
      <c r="L7" s="626"/>
      <c r="M7" s="621" t="s">
        <v>10</v>
      </c>
    </row>
    <row r="8" spans="2:21" ht="30" customHeight="1">
      <c r="B8" s="617"/>
      <c r="C8" s="619"/>
      <c r="D8" s="614"/>
      <c r="E8" s="619"/>
      <c r="F8" s="490" t="s">
        <v>376</v>
      </c>
      <c r="G8" s="21" t="s">
        <v>256</v>
      </c>
      <c r="H8" s="21" t="s">
        <v>227</v>
      </c>
      <c r="I8" s="502" t="s">
        <v>376</v>
      </c>
      <c r="J8" s="502" t="s">
        <v>256</v>
      </c>
      <c r="K8" s="130" t="s">
        <v>376</v>
      </c>
      <c r="L8" s="130" t="s">
        <v>256</v>
      </c>
      <c r="M8" s="621"/>
    </row>
    <row r="9" spans="2:21" ht="30">
      <c r="B9" s="618"/>
      <c r="C9" s="620"/>
      <c r="D9" s="615"/>
      <c r="E9" s="620"/>
      <c r="F9" s="21" t="s">
        <v>9</v>
      </c>
      <c r="G9" s="513" t="s">
        <v>732</v>
      </c>
      <c r="H9" s="21" t="s">
        <v>257</v>
      </c>
      <c r="I9" s="502" t="s">
        <v>9</v>
      </c>
      <c r="J9" s="502" t="s">
        <v>421</v>
      </c>
      <c r="K9" s="130" t="s">
        <v>9</v>
      </c>
      <c r="L9" s="130" t="s">
        <v>421</v>
      </c>
      <c r="M9" s="622"/>
    </row>
    <row r="10" spans="2:21" ht="15">
      <c r="B10" s="27" t="s">
        <v>66</v>
      </c>
      <c r="C10" s="28" t="s">
        <v>260</v>
      </c>
      <c r="D10" s="26"/>
      <c r="E10" s="365"/>
      <c r="F10" s="366"/>
      <c r="G10" s="366"/>
      <c r="H10" s="366"/>
      <c r="I10" s="502"/>
      <c r="J10" s="502"/>
      <c r="K10" s="366"/>
      <c r="L10" s="366"/>
      <c r="M10" s="367"/>
    </row>
    <row r="11" spans="2:21">
      <c r="B11" s="2">
        <v>1</v>
      </c>
      <c r="C11" s="3" t="s">
        <v>35</v>
      </c>
      <c r="D11" s="2" t="s">
        <v>223</v>
      </c>
      <c r="E11" s="23" t="s">
        <v>292</v>
      </c>
      <c r="F11" s="254">
        <f>+'F2'!E14</f>
        <v>225.07</v>
      </c>
      <c r="G11" s="254">
        <f>+'F2'!F14</f>
        <v>314.2783911329999</v>
      </c>
      <c r="H11" s="254">
        <f>+G11</f>
        <v>314.2783911329999</v>
      </c>
      <c r="I11" s="254">
        <f>+'F2'!H14</f>
        <v>249.47427833090401</v>
      </c>
      <c r="J11" s="254">
        <f>+'F2'!I14</f>
        <v>331.74602184197022</v>
      </c>
      <c r="K11" s="254">
        <f>+'F2'!J14</f>
        <v>262.85834800000003</v>
      </c>
      <c r="L11" s="254">
        <f>+'F2'!K14</f>
        <v>350.18795984409593</v>
      </c>
      <c r="M11" s="254"/>
    </row>
    <row r="12" spans="2:21">
      <c r="B12" s="2">
        <f t="shared" ref="B12:B17" si="0">B11+1</f>
        <v>2</v>
      </c>
      <c r="C12" s="24" t="s">
        <v>178</v>
      </c>
      <c r="D12" s="2" t="s">
        <v>223</v>
      </c>
      <c r="E12" s="23" t="s">
        <v>22</v>
      </c>
      <c r="F12" s="254">
        <f>'F5'!D15</f>
        <v>400.36</v>
      </c>
      <c r="G12" s="254">
        <f>F4.1!J22</f>
        <v>401.02735755556347</v>
      </c>
      <c r="H12" s="254">
        <f>G12</f>
        <v>401.02735755556347</v>
      </c>
      <c r="I12" s="254">
        <f>'F5'!G15</f>
        <v>400.36</v>
      </c>
      <c r="J12" s="254">
        <f>F4.1!K22</f>
        <v>402.80545935751832</v>
      </c>
      <c r="K12" s="254">
        <f>'F5'!I15</f>
        <v>400.36</v>
      </c>
      <c r="L12" s="254">
        <f>F4.1!L22</f>
        <v>403.85499014362239</v>
      </c>
      <c r="M12" s="254"/>
    </row>
    <row r="13" spans="2:21">
      <c r="B13" s="2">
        <f t="shared" si="0"/>
        <v>3</v>
      </c>
      <c r="C13" s="3" t="s">
        <v>258</v>
      </c>
      <c r="D13" s="2" t="s">
        <v>223</v>
      </c>
      <c r="E13" s="22" t="s">
        <v>28</v>
      </c>
      <c r="F13" s="254">
        <f>'F5'!D27</f>
        <v>195.57687971659004</v>
      </c>
      <c r="G13" s="254">
        <f>'F5'!E27</f>
        <v>247.70896252189945</v>
      </c>
      <c r="H13" s="254">
        <f>'F5'!F27</f>
        <v>247.70896252189945</v>
      </c>
      <c r="I13" s="254">
        <f>'F5'!G27</f>
        <v>191.85309076511072</v>
      </c>
      <c r="J13" s="254">
        <f>'F5'!H27</f>
        <v>219.13927853245607</v>
      </c>
      <c r="K13" s="254">
        <f>'F5'!I27</f>
        <v>158.87944116511071</v>
      </c>
      <c r="L13" s="254">
        <f>'F5'!J27</f>
        <v>184.15861355255592</v>
      </c>
      <c r="M13" s="254"/>
    </row>
    <row r="14" spans="2:21">
      <c r="B14" s="2">
        <f t="shared" si="0"/>
        <v>4</v>
      </c>
      <c r="C14" s="24" t="s">
        <v>36</v>
      </c>
      <c r="D14" s="2" t="s">
        <v>223</v>
      </c>
      <c r="E14" s="22" t="s">
        <v>29</v>
      </c>
      <c r="F14" s="254">
        <f>'F6'!D20</f>
        <v>85.63</v>
      </c>
      <c r="G14" s="254">
        <f>'F6'!E20</f>
        <v>116.27912618603543</v>
      </c>
      <c r="H14" s="254">
        <f>'F6'!F20</f>
        <v>116.27912618603543</v>
      </c>
      <c r="I14" s="254">
        <f>'F6'!G20</f>
        <v>84.41279980000003</v>
      </c>
      <c r="J14" s="254">
        <f>'F6'!H20</f>
        <v>89.80531465387628</v>
      </c>
      <c r="K14" s="254">
        <f>'F6'!I20</f>
        <v>84.239640800000018</v>
      </c>
      <c r="L14" s="254">
        <f>'F6'!J20</f>
        <v>89.809505180927275</v>
      </c>
      <c r="M14" s="254"/>
    </row>
    <row r="15" spans="2:21">
      <c r="B15" s="2">
        <f t="shared" si="0"/>
        <v>5</v>
      </c>
      <c r="C15" s="3" t="s">
        <v>259</v>
      </c>
      <c r="D15" s="2" t="s">
        <v>223</v>
      </c>
      <c r="E15" s="22" t="s">
        <v>30</v>
      </c>
      <c r="F15" s="254">
        <f>'F7'!D22</f>
        <v>436.39571065067241</v>
      </c>
      <c r="G15" s="254">
        <f>'F7'!E22</f>
        <v>482.81943804969535</v>
      </c>
      <c r="H15" s="254">
        <f>'F7'!F22</f>
        <v>482.81943804969535</v>
      </c>
      <c r="I15" s="254">
        <f>'F7'!G22</f>
        <v>436.39571065067241</v>
      </c>
      <c r="J15" s="254">
        <f>'F7'!H22</f>
        <v>485.12776561606194</v>
      </c>
      <c r="K15" s="254">
        <f>'F7'!I22</f>
        <v>436.39571065067241</v>
      </c>
      <c r="L15" s="254">
        <f>'F7'!J22</f>
        <v>486.54989559136061</v>
      </c>
      <c r="M15" s="254"/>
    </row>
    <row r="16" spans="2:21">
      <c r="B16" s="2">
        <f t="shared" si="0"/>
        <v>6</v>
      </c>
      <c r="C16" s="3" t="s">
        <v>37</v>
      </c>
      <c r="D16" s="2" t="s">
        <v>223</v>
      </c>
      <c r="E16" s="22" t="s">
        <v>31</v>
      </c>
      <c r="F16" s="254">
        <f>'F8'!D25</f>
        <v>13.33</v>
      </c>
      <c r="G16" s="254">
        <f>'F8'!E25</f>
        <v>5.1578063639999998</v>
      </c>
      <c r="H16" s="254">
        <f>'F8'!F25</f>
        <v>5.1578063639999998</v>
      </c>
      <c r="I16" s="254">
        <f>'F8'!G25</f>
        <v>3.9</v>
      </c>
      <c r="J16" s="254">
        <f>'F8'!H25</f>
        <v>5.2609624912799999</v>
      </c>
      <c r="K16" s="254">
        <f>'F8'!I25</f>
        <v>4.09</v>
      </c>
      <c r="L16" s="254">
        <f>'F8'!J25</f>
        <v>5.3661817411056001</v>
      </c>
      <c r="M16" s="254"/>
    </row>
    <row r="17" spans="2:13" ht="15">
      <c r="B17" s="20">
        <f t="shared" si="0"/>
        <v>7</v>
      </c>
      <c r="C17" s="25" t="s">
        <v>260</v>
      </c>
      <c r="D17" s="20" t="s">
        <v>223</v>
      </c>
      <c r="E17" s="22"/>
      <c r="F17" s="257">
        <f>SUM(F11:F15)-F16</f>
        <v>1329.7025903672625</v>
      </c>
      <c r="G17" s="257">
        <f t="shared" ref="G17:L17" si="1">SUM(G11:G15)-G16</f>
        <v>1556.9554690821938</v>
      </c>
      <c r="H17" s="257">
        <f t="shared" si="1"/>
        <v>1556.9554690821938</v>
      </c>
      <c r="I17" s="257">
        <f t="shared" ref="I17:J17" si="2">SUM(I11:I15)-I16</f>
        <v>1358.595879546687</v>
      </c>
      <c r="J17" s="257">
        <f t="shared" si="2"/>
        <v>1523.3628775106029</v>
      </c>
      <c r="K17" s="257">
        <f t="shared" si="1"/>
        <v>1338.6431406157833</v>
      </c>
      <c r="L17" s="257">
        <f t="shared" si="1"/>
        <v>1509.1947825714567</v>
      </c>
      <c r="M17" s="254"/>
    </row>
    <row r="18" spans="2:13" ht="15">
      <c r="B18" s="20" t="s">
        <v>70</v>
      </c>
      <c r="C18" s="20" t="s">
        <v>261</v>
      </c>
      <c r="D18" s="22"/>
      <c r="E18" s="22"/>
      <c r="F18" s="254"/>
      <c r="G18" s="254"/>
      <c r="H18" s="254"/>
      <c r="I18" s="254"/>
      <c r="J18" s="254"/>
      <c r="K18" s="254"/>
      <c r="L18" s="254"/>
      <c r="M18" s="3"/>
    </row>
    <row r="19" spans="2:13">
      <c r="B19" s="2">
        <v>1</v>
      </c>
      <c r="C19" s="22" t="s">
        <v>262</v>
      </c>
      <c r="D19" s="2" t="s">
        <v>222</v>
      </c>
      <c r="E19" s="22" t="s">
        <v>174</v>
      </c>
      <c r="F19" s="479">
        <f>'F15'!Q18</f>
        <v>3.80294313120437</v>
      </c>
      <c r="G19" s="479">
        <f>'F12'!F20</f>
        <v>3.8170000000000002</v>
      </c>
      <c r="H19" s="479">
        <f>'F12'!G20</f>
        <v>3.8170000000000002</v>
      </c>
      <c r="I19" s="479">
        <f>'F12'!H20</f>
        <v>3.7850000000000001</v>
      </c>
      <c r="J19" s="479">
        <f>'F12'!I20</f>
        <v>3.7850000000000001</v>
      </c>
      <c r="K19" s="479">
        <f>'F12'!J20</f>
        <v>3.7850000000000001</v>
      </c>
      <c r="L19" s="479">
        <f>'F12'!K20</f>
        <v>3.7850000000000001</v>
      </c>
      <c r="M19" s="3"/>
    </row>
    <row r="20" spans="2:13">
      <c r="B20" s="2">
        <f>B19+1</f>
        <v>2</v>
      </c>
      <c r="C20" s="22" t="s">
        <v>263</v>
      </c>
      <c r="D20" s="2" t="s">
        <v>45</v>
      </c>
      <c r="E20" s="22"/>
      <c r="F20" s="479">
        <f>'F10'!E30</f>
        <v>8308.4580000000005</v>
      </c>
      <c r="G20" s="479">
        <f>'F10'!F30</f>
        <v>8308.4580000000005</v>
      </c>
      <c r="H20" s="479">
        <f>'F10'!G30</f>
        <v>8308.4580000000005</v>
      </c>
      <c r="I20" s="479">
        <f>'F10'!H30</f>
        <v>8421.4259999999995</v>
      </c>
      <c r="J20" s="479">
        <f>'F10'!I30</f>
        <v>7854.6402890000008</v>
      </c>
      <c r="K20" s="479">
        <f>'F10'!J30</f>
        <v>8421.4259999999995</v>
      </c>
      <c r="L20" s="479">
        <f>'F10'!K30</f>
        <v>8882.8739999999998</v>
      </c>
      <c r="M20" s="3"/>
    </row>
    <row r="21" spans="2:13" ht="15">
      <c r="B21" s="2">
        <f>B20+1</f>
        <v>3</v>
      </c>
      <c r="C21" s="22" t="s">
        <v>261</v>
      </c>
      <c r="D21" s="2" t="s">
        <v>223</v>
      </c>
      <c r="E21" s="22"/>
      <c r="F21" s="257">
        <f>F19*F20/10</f>
        <v>3159.6593281999999</v>
      </c>
      <c r="G21" s="257">
        <f t="shared" ref="G21:L21" si="3">G19*G20/10</f>
        <v>3171.3384186000003</v>
      </c>
      <c r="H21" s="257">
        <f t="shared" si="3"/>
        <v>3171.3384186000003</v>
      </c>
      <c r="I21" s="257">
        <f t="shared" ref="I21:J21" si="4">I19*I20/10</f>
        <v>3187.5097409999998</v>
      </c>
      <c r="J21" s="257">
        <f t="shared" si="4"/>
        <v>2972.9813493865004</v>
      </c>
      <c r="K21" s="257">
        <f t="shared" si="3"/>
        <v>3187.5097409999998</v>
      </c>
      <c r="L21" s="257">
        <f t="shared" si="3"/>
        <v>3362.167809</v>
      </c>
      <c r="M21" s="3"/>
    </row>
    <row r="22" spans="2:13" ht="15.75">
      <c r="B22" s="18" t="s">
        <v>71</v>
      </c>
      <c r="C22" s="18" t="s">
        <v>681</v>
      </c>
      <c r="D22" s="10"/>
      <c r="E22" s="3"/>
      <c r="F22" s="254"/>
      <c r="G22" s="254"/>
      <c r="H22" s="254"/>
      <c r="I22" s="254"/>
      <c r="J22" s="254"/>
      <c r="K22" s="254"/>
      <c r="L22" s="254"/>
      <c r="M22" s="3"/>
    </row>
    <row r="23" spans="2:13" ht="15">
      <c r="B23" s="8">
        <v>1</v>
      </c>
      <c r="C23" s="10" t="s">
        <v>682</v>
      </c>
      <c r="D23" s="8" t="s">
        <v>223</v>
      </c>
      <c r="E23" s="22" t="s">
        <v>712</v>
      </c>
      <c r="F23" s="254">
        <v>0</v>
      </c>
      <c r="G23" s="254">
        <f>F16.2!E18</f>
        <v>0</v>
      </c>
      <c r="H23" s="254">
        <f>G23</f>
        <v>0</v>
      </c>
      <c r="I23" s="254">
        <v>0</v>
      </c>
      <c r="J23" s="254">
        <f>F16.2!E18</f>
        <v>0</v>
      </c>
      <c r="K23" s="254">
        <v>0</v>
      </c>
      <c r="L23" s="254">
        <f>F16.2!G18</f>
        <v>23.072400000000016</v>
      </c>
      <c r="M23" s="3"/>
    </row>
    <row r="24" spans="2:13" ht="30">
      <c r="B24" s="8">
        <f t="shared" ref="B24:B25" si="5">B23+1</f>
        <v>2</v>
      </c>
      <c r="C24" s="470" t="s">
        <v>683</v>
      </c>
      <c r="D24" s="8" t="s">
        <v>223</v>
      </c>
      <c r="E24" s="22" t="s">
        <v>713</v>
      </c>
      <c r="F24" s="254">
        <v>0</v>
      </c>
      <c r="G24" s="254">
        <f>F16.1!E16</f>
        <v>35.498153100000003</v>
      </c>
      <c r="H24" s="254">
        <f>G24</f>
        <v>35.498153100000003</v>
      </c>
      <c r="I24" s="254">
        <v>0</v>
      </c>
      <c r="J24" s="254">
        <f>F16.1!F16</f>
        <v>9.4600000000000009</v>
      </c>
      <c r="K24" s="254">
        <v>0</v>
      </c>
      <c r="L24" s="254">
        <f>F16.1!G16</f>
        <v>10.406000000000002</v>
      </c>
      <c r="M24" s="3"/>
    </row>
    <row r="25" spans="2:13" ht="15.75">
      <c r="B25" s="8">
        <f t="shared" si="5"/>
        <v>3</v>
      </c>
      <c r="C25" s="471" t="s">
        <v>684</v>
      </c>
      <c r="D25" s="8" t="s">
        <v>223</v>
      </c>
      <c r="E25" s="3"/>
      <c r="F25" s="257">
        <f>F23+F24</f>
        <v>0</v>
      </c>
      <c r="G25" s="257">
        <f t="shared" ref="G25:L25" si="6">G23+G24</f>
        <v>35.498153100000003</v>
      </c>
      <c r="H25" s="257">
        <f t="shared" si="6"/>
        <v>35.498153100000003</v>
      </c>
      <c r="I25" s="257">
        <f t="shared" ref="I25:J25" si="7">I23+I24</f>
        <v>0</v>
      </c>
      <c r="J25" s="257">
        <f t="shared" si="7"/>
        <v>9.4600000000000009</v>
      </c>
      <c r="K25" s="257">
        <f t="shared" si="6"/>
        <v>0</v>
      </c>
      <c r="L25" s="257">
        <f t="shared" si="6"/>
        <v>33.478400000000022</v>
      </c>
      <c r="M25" s="3"/>
    </row>
    <row r="26" spans="2:13" ht="15.75">
      <c r="B26" s="18" t="s">
        <v>589</v>
      </c>
      <c r="C26" s="18" t="s">
        <v>685</v>
      </c>
      <c r="D26" s="8" t="s">
        <v>223</v>
      </c>
      <c r="E26" s="3"/>
      <c r="F26" s="257">
        <f>F17+F21+F25</f>
        <v>4489.3619185672624</v>
      </c>
      <c r="G26" s="257">
        <f t="shared" ref="G26:L26" si="8">G17+G21+G25</f>
        <v>4763.7920407821939</v>
      </c>
      <c r="H26" s="257">
        <f t="shared" si="8"/>
        <v>4763.7920407821939</v>
      </c>
      <c r="I26" s="257">
        <f t="shared" ref="I26:J26" si="9">I17+I21+I25</f>
        <v>4546.1056205466866</v>
      </c>
      <c r="J26" s="257">
        <f t="shared" si="9"/>
        <v>4505.804226897103</v>
      </c>
      <c r="K26" s="257">
        <f t="shared" si="8"/>
        <v>4526.1528816157834</v>
      </c>
      <c r="L26" s="257">
        <f t="shared" si="8"/>
        <v>4904.8409915714565</v>
      </c>
      <c r="M26" s="3"/>
    </row>
    <row r="28" spans="2:13">
      <c r="B28" s="607" t="s">
        <v>762</v>
      </c>
      <c r="C28" s="608"/>
      <c r="D28" s="608"/>
      <c r="E28" s="608"/>
      <c r="F28" s="608"/>
      <c r="G28" s="608"/>
      <c r="H28" s="608"/>
      <c r="I28" s="608"/>
      <c r="J28" s="608"/>
      <c r="K28" s="608"/>
      <c r="L28" s="608"/>
      <c r="M28" s="609"/>
    </row>
    <row r="29" spans="2:13">
      <c r="B29" s="610"/>
      <c r="C29" s="611"/>
      <c r="D29" s="611"/>
      <c r="E29" s="611"/>
      <c r="F29" s="611"/>
      <c r="G29" s="611"/>
      <c r="H29" s="611"/>
      <c r="I29" s="611"/>
      <c r="J29" s="611"/>
      <c r="K29" s="611"/>
      <c r="L29" s="611"/>
      <c r="M29" s="612"/>
    </row>
    <row r="34" spans="7:12">
      <c r="G34" s="467"/>
      <c r="L34" s="467"/>
    </row>
    <row r="35" spans="7:12">
      <c r="G35" s="467"/>
      <c r="L35" s="467"/>
    </row>
    <row r="36" spans="7:12">
      <c r="G36" s="467"/>
      <c r="L36" s="467"/>
    </row>
    <row r="37" spans="7:12">
      <c r="G37" s="467"/>
      <c r="L37" s="467"/>
    </row>
    <row r="38" spans="7:12">
      <c r="G38" s="467"/>
      <c r="L38" s="467"/>
    </row>
    <row r="39" spans="7:12">
      <c r="G39" s="467"/>
      <c r="L39" s="467"/>
    </row>
    <row r="40" spans="7:12">
      <c r="G40" s="467"/>
      <c r="L40" s="467"/>
    </row>
  </sheetData>
  <mergeCells count="9">
    <mergeCell ref="B28:M29"/>
    <mergeCell ref="D7:D9"/>
    <mergeCell ref="B7:B9"/>
    <mergeCell ref="C7:C9"/>
    <mergeCell ref="E7:E9"/>
    <mergeCell ref="M7:M9"/>
    <mergeCell ref="F7:H7"/>
    <mergeCell ref="K7:L7"/>
    <mergeCell ref="I7:J7"/>
  </mergeCells>
  <pageMargins left="0.23" right="0.23" top="0.92" bottom="1" header="0.5" footer="0.5"/>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B1:M24"/>
  <sheetViews>
    <sheetView showGridLines="0" zoomScaleSheetLayoutView="80" workbookViewId="0">
      <selection activeCell="G22" sqref="G22"/>
    </sheetView>
  </sheetViews>
  <sheetFormatPr defaultColWidth="9.140625" defaultRowHeight="14.25"/>
  <cols>
    <col min="1" max="1" width="9.140625" style="5"/>
    <col min="2" max="2" width="7.28515625" style="5" customWidth="1"/>
    <col min="3" max="3" width="32.28515625" style="5" customWidth="1"/>
    <col min="4" max="4" width="14.42578125" style="5" customWidth="1"/>
    <col min="5" max="9" width="14.7109375" style="5" customWidth="1"/>
    <col min="10" max="10" width="15.140625" style="5" customWidth="1"/>
    <col min="11" max="11" width="18.42578125" style="5" customWidth="1"/>
    <col min="12" max="13" width="12.28515625" style="5" customWidth="1"/>
    <col min="14" max="14" width="12.28515625" style="5" bestFit="1" customWidth="1"/>
    <col min="15" max="15" width="13" style="5" customWidth="1"/>
    <col min="16" max="16" width="13.42578125" style="5" customWidth="1"/>
    <col min="17" max="17" width="12.7109375" style="5" customWidth="1"/>
    <col min="18" max="16384" width="9.140625" style="5"/>
  </cols>
  <sheetData>
    <row r="1" spans="2:13" ht="15">
      <c r="C1" s="41"/>
      <c r="D1" s="41"/>
      <c r="E1" s="41"/>
      <c r="F1" s="41"/>
      <c r="G1" s="41"/>
      <c r="H1" s="41"/>
      <c r="I1" s="41"/>
      <c r="K1" s="41"/>
      <c r="L1" s="38"/>
      <c r="M1" s="41"/>
    </row>
    <row r="2" spans="2:13" ht="15.75">
      <c r="C2" s="41"/>
      <c r="D2" s="41"/>
      <c r="E2" s="41"/>
      <c r="F2" s="41"/>
      <c r="G2" s="126" t="s">
        <v>423</v>
      </c>
      <c r="H2" s="141"/>
      <c r="I2" s="141"/>
      <c r="K2" s="141"/>
      <c r="L2" s="38"/>
      <c r="M2" s="41"/>
    </row>
    <row r="3" spans="2:13" ht="15.75">
      <c r="C3" s="37"/>
      <c r="D3" s="37"/>
      <c r="E3" s="37"/>
      <c r="F3" s="37"/>
      <c r="G3" s="126" t="s">
        <v>424</v>
      </c>
      <c r="H3" s="141"/>
      <c r="I3" s="141"/>
      <c r="K3" s="141"/>
      <c r="L3" s="40"/>
      <c r="M3" s="37"/>
    </row>
    <row r="4" spans="2:13" ht="15">
      <c r="B4" s="40"/>
      <c r="C4" s="40"/>
      <c r="D4" s="40"/>
      <c r="E4" s="40"/>
      <c r="F4" s="40"/>
      <c r="G4" s="40" t="s">
        <v>384</v>
      </c>
      <c r="H4" s="510"/>
      <c r="I4" s="510"/>
      <c r="K4" s="40"/>
      <c r="L4" s="40"/>
      <c r="M4" s="40"/>
    </row>
    <row r="5" spans="2:13" ht="15">
      <c r="B5" s="40"/>
      <c r="C5" s="40"/>
      <c r="D5" s="40"/>
      <c r="E5" s="40"/>
      <c r="F5" s="40"/>
      <c r="G5" s="40"/>
      <c r="H5" s="510"/>
      <c r="I5" s="510"/>
      <c r="J5" s="40"/>
      <c r="K5" s="40"/>
      <c r="L5" s="40"/>
      <c r="M5" s="40"/>
    </row>
    <row r="6" spans="2:13" ht="15">
      <c r="B6" s="630" t="s">
        <v>67</v>
      </c>
      <c r="C6" s="630"/>
      <c r="D6" s="630"/>
      <c r="E6" s="630"/>
      <c r="F6" s="630"/>
      <c r="G6" s="630"/>
      <c r="H6" s="630"/>
      <c r="I6" s="630"/>
      <c r="J6" s="630"/>
      <c r="K6" s="630"/>
      <c r="L6" s="630"/>
      <c r="M6" s="630"/>
    </row>
    <row r="7" spans="2:13" ht="15">
      <c r="K7" s="31" t="s">
        <v>4</v>
      </c>
    </row>
    <row r="8" spans="2:13" ht="15" customHeight="1">
      <c r="B8" s="631" t="s">
        <v>211</v>
      </c>
      <c r="C8" s="631" t="s">
        <v>17</v>
      </c>
      <c r="D8" s="632" t="s">
        <v>1</v>
      </c>
      <c r="E8" s="623" t="s">
        <v>420</v>
      </c>
      <c r="F8" s="624"/>
      <c r="G8" s="625"/>
      <c r="H8" s="623" t="s">
        <v>715</v>
      </c>
      <c r="I8" s="626"/>
      <c r="J8" s="623" t="s">
        <v>422</v>
      </c>
      <c r="K8" s="626"/>
    </row>
    <row r="9" spans="2:13" ht="30">
      <c r="B9" s="631"/>
      <c r="C9" s="631"/>
      <c r="D9" s="633"/>
      <c r="E9" s="130" t="s">
        <v>376</v>
      </c>
      <c r="F9" s="130" t="s">
        <v>256</v>
      </c>
      <c r="G9" s="130" t="s">
        <v>227</v>
      </c>
      <c r="H9" s="502" t="s">
        <v>376</v>
      </c>
      <c r="I9" s="502" t="s">
        <v>256</v>
      </c>
      <c r="J9" s="603" t="s">
        <v>376</v>
      </c>
      <c r="K9" s="130" t="s">
        <v>256</v>
      </c>
    </row>
    <row r="10" spans="2:13" ht="30">
      <c r="B10" s="631"/>
      <c r="C10" s="631"/>
      <c r="D10" s="634"/>
      <c r="E10" s="130" t="s">
        <v>9</v>
      </c>
      <c r="F10" s="130" t="s">
        <v>11</v>
      </c>
      <c r="G10" s="130" t="s">
        <v>257</v>
      </c>
      <c r="H10" s="502" t="s">
        <v>9</v>
      </c>
      <c r="I10" s="502" t="s">
        <v>421</v>
      </c>
      <c r="J10" s="130" t="s">
        <v>9</v>
      </c>
      <c r="K10" s="130" t="s">
        <v>421</v>
      </c>
    </row>
    <row r="11" spans="2:13">
      <c r="B11" s="26">
        <v>1</v>
      </c>
      <c r="C11" s="34" t="s">
        <v>68</v>
      </c>
      <c r="D11" s="34" t="s">
        <v>23</v>
      </c>
      <c r="E11" s="627">
        <v>225.07</v>
      </c>
      <c r="F11" s="112">
        <f>F2.1!E38</f>
        <v>171.863107525</v>
      </c>
      <c r="G11" s="112">
        <f>F2.1!F38</f>
        <v>171.863107525</v>
      </c>
      <c r="H11" s="112">
        <f>F2.1!G38</f>
        <v>121.17448200000001</v>
      </c>
      <c r="I11" s="112">
        <f>F2.1!H38</f>
        <v>180.89660956357511</v>
      </c>
      <c r="J11" s="112">
        <f>F2.1!I38</f>
        <v>128.222094</v>
      </c>
      <c r="K11" s="112">
        <f>F2.1!J38</f>
        <v>190.40493229087227</v>
      </c>
    </row>
    <row r="12" spans="2:13">
      <c r="B12" s="26">
        <f>B11+1</f>
        <v>2</v>
      </c>
      <c r="C12" s="42" t="s">
        <v>265</v>
      </c>
      <c r="D12" s="42" t="s">
        <v>24</v>
      </c>
      <c r="E12" s="628"/>
      <c r="F12" s="112">
        <f>F2.2!E40</f>
        <v>51.927350282999996</v>
      </c>
      <c r="G12" s="112">
        <f>F2.2!F40</f>
        <v>51.927350282999996</v>
      </c>
      <c r="H12" s="112">
        <f>F2.2!G40</f>
        <v>40.412393999999999</v>
      </c>
      <c r="I12" s="112">
        <f>F2.2!H40</f>
        <v>55.002595739133753</v>
      </c>
      <c r="J12" s="112">
        <f>F2.2!I40</f>
        <v>42.406254000000004</v>
      </c>
      <c r="K12" s="112">
        <f>F2.2!J40</f>
        <v>58.25996361368346</v>
      </c>
    </row>
    <row r="13" spans="2:13">
      <c r="B13" s="26">
        <f>B12+1</f>
        <v>3</v>
      </c>
      <c r="C13" s="34" t="s">
        <v>230</v>
      </c>
      <c r="D13" s="34" t="s">
        <v>293</v>
      </c>
      <c r="E13" s="629"/>
      <c r="F13" s="112">
        <f>F2.3!E18</f>
        <v>90.487933324999901</v>
      </c>
      <c r="G13" s="112">
        <f>F2.3!F18</f>
        <v>90.487933324999901</v>
      </c>
      <c r="H13" s="112">
        <f>F2.3!G18</f>
        <v>87.887402330903996</v>
      </c>
      <c r="I13" s="112">
        <f>F2.3!H18</f>
        <v>95.846816539261312</v>
      </c>
      <c r="J13" s="112">
        <f>F2.3!I18</f>
        <v>92.23</v>
      </c>
      <c r="K13" s="112">
        <f>F2.3!J18</f>
        <v>101.52306393954019</v>
      </c>
    </row>
    <row r="14" spans="2:13" ht="15">
      <c r="B14" s="26">
        <f>B13+1</f>
        <v>4</v>
      </c>
      <c r="C14" s="465" t="s">
        <v>69</v>
      </c>
      <c r="D14" s="465"/>
      <c r="E14" s="411">
        <f>E11+E12+E13</f>
        <v>225.07</v>
      </c>
      <c r="F14" s="411">
        <f t="shared" ref="F14:K14" si="0">F11+F12+F13</f>
        <v>314.2783911329999</v>
      </c>
      <c r="G14" s="411">
        <f t="shared" si="0"/>
        <v>314.2783911329999</v>
      </c>
      <c r="H14" s="411">
        <f t="shared" ref="H14:I14" si="1">H11+H12+H13</f>
        <v>249.47427833090401</v>
      </c>
      <c r="I14" s="411">
        <f t="shared" si="1"/>
        <v>331.74602184197022</v>
      </c>
      <c r="J14" s="411">
        <f t="shared" si="0"/>
        <v>262.85834800000003</v>
      </c>
      <c r="K14" s="411">
        <f t="shared" si="0"/>
        <v>350.18795984409593</v>
      </c>
    </row>
    <row r="17" spans="6:6">
      <c r="F17" s="111"/>
    </row>
    <row r="21" spans="6:6">
      <c r="F21" s="111"/>
    </row>
    <row r="22" spans="6:6">
      <c r="F22" s="111"/>
    </row>
    <row r="23" spans="6:6">
      <c r="F23" s="111"/>
    </row>
    <row r="24" spans="6:6">
      <c r="F24" s="111"/>
    </row>
  </sheetData>
  <mergeCells count="8">
    <mergeCell ref="E11:E13"/>
    <mergeCell ref="B6:M6"/>
    <mergeCell ref="B8:B10"/>
    <mergeCell ref="C8:C10"/>
    <mergeCell ref="J8:K8"/>
    <mergeCell ref="E8:G8"/>
    <mergeCell ref="D8:D10"/>
    <mergeCell ref="H8:I8"/>
  </mergeCells>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dimension ref="A1:M52"/>
  <sheetViews>
    <sheetView showGridLines="0" topLeftCell="A18" zoomScaleSheetLayoutView="70" workbookViewId="0">
      <selection activeCell="C31" sqref="C31"/>
    </sheetView>
  </sheetViews>
  <sheetFormatPr defaultColWidth="9.140625" defaultRowHeight="14.25"/>
  <cols>
    <col min="1" max="1" width="6.85546875" style="19" customWidth="1"/>
    <col min="2" max="2" width="7" style="19" customWidth="1"/>
    <col min="3" max="3" width="50.5703125" style="19" customWidth="1"/>
    <col min="4" max="4" width="15.42578125" style="19" customWidth="1"/>
    <col min="5" max="6" width="16.7109375" style="19" customWidth="1"/>
    <col min="7" max="7" width="18.42578125" style="19" bestFit="1" customWidth="1"/>
    <col min="8" max="9" width="14.42578125" style="19" customWidth="1"/>
    <col min="10" max="10" width="18" style="19" customWidth="1"/>
    <col min="11" max="11" width="12.28515625" style="19" customWidth="1"/>
    <col min="12" max="12" width="12.28515625" style="19" bestFit="1" customWidth="1"/>
    <col min="13" max="13" width="13" style="19" customWidth="1"/>
    <col min="14" max="14" width="13.42578125" style="19" customWidth="1"/>
    <col min="15" max="15" width="12.7109375" style="19" customWidth="1"/>
    <col min="16" max="16384" width="9.140625" style="19"/>
  </cols>
  <sheetData>
    <row r="1" spans="1:13" ht="15.75">
      <c r="A1" s="563"/>
      <c r="B1" s="563"/>
      <c r="C1" s="563"/>
      <c r="D1" s="563"/>
      <c r="E1" s="563"/>
      <c r="F1" s="563"/>
      <c r="G1" s="563"/>
      <c r="H1" s="563"/>
      <c r="I1" s="563"/>
      <c r="J1" s="563"/>
      <c r="K1" s="563"/>
    </row>
    <row r="2" spans="1:13" ht="15.75">
      <c r="A2" s="563"/>
      <c r="B2" s="563"/>
      <c r="C2" s="560"/>
      <c r="D2" s="560"/>
      <c r="E2" s="560"/>
      <c r="F2" s="561" t="s">
        <v>423</v>
      </c>
      <c r="G2" s="560"/>
      <c r="H2" s="563"/>
      <c r="I2" s="563"/>
      <c r="J2" s="560"/>
      <c r="K2" s="563"/>
    </row>
    <row r="3" spans="1:13" ht="15.75">
      <c r="A3" s="563"/>
      <c r="B3" s="563"/>
      <c r="C3" s="560"/>
      <c r="D3" s="560"/>
      <c r="E3" s="560"/>
      <c r="F3" s="561" t="s">
        <v>424</v>
      </c>
      <c r="G3" s="560"/>
      <c r="H3" s="563"/>
      <c r="I3" s="563"/>
      <c r="J3" s="560"/>
      <c r="K3" s="563"/>
    </row>
    <row r="4" spans="1:13" s="4" customFormat="1" ht="15.75">
      <c r="A4" s="564"/>
      <c r="B4" s="564"/>
      <c r="C4" s="560"/>
      <c r="D4" s="560"/>
      <c r="E4" s="560"/>
      <c r="F4" s="562" t="s">
        <v>294</v>
      </c>
      <c r="G4" s="560"/>
      <c r="H4" s="564"/>
      <c r="I4" s="564"/>
      <c r="J4" s="560"/>
      <c r="K4" s="564"/>
    </row>
    <row r="5" spans="1:13" s="4" customFormat="1" ht="15.75">
      <c r="A5" s="564"/>
      <c r="B5" s="564"/>
      <c r="C5" s="565"/>
      <c r="D5" s="565"/>
      <c r="E5" s="565"/>
      <c r="F5" s="565"/>
      <c r="G5" s="566"/>
      <c r="H5" s="566"/>
      <c r="I5" s="566"/>
      <c r="J5" s="566"/>
      <c r="K5" s="564"/>
    </row>
    <row r="6" spans="1:13" ht="15.75">
      <c r="A6" s="563"/>
      <c r="B6" s="563"/>
      <c r="C6" s="563"/>
      <c r="D6" s="563"/>
      <c r="E6" s="563"/>
      <c r="F6" s="563"/>
      <c r="G6" s="563"/>
      <c r="H6" s="563"/>
      <c r="I6" s="563"/>
      <c r="J6" s="567" t="s">
        <v>4</v>
      </c>
      <c r="K6" s="563"/>
    </row>
    <row r="7" spans="1:13" ht="18" customHeight="1">
      <c r="A7" s="563"/>
      <c r="B7" s="635" t="s">
        <v>2</v>
      </c>
      <c r="C7" s="635" t="s">
        <v>17</v>
      </c>
      <c r="D7" s="637" t="s">
        <v>420</v>
      </c>
      <c r="E7" s="638"/>
      <c r="F7" s="639"/>
      <c r="G7" s="637" t="s">
        <v>715</v>
      </c>
      <c r="H7" s="640"/>
      <c r="I7" s="637" t="s">
        <v>422</v>
      </c>
      <c r="J7" s="640"/>
      <c r="K7" s="563"/>
    </row>
    <row r="8" spans="1:13" ht="31.5">
      <c r="A8" s="563"/>
      <c r="B8" s="635"/>
      <c r="C8" s="635"/>
      <c r="D8" s="568" t="s">
        <v>376</v>
      </c>
      <c r="E8" s="568" t="s">
        <v>256</v>
      </c>
      <c r="F8" s="568" t="s">
        <v>227</v>
      </c>
      <c r="G8" s="568" t="s">
        <v>376</v>
      </c>
      <c r="H8" s="568" t="s">
        <v>256</v>
      </c>
      <c r="I8" s="568" t="s">
        <v>376</v>
      </c>
      <c r="J8" s="568" t="s">
        <v>256</v>
      </c>
      <c r="K8" s="563"/>
    </row>
    <row r="9" spans="1:13" ht="31.5">
      <c r="A9" s="563"/>
      <c r="B9" s="636"/>
      <c r="C9" s="635"/>
      <c r="D9" s="568" t="s">
        <v>9</v>
      </c>
      <c r="E9" s="568" t="s">
        <v>11</v>
      </c>
      <c r="F9" s="568" t="s">
        <v>257</v>
      </c>
      <c r="G9" s="568" t="s">
        <v>9</v>
      </c>
      <c r="H9" s="568" t="s">
        <v>421</v>
      </c>
      <c r="I9" s="568" t="s">
        <v>9</v>
      </c>
      <c r="J9" s="568" t="s">
        <v>421</v>
      </c>
      <c r="K9" s="563"/>
      <c r="M9" s="467"/>
    </row>
    <row r="10" spans="1:13" ht="15.75">
      <c r="A10" s="563"/>
      <c r="B10" s="569">
        <v>1</v>
      </c>
      <c r="C10" s="570" t="s">
        <v>72</v>
      </c>
      <c r="D10" s="641" t="s">
        <v>548</v>
      </c>
      <c r="E10" s="571">
        <v>42.676213058885693</v>
      </c>
      <c r="F10" s="571">
        <f>E10</f>
        <v>42.676213058885693</v>
      </c>
      <c r="G10" s="641">
        <f>114.51*1.0582</f>
        <v>121.17448200000001</v>
      </c>
      <c r="H10" s="571">
        <f>+F10*(1+$G$52)</f>
        <v>44.919368458656578</v>
      </c>
      <c r="I10" s="641">
        <f>121.17*1.0582</f>
        <v>128.222094</v>
      </c>
      <c r="J10" s="571">
        <f>+H10*(1+$G$52)</f>
        <v>47.280429028236661</v>
      </c>
      <c r="K10" s="563"/>
      <c r="M10" s="467"/>
    </row>
    <row r="11" spans="1:13" ht="15.75">
      <c r="A11" s="563"/>
      <c r="B11" s="569">
        <v>2</v>
      </c>
      <c r="C11" s="570" t="s">
        <v>73</v>
      </c>
      <c r="D11" s="642"/>
      <c r="E11" s="571">
        <v>18.527465047915335</v>
      </c>
      <c r="F11" s="571">
        <f t="shared" ref="F11:F38" si="0">E11</f>
        <v>18.527465047915335</v>
      </c>
      <c r="G11" s="642"/>
      <c r="H11" s="571">
        <f t="shared" ref="H11:H33" si="1">+F11*(1+$G$52)</f>
        <v>19.501309264339884</v>
      </c>
      <c r="I11" s="642"/>
      <c r="J11" s="571">
        <f t="shared" ref="J11:J33" si="2">+H11*(1+$G$52)</f>
        <v>20.526340869617194</v>
      </c>
      <c r="K11" s="563"/>
    </row>
    <row r="12" spans="1:13" ht="15.75">
      <c r="A12" s="563"/>
      <c r="B12" s="569">
        <v>3</v>
      </c>
      <c r="C12" s="572" t="s">
        <v>74</v>
      </c>
      <c r="D12" s="642"/>
      <c r="E12" s="571">
        <v>0.27616375477584976</v>
      </c>
      <c r="F12" s="571">
        <f t="shared" si="0"/>
        <v>0.27616375477584976</v>
      </c>
      <c r="G12" s="642"/>
      <c r="H12" s="571">
        <f t="shared" si="1"/>
        <v>0.29067952769346267</v>
      </c>
      <c r="I12" s="642"/>
      <c r="J12" s="571">
        <f t="shared" si="2"/>
        <v>0.30595828148655912</v>
      </c>
      <c r="K12" s="563"/>
    </row>
    <row r="13" spans="1:13" ht="15.75">
      <c r="A13" s="563"/>
      <c r="B13" s="569">
        <v>4</v>
      </c>
      <c r="C13" s="570" t="s">
        <v>75</v>
      </c>
      <c r="D13" s="642"/>
      <c r="E13" s="571">
        <v>1.7583864755212342E-2</v>
      </c>
      <c r="F13" s="571">
        <f t="shared" si="0"/>
        <v>1.7583864755212342E-2</v>
      </c>
      <c r="G13" s="642"/>
      <c r="H13" s="571">
        <f t="shared" si="1"/>
        <v>1.8508111269777038E-2</v>
      </c>
      <c r="I13" s="642"/>
      <c r="J13" s="571">
        <f t="shared" si="2"/>
        <v>1.9480938209156012E-2</v>
      </c>
      <c r="K13" s="563"/>
    </row>
    <row r="14" spans="1:13" ht="15.75">
      <c r="A14" s="563"/>
      <c r="B14" s="569">
        <v>5</v>
      </c>
      <c r="C14" s="570" t="s">
        <v>76</v>
      </c>
      <c r="D14" s="642"/>
      <c r="E14" s="571">
        <v>8.8351207148890984E-2</v>
      </c>
      <c r="F14" s="571">
        <f t="shared" si="0"/>
        <v>8.8351207148890984E-2</v>
      </c>
      <c r="G14" s="642"/>
      <c r="H14" s="571">
        <f t="shared" si="1"/>
        <v>9.2995140459441517E-2</v>
      </c>
      <c r="I14" s="642"/>
      <c r="J14" s="571">
        <f t="shared" si="2"/>
        <v>9.7883169094648989E-2</v>
      </c>
      <c r="K14" s="563"/>
    </row>
    <row r="15" spans="1:13" ht="15.75">
      <c r="A15" s="563"/>
      <c r="B15" s="569">
        <v>6</v>
      </c>
      <c r="C15" s="572" t="s">
        <v>77</v>
      </c>
      <c r="D15" s="642"/>
      <c r="E15" s="571">
        <v>4.1329013388423146</v>
      </c>
      <c r="F15" s="571">
        <f t="shared" si="0"/>
        <v>4.1329013388423146</v>
      </c>
      <c r="G15" s="642"/>
      <c r="H15" s="571">
        <f t="shared" si="1"/>
        <v>4.3501357017449571</v>
      </c>
      <c r="I15" s="642"/>
      <c r="J15" s="571">
        <f t="shared" si="2"/>
        <v>4.5787883794237603</v>
      </c>
      <c r="K15" s="563"/>
    </row>
    <row r="16" spans="1:13" ht="15.75">
      <c r="A16" s="563"/>
      <c r="B16" s="569">
        <v>7</v>
      </c>
      <c r="C16" s="570" t="s">
        <v>78</v>
      </c>
      <c r="D16" s="642"/>
      <c r="E16" s="571">
        <v>0.31693657206332709</v>
      </c>
      <c r="F16" s="571">
        <f t="shared" si="0"/>
        <v>0.31693657206332709</v>
      </c>
      <c r="G16" s="642"/>
      <c r="H16" s="571">
        <f t="shared" si="1"/>
        <v>0.33359545372247895</v>
      </c>
      <c r="I16" s="642"/>
      <c r="J16" s="571">
        <f t="shared" si="2"/>
        <v>0.35112996275504155</v>
      </c>
      <c r="K16" s="563"/>
    </row>
    <row r="17" spans="1:11" ht="15.75">
      <c r="A17" s="563"/>
      <c r="B17" s="569">
        <v>8</v>
      </c>
      <c r="C17" s="570" t="s">
        <v>79</v>
      </c>
      <c r="D17" s="642"/>
      <c r="E17" s="571">
        <v>1.1020317659020282</v>
      </c>
      <c r="F17" s="571">
        <f t="shared" si="0"/>
        <v>1.1020317659020282</v>
      </c>
      <c r="G17" s="642"/>
      <c r="H17" s="571">
        <f t="shared" si="1"/>
        <v>1.1599569736281967</v>
      </c>
      <c r="I17" s="642"/>
      <c r="J17" s="571">
        <f t="shared" si="2"/>
        <v>1.2209268573736389</v>
      </c>
      <c r="K17" s="563"/>
    </row>
    <row r="18" spans="1:11" ht="15.75">
      <c r="A18" s="563"/>
      <c r="B18" s="569">
        <v>9</v>
      </c>
      <c r="C18" s="570" t="s">
        <v>80</v>
      </c>
      <c r="D18" s="642"/>
      <c r="E18" s="571">
        <v>0</v>
      </c>
      <c r="F18" s="571">
        <f t="shared" si="0"/>
        <v>0</v>
      </c>
      <c r="G18" s="642"/>
      <c r="H18" s="571">
        <f t="shared" si="1"/>
        <v>0</v>
      </c>
      <c r="I18" s="642"/>
      <c r="J18" s="571">
        <f t="shared" si="2"/>
        <v>0</v>
      </c>
      <c r="K18" s="563"/>
    </row>
    <row r="19" spans="1:11" ht="15.75">
      <c r="A19" s="563"/>
      <c r="B19" s="569">
        <v>10</v>
      </c>
      <c r="C19" s="570" t="s">
        <v>81</v>
      </c>
      <c r="D19" s="642"/>
      <c r="E19" s="571">
        <v>31.321090287200033</v>
      </c>
      <c r="F19" s="571">
        <f t="shared" si="0"/>
        <v>31.321090287200033</v>
      </c>
      <c r="G19" s="642"/>
      <c r="H19" s="571">
        <f t="shared" si="1"/>
        <v>32.967395518348361</v>
      </c>
      <c r="I19" s="642"/>
      <c r="J19" s="571">
        <f t="shared" si="2"/>
        <v>34.700234164816976</v>
      </c>
      <c r="K19" s="563"/>
    </row>
    <row r="20" spans="1:11" ht="15.75">
      <c r="A20" s="563"/>
      <c r="B20" s="569">
        <v>11</v>
      </c>
      <c r="C20" s="570" t="s">
        <v>82</v>
      </c>
      <c r="D20" s="642"/>
      <c r="E20" s="571">
        <v>0</v>
      </c>
      <c r="F20" s="571">
        <f t="shared" si="0"/>
        <v>0</v>
      </c>
      <c r="G20" s="642"/>
      <c r="H20" s="571">
        <f t="shared" si="1"/>
        <v>0</v>
      </c>
      <c r="I20" s="642"/>
      <c r="J20" s="571">
        <f t="shared" si="2"/>
        <v>0</v>
      </c>
      <c r="K20" s="563"/>
    </row>
    <row r="21" spans="1:11" ht="15.75">
      <c r="A21" s="563"/>
      <c r="B21" s="569">
        <v>12</v>
      </c>
      <c r="C21" s="570" t="s">
        <v>83</v>
      </c>
      <c r="D21" s="642"/>
      <c r="E21" s="571">
        <v>3.2824953833268782</v>
      </c>
      <c r="F21" s="571">
        <f t="shared" si="0"/>
        <v>3.2824953833268782</v>
      </c>
      <c r="G21" s="642"/>
      <c r="H21" s="571">
        <f t="shared" si="1"/>
        <v>3.4550305432219899</v>
      </c>
      <c r="I21" s="642"/>
      <c r="J21" s="571">
        <f t="shared" si="2"/>
        <v>3.6366345297028868</v>
      </c>
      <c r="K21" s="563"/>
    </row>
    <row r="22" spans="1:11" ht="15.75">
      <c r="A22" s="563"/>
      <c r="B22" s="569">
        <v>13</v>
      </c>
      <c r="C22" s="570" t="s">
        <v>84</v>
      </c>
      <c r="D22" s="642"/>
      <c r="E22" s="571">
        <v>0</v>
      </c>
      <c r="F22" s="571">
        <f t="shared" si="0"/>
        <v>0</v>
      </c>
      <c r="G22" s="642"/>
      <c r="H22" s="571">
        <f t="shared" si="1"/>
        <v>0</v>
      </c>
      <c r="I22" s="642"/>
      <c r="J22" s="571">
        <f t="shared" si="2"/>
        <v>0</v>
      </c>
      <c r="K22" s="563"/>
    </row>
    <row r="23" spans="1:11" ht="15.75">
      <c r="A23" s="563"/>
      <c r="B23" s="569">
        <v>14</v>
      </c>
      <c r="C23" s="570" t="s">
        <v>85</v>
      </c>
      <c r="D23" s="642"/>
      <c r="E23" s="571">
        <v>0</v>
      </c>
      <c r="F23" s="571">
        <f t="shared" si="0"/>
        <v>0</v>
      </c>
      <c r="G23" s="642"/>
      <c r="H23" s="571">
        <f t="shared" si="1"/>
        <v>0</v>
      </c>
      <c r="I23" s="642"/>
      <c r="J23" s="571">
        <f t="shared" si="2"/>
        <v>0</v>
      </c>
      <c r="K23" s="563"/>
    </row>
    <row r="24" spans="1:11" ht="15.75">
      <c r="A24" s="563"/>
      <c r="B24" s="569">
        <v>15</v>
      </c>
      <c r="C24" s="570" t="s">
        <v>86</v>
      </c>
      <c r="D24" s="642"/>
      <c r="E24" s="571">
        <v>0.10779717775072237</v>
      </c>
      <c r="F24" s="571">
        <f t="shared" si="0"/>
        <v>0.10779717775072237</v>
      </c>
      <c r="G24" s="642"/>
      <c r="H24" s="571">
        <f t="shared" si="1"/>
        <v>0.11346323394502306</v>
      </c>
      <c r="I24" s="642"/>
      <c r="J24" s="571">
        <f t="shared" si="2"/>
        <v>0.11942711048552253</v>
      </c>
      <c r="K24" s="563"/>
    </row>
    <row r="25" spans="1:11" ht="15.75">
      <c r="A25" s="563"/>
      <c r="B25" s="569">
        <v>16</v>
      </c>
      <c r="C25" s="570" t="s">
        <v>87</v>
      </c>
      <c r="D25" s="642"/>
      <c r="E25" s="571">
        <v>1.3861880448853316</v>
      </c>
      <c r="F25" s="571">
        <f t="shared" si="0"/>
        <v>1.3861880448853316</v>
      </c>
      <c r="G25" s="642"/>
      <c r="H25" s="571">
        <f t="shared" si="1"/>
        <v>1.4590491301388875</v>
      </c>
      <c r="I25" s="642"/>
      <c r="J25" s="571">
        <f t="shared" si="2"/>
        <v>1.535739953907296</v>
      </c>
      <c r="K25" s="563"/>
    </row>
    <row r="26" spans="1:11" ht="15.75">
      <c r="A26" s="563"/>
      <c r="B26" s="604">
        <v>17</v>
      </c>
      <c r="C26" s="575" t="s">
        <v>88</v>
      </c>
      <c r="D26" s="642"/>
      <c r="E26" s="571">
        <f>SUM(E10:E25)</f>
        <v>103.23521750345161</v>
      </c>
      <c r="F26" s="571">
        <f>SUM(F10:F25)</f>
        <v>103.23521750345161</v>
      </c>
      <c r="G26" s="642"/>
      <c r="H26" s="571">
        <f>SUM(H10:H25)</f>
        <v>108.66148705716905</v>
      </c>
      <c r="I26" s="642"/>
      <c r="J26" s="571">
        <f>SUM(J10:J25)</f>
        <v>114.37297324510932</v>
      </c>
      <c r="K26" s="563"/>
    </row>
    <row r="27" spans="1:11" ht="15.75">
      <c r="A27" s="563"/>
      <c r="B27" s="604">
        <v>18</v>
      </c>
      <c r="C27" s="575" t="s">
        <v>89</v>
      </c>
      <c r="D27" s="642"/>
      <c r="E27" s="571">
        <f>E28+E29+E30+E31</f>
        <v>16.167950152076514</v>
      </c>
      <c r="F27" s="571">
        <f t="shared" si="0"/>
        <v>16.167950152076514</v>
      </c>
      <c r="G27" s="642"/>
      <c r="H27" s="571">
        <f t="shared" si="1"/>
        <v>17.017773088259126</v>
      </c>
      <c r="I27" s="642"/>
      <c r="J27" s="571">
        <f t="shared" si="2"/>
        <v>17.912264582673856</v>
      </c>
      <c r="K27" s="563"/>
    </row>
    <row r="28" spans="1:11" ht="15.75">
      <c r="A28" s="563"/>
      <c r="B28" s="569">
        <f>+B27+0.1</f>
        <v>18.100000000000001</v>
      </c>
      <c r="C28" s="570" t="s">
        <v>90</v>
      </c>
      <c r="D28" s="642"/>
      <c r="E28" s="571">
        <v>9.9020440699027219</v>
      </c>
      <c r="F28" s="571">
        <f t="shared" si="0"/>
        <v>9.9020440699027219</v>
      </c>
      <c r="G28" s="642"/>
      <c r="H28" s="571">
        <f t="shared" si="1"/>
        <v>10.422517233571746</v>
      </c>
      <c r="I28" s="642"/>
      <c r="J28" s="571">
        <f t="shared" si="2"/>
        <v>10.970347608760665</v>
      </c>
      <c r="K28" s="563"/>
    </row>
    <row r="29" spans="1:11" ht="15.75">
      <c r="A29" s="563"/>
      <c r="B29" s="569">
        <f>+B28+0.1</f>
        <v>18.200000000000003</v>
      </c>
      <c r="C29" s="570" t="s">
        <v>91</v>
      </c>
      <c r="D29" s="642"/>
      <c r="E29" s="571">
        <v>0</v>
      </c>
      <c r="F29" s="571">
        <f t="shared" si="0"/>
        <v>0</v>
      </c>
      <c r="G29" s="642"/>
      <c r="H29" s="571">
        <f t="shared" si="1"/>
        <v>0</v>
      </c>
      <c r="I29" s="642"/>
      <c r="J29" s="571">
        <f t="shared" si="2"/>
        <v>0</v>
      </c>
      <c r="K29" s="563"/>
    </row>
    <row r="30" spans="1:11" ht="15.75">
      <c r="A30" s="563"/>
      <c r="B30" s="569">
        <f>+B29+0.1</f>
        <v>18.300000000000004</v>
      </c>
      <c r="C30" s="570" t="s">
        <v>92</v>
      </c>
      <c r="D30" s="642"/>
      <c r="E30" s="571">
        <v>2.5732506620232343</v>
      </c>
      <c r="F30" s="571">
        <f t="shared" si="0"/>
        <v>2.5732506620232343</v>
      </c>
      <c r="G30" s="642"/>
      <c r="H30" s="571">
        <f t="shared" si="1"/>
        <v>2.7085063631210988</v>
      </c>
      <c r="I30" s="642"/>
      <c r="J30" s="571">
        <f t="shared" si="2"/>
        <v>2.8508714006506857</v>
      </c>
      <c r="K30" s="563"/>
    </row>
    <row r="31" spans="1:11" ht="15.75">
      <c r="A31" s="563"/>
      <c r="B31" s="569">
        <f>+B30+0.1</f>
        <v>18.400000000000006</v>
      </c>
      <c r="C31" s="570" t="s">
        <v>93</v>
      </c>
      <c r="D31" s="642"/>
      <c r="E31" s="571">
        <v>3.6926554201505599</v>
      </c>
      <c r="F31" s="571">
        <f t="shared" si="0"/>
        <v>3.6926554201505599</v>
      </c>
      <c r="G31" s="642"/>
      <c r="H31" s="571">
        <f t="shared" si="1"/>
        <v>3.8867494915662828</v>
      </c>
      <c r="I31" s="642"/>
      <c r="J31" s="571">
        <f t="shared" si="2"/>
        <v>4.0910455732625088</v>
      </c>
      <c r="K31" s="563"/>
    </row>
    <row r="32" spans="1:11" ht="31.5">
      <c r="A32" s="563"/>
      <c r="B32" s="569">
        <v>19</v>
      </c>
      <c r="C32" s="573" t="s">
        <v>266</v>
      </c>
      <c r="D32" s="642"/>
      <c r="E32" s="571">
        <v>0</v>
      </c>
      <c r="F32" s="571">
        <f t="shared" si="0"/>
        <v>0</v>
      </c>
      <c r="G32" s="642"/>
      <c r="H32" s="571">
        <f t="shared" si="1"/>
        <v>0</v>
      </c>
      <c r="I32" s="642"/>
      <c r="J32" s="571">
        <f t="shared" si="2"/>
        <v>0</v>
      </c>
      <c r="K32" s="563"/>
    </row>
    <row r="33" spans="1:11" ht="15.75">
      <c r="A33" s="563"/>
      <c r="B33" s="569">
        <v>20</v>
      </c>
      <c r="C33" s="570" t="s">
        <v>94</v>
      </c>
      <c r="D33" s="642"/>
      <c r="E33" s="571">
        <v>52.459939869471881</v>
      </c>
      <c r="F33" s="571">
        <f t="shared" si="0"/>
        <v>52.459939869471881</v>
      </c>
      <c r="G33" s="642"/>
      <c r="H33" s="571">
        <f t="shared" si="1"/>
        <v>55.217349418146924</v>
      </c>
      <c r="I33" s="642"/>
      <c r="J33" s="571">
        <f t="shared" si="2"/>
        <v>58.119694463089068</v>
      </c>
      <c r="K33" s="563"/>
    </row>
    <row r="34" spans="1:11" ht="15.75" hidden="1">
      <c r="A34" s="563"/>
      <c r="B34" s="569"/>
      <c r="C34" s="570" t="s">
        <v>415</v>
      </c>
      <c r="D34" s="642"/>
      <c r="E34" s="571"/>
      <c r="F34" s="571">
        <f t="shared" si="0"/>
        <v>0</v>
      </c>
      <c r="G34" s="643"/>
      <c r="H34" s="571">
        <f>+D34*(1+E76)^2</f>
        <v>0</v>
      </c>
      <c r="I34" s="643"/>
      <c r="J34" s="571">
        <f>+F34*(1+G76)^2</f>
        <v>0</v>
      </c>
      <c r="K34" s="563"/>
    </row>
    <row r="35" spans="1:11" ht="15.75" hidden="1">
      <c r="A35" s="563"/>
      <c r="B35" s="569"/>
      <c r="C35" s="570"/>
      <c r="D35" s="642"/>
      <c r="E35" s="571"/>
      <c r="F35" s="571">
        <f t="shared" si="0"/>
        <v>0</v>
      </c>
      <c r="G35" s="571"/>
      <c r="H35" s="571">
        <f>+D35*(1+E77)^2</f>
        <v>0</v>
      </c>
      <c r="I35" s="571"/>
      <c r="J35" s="571">
        <f>+F35*(1+G77)^2</f>
        <v>0</v>
      </c>
      <c r="K35" s="563"/>
    </row>
    <row r="36" spans="1:11" ht="15.75">
      <c r="A36" s="563"/>
      <c r="B36" s="574">
        <v>21</v>
      </c>
      <c r="C36" s="575" t="s">
        <v>95</v>
      </c>
      <c r="D36" s="642"/>
      <c r="E36" s="576">
        <f>E26+E27+E33</f>
        <v>171.863107525</v>
      </c>
      <c r="F36" s="576">
        <f t="shared" si="0"/>
        <v>171.863107525</v>
      </c>
      <c r="G36" s="576">
        <f>G10</f>
        <v>121.17448200000001</v>
      </c>
      <c r="H36" s="576">
        <f>H26+H27+H33</f>
        <v>180.89660956357511</v>
      </c>
      <c r="I36" s="576">
        <f>I10</f>
        <v>128.222094</v>
      </c>
      <c r="J36" s="576">
        <f>J26+J27+J33</f>
        <v>190.40493229087227</v>
      </c>
      <c r="K36" s="563"/>
    </row>
    <row r="37" spans="1:11" ht="15.75">
      <c r="A37" s="563"/>
      <c r="B37" s="569">
        <v>22</v>
      </c>
      <c r="C37" s="570" t="s">
        <v>16</v>
      </c>
      <c r="D37" s="642"/>
      <c r="E37" s="571">
        <v>0</v>
      </c>
      <c r="F37" s="571">
        <f t="shared" si="0"/>
        <v>0</v>
      </c>
      <c r="G37" s="571">
        <f>+D37</f>
        <v>0</v>
      </c>
      <c r="H37" s="571">
        <f t="shared" ref="H37:J37" si="3">+G37</f>
        <v>0</v>
      </c>
      <c r="I37" s="571">
        <f>+F37</f>
        <v>0</v>
      </c>
      <c r="J37" s="571">
        <f t="shared" si="3"/>
        <v>0</v>
      </c>
      <c r="K37" s="563"/>
    </row>
    <row r="38" spans="1:11" ht="15.75">
      <c r="A38" s="563"/>
      <c r="B38" s="574">
        <v>23</v>
      </c>
      <c r="C38" s="577" t="s">
        <v>96</v>
      </c>
      <c r="D38" s="643"/>
      <c r="E38" s="576">
        <f>+E36-E37</f>
        <v>171.863107525</v>
      </c>
      <c r="F38" s="576">
        <f t="shared" si="0"/>
        <v>171.863107525</v>
      </c>
      <c r="G38" s="576">
        <f>+G36-G37</f>
        <v>121.17448200000001</v>
      </c>
      <c r="H38" s="576">
        <f>+H36-H37</f>
        <v>180.89660956357511</v>
      </c>
      <c r="I38" s="576">
        <f>+I36-I37</f>
        <v>128.222094</v>
      </c>
      <c r="J38" s="576">
        <f>+J36-J37</f>
        <v>190.40493229087227</v>
      </c>
      <c r="K38" s="563"/>
    </row>
    <row r="39" spans="1:11">
      <c r="D39" s="116"/>
      <c r="E39" s="116"/>
      <c r="F39" s="116"/>
      <c r="G39" s="116"/>
    </row>
    <row r="40" spans="1:11" ht="15">
      <c r="B40" s="644" t="s">
        <v>759</v>
      </c>
      <c r="C40" s="644"/>
      <c r="D40" s="644"/>
      <c r="E40" s="644"/>
      <c r="F40" s="644"/>
      <c r="G40" s="644"/>
      <c r="H40" s="644"/>
      <c r="I40" s="644"/>
      <c r="J40" s="644"/>
    </row>
    <row r="41" spans="1:11">
      <c r="B41" s="45"/>
    </row>
    <row r="45" spans="1:11" ht="15">
      <c r="E45" s="619" t="s">
        <v>680</v>
      </c>
      <c r="F45" s="619"/>
    </row>
    <row r="46" spans="1:11">
      <c r="E46" s="350" t="s">
        <v>626</v>
      </c>
      <c r="F46" s="350">
        <v>135</v>
      </c>
      <c r="G46" s="351"/>
      <c r="H46" s="351"/>
    </row>
    <row r="47" spans="1:11">
      <c r="E47" s="350" t="s">
        <v>627</v>
      </c>
      <c r="F47" s="350">
        <v>139.61000000000001</v>
      </c>
      <c r="G47" s="352">
        <f>F47/F46-1</f>
        <v>3.4148148148148261E-2</v>
      </c>
      <c r="H47" s="353" t="s">
        <v>628</v>
      </c>
    </row>
    <row r="48" spans="1:11">
      <c r="E48" s="350" t="s">
        <v>629</v>
      </c>
      <c r="F48" s="354">
        <v>146.27000000000001</v>
      </c>
      <c r="G48" s="352">
        <f t="shared" ref="G48:G51" si="4">F48/F47-1</f>
        <v>4.7704319174844079E-2</v>
      </c>
      <c r="H48" s="353" t="s">
        <v>630</v>
      </c>
    </row>
    <row r="49" spans="5:8">
      <c r="E49" s="350" t="s">
        <v>631</v>
      </c>
      <c r="F49" s="350">
        <v>158.28</v>
      </c>
      <c r="G49" s="352">
        <f t="shared" si="4"/>
        <v>8.2108429616462697E-2</v>
      </c>
      <c r="H49" s="353" t="s">
        <v>632</v>
      </c>
    </row>
    <row r="50" spans="5:8">
      <c r="E50" s="350" t="s">
        <v>633</v>
      </c>
      <c r="F50" s="350">
        <v>163.83000000000001</v>
      </c>
      <c r="G50" s="352">
        <f t="shared" si="4"/>
        <v>3.506444275966647E-2</v>
      </c>
      <c r="H50" s="353" t="s">
        <v>634</v>
      </c>
    </row>
    <row r="51" spans="5:8">
      <c r="E51" s="355" t="s">
        <v>635</v>
      </c>
      <c r="F51" s="350">
        <v>174.28</v>
      </c>
      <c r="G51" s="352">
        <f t="shared" si="4"/>
        <v>6.3785631447231816E-2</v>
      </c>
      <c r="H51" s="353" t="s">
        <v>449</v>
      </c>
    </row>
    <row r="52" spans="5:8" ht="15">
      <c r="F52" s="349" t="s">
        <v>470</v>
      </c>
      <c r="G52" s="466">
        <f>AVERAGE(G47:G51)</f>
        <v>5.2562194229270665E-2</v>
      </c>
    </row>
  </sheetData>
  <mergeCells count="10">
    <mergeCell ref="E45:F45"/>
    <mergeCell ref="B7:B9"/>
    <mergeCell ref="C7:C9"/>
    <mergeCell ref="D7:F7"/>
    <mergeCell ref="I7:J7"/>
    <mergeCell ref="I10:I34"/>
    <mergeCell ref="D10:D38"/>
    <mergeCell ref="G7:H7"/>
    <mergeCell ref="G10:G34"/>
    <mergeCell ref="B40:J40"/>
  </mergeCells>
  <pageMargins left="0.75" right="0.75" top="1" bottom="1" header="0.5" footer="0.5"/>
  <pageSetup paperSize="9" scale="69" fitToHeight="0"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2:K52"/>
  <sheetViews>
    <sheetView showGridLines="0" zoomScaleSheetLayoutView="70" workbookViewId="0">
      <selection activeCell="B1" sqref="B1:J42"/>
    </sheetView>
  </sheetViews>
  <sheetFormatPr defaultColWidth="9.140625" defaultRowHeight="14.25"/>
  <cols>
    <col min="1" max="1" width="6.85546875" style="19" customWidth="1"/>
    <col min="2" max="2" width="7" style="19" customWidth="1"/>
    <col min="3" max="3" width="48.5703125" style="19" customWidth="1"/>
    <col min="4" max="4" width="18.7109375" style="19" customWidth="1"/>
    <col min="5" max="5" width="14.7109375" style="19" customWidth="1"/>
    <col min="6" max="6" width="17" style="19" customWidth="1"/>
    <col min="7" max="7" width="14.85546875" style="19" customWidth="1"/>
    <col min="8" max="8" width="14.28515625" style="19" customWidth="1"/>
    <col min="9" max="9" width="11.85546875" style="19" customWidth="1"/>
    <col min="10" max="16384" width="9.140625" style="19"/>
  </cols>
  <sheetData>
    <row r="2" spans="1:11" ht="15.75">
      <c r="A2" s="563"/>
      <c r="B2" s="563"/>
      <c r="C2" s="560"/>
      <c r="D2" s="560"/>
      <c r="E2" s="560"/>
      <c r="F2" s="561" t="s">
        <v>423</v>
      </c>
      <c r="G2" s="560"/>
      <c r="H2" s="563"/>
      <c r="I2" s="560"/>
      <c r="J2" s="563"/>
      <c r="K2" s="563"/>
    </row>
    <row r="3" spans="1:11" ht="15.75">
      <c r="A3" s="563"/>
      <c r="B3" s="563"/>
      <c r="C3" s="560"/>
      <c r="D3" s="560"/>
      <c r="E3" s="560"/>
      <c r="F3" s="561" t="s">
        <v>424</v>
      </c>
      <c r="G3" s="560"/>
      <c r="H3" s="563"/>
      <c r="I3" s="560"/>
      <c r="J3" s="563"/>
      <c r="K3" s="563"/>
    </row>
    <row r="4" spans="1:11" s="4" customFormat="1" ht="15.75">
      <c r="A4" s="564"/>
      <c r="B4" s="564"/>
      <c r="C4" s="560"/>
      <c r="D4" s="560"/>
      <c r="E4" s="560"/>
      <c r="F4" s="562" t="s">
        <v>295</v>
      </c>
      <c r="G4" s="560"/>
      <c r="H4" s="564"/>
      <c r="I4" s="560"/>
      <c r="J4" s="564"/>
      <c r="K4" s="564"/>
    </row>
    <row r="5" spans="1:11" ht="15.75">
      <c r="A5" s="563"/>
      <c r="B5" s="563"/>
      <c r="C5" s="563"/>
      <c r="D5" s="563"/>
      <c r="E5" s="563"/>
      <c r="F5" s="563"/>
      <c r="G5" s="563"/>
      <c r="H5" s="563"/>
      <c r="I5" s="563"/>
      <c r="J5" s="563"/>
      <c r="K5" s="563"/>
    </row>
    <row r="6" spans="1:11" ht="15.75">
      <c r="A6" s="563"/>
      <c r="B6" s="563"/>
      <c r="C6" s="563"/>
      <c r="D6" s="561"/>
      <c r="E6" s="563"/>
      <c r="F6" s="563"/>
      <c r="G6" s="563"/>
      <c r="H6" s="563"/>
      <c r="I6" s="563"/>
      <c r="J6" s="567" t="s">
        <v>4</v>
      </c>
      <c r="K6" s="563"/>
    </row>
    <row r="7" spans="1:11" ht="17.25" customHeight="1">
      <c r="A7" s="563"/>
      <c r="B7" s="645" t="s">
        <v>211</v>
      </c>
      <c r="C7" s="635" t="s">
        <v>17</v>
      </c>
      <c r="D7" s="637" t="s">
        <v>420</v>
      </c>
      <c r="E7" s="638"/>
      <c r="F7" s="639"/>
      <c r="G7" s="637" t="s">
        <v>715</v>
      </c>
      <c r="H7" s="640"/>
      <c r="I7" s="637" t="s">
        <v>422</v>
      </c>
      <c r="J7" s="640"/>
      <c r="K7" s="563"/>
    </row>
    <row r="8" spans="1:11" ht="45.75" customHeight="1">
      <c r="A8" s="563"/>
      <c r="B8" s="645"/>
      <c r="C8" s="635"/>
      <c r="D8" s="568" t="s">
        <v>376</v>
      </c>
      <c r="E8" s="568" t="s">
        <v>256</v>
      </c>
      <c r="F8" s="568" t="s">
        <v>227</v>
      </c>
      <c r="G8" s="568" t="s">
        <v>376</v>
      </c>
      <c r="H8" s="568" t="s">
        <v>256</v>
      </c>
      <c r="I8" s="568" t="s">
        <v>376</v>
      </c>
      <c r="J8" s="568" t="s">
        <v>256</v>
      </c>
      <c r="K8" s="563"/>
    </row>
    <row r="9" spans="1:11" ht="45" customHeight="1">
      <c r="A9" s="563"/>
      <c r="B9" s="645"/>
      <c r="C9" s="635"/>
      <c r="D9" s="568" t="s">
        <v>9</v>
      </c>
      <c r="E9" s="568" t="s">
        <v>11</v>
      </c>
      <c r="F9" s="568" t="s">
        <v>257</v>
      </c>
      <c r="G9" s="568" t="s">
        <v>9</v>
      </c>
      <c r="H9" s="568" t="s">
        <v>421</v>
      </c>
      <c r="I9" s="568" t="s">
        <v>9</v>
      </c>
      <c r="J9" s="568" t="s">
        <v>421</v>
      </c>
      <c r="K9" s="563"/>
    </row>
    <row r="10" spans="1:11" ht="15.75">
      <c r="A10" s="563"/>
      <c r="B10" s="569">
        <v>1</v>
      </c>
      <c r="C10" s="578" t="s">
        <v>97</v>
      </c>
      <c r="D10" s="641" t="s">
        <v>548</v>
      </c>
      <c r="E10" s="571">
        <v>0.1011736</v>
      </c>
      <c r="F10" s="571">
        <f>E10</f>
        <v>0.1011736</v>
      </c>
      <c r="G10" s="641">
        <f>38.51*1.0494</f>
        <v>40.412393999999999</v>
      </c>
      <c r="H10" s="579">
        <f>F10*(1+$F$52)</f>
        <v>0.10716531057227147</v>
      </c>
      <c r="I10" s="641">
        <f>40.41*1.0494</f>
        <v>42.406254000000004</v>
      </c>
      <c r="J10" s="571">
        <f>+H10*(1+$F$52)</f>
        <v>0.11351186268010033</v>
      </c>
      <c r="K10" s="563"/>
    </row>
    <row r="11" spans="1:11" ht="15.75">
      <c r="A11" s="563"/>
      <c r="B11" s="569">
        <v>2</v>
      </c>
      <c r="C11" s="580" t="s">
        <v>98</v>
      </c>
      <c r="D11" s="642"/>
      <c r="E11" s="571">
        <v>13.40248555</v>
      </c>
      <c r="F11" s="571">
        <f t="shared" ref="F11:F40" si="0">E11</f>
        <v>13.40248555</v>
      </c>
      <c r="G11" s="642"/>
      <c r="H11" s="579">
        <f t="shared" ref="H11:H37" si="1">F11*(1+$F$52)</f>
        <v>14.196208560396492</v>
      </c>
      <c r="I11" s="642"/>
      <c r="J11" s="571">
        <f t="shared" ref="J11:J37" si="2">+H11*(1+$F$52)</f>
        <v>15.036937494797348</v>
      </c>
      <c r="K11" s="563"/>
    </row>
    <row r="12" spans="1:11" ht="15.75">
      <c r="A12" s="563"/>
      <c r="B12" s="569">
        <v>3</v>
      </c>
      <c r="C12" s="580" t="s">
        <v>99</v>
      </c>
      <c r="D12" s="642"/>
      <c r="E12" s="571">
        <v>4.5826183E-2</v>
      </c>
      <c r="F12" s="571">
        <f t="shared" si="0"/>
        <v>4.5826183E-2</v>
      </c>
      <c r="G12" s="642"/>
      <c r="H12" s="579">
        <f t="shared" si="1"/>
        <v>4.8540104666995612E-2</v>
      </c>
      <c r="I12" s="642"/>
      <c r="J12" s="571">
        <f t="shared" si="2"/>
        <v>5.1414750407706641E-2</v>
      </c>
      <c r="K12" s="563"/>
    </row>
    <row r="13" spans="1:11" ht="15.75">
      <c r="A13" s="563"/>
      <c r="B13" s="569">
        <v>4</v>
      </c>
      <c r="C13" s="580" t="s">
        <v>100</v>
      </c>
      <c r="D13" s="642"/>
      <c r="E13" s="571">
        <f>0.13948-F16.1!E15</f>
        <v>0.12059999999999998</v>
      </c>
      <c r="F13" s="571">
        <f t="shared" si="0"/>
        <v>0.12059999999999998</v>
      </c>
      <c r="G13" s="642"/>
      <c r="H13" s="579">
        <f t="shared" si="1"/>
        <v>0.12774218229870182</v>
      </c>
      <c r="I13" s="642"/>
      <c r="J13" s="571">
        <f t="shared" si="2"/>
        <v>0.13530733945634138</v>
      </c>
      <c r="K13" s="563"/>
    </row>
    <row r="14" spans="1:11" ht="15.75">
      <c r="A14" s="563"/>
      <c r="B14" s="569">
        <v>5</v>
      </c>
      <c r="C14" s="580" t="s">
        <v>101</v>
      </c>
      <c r="D14" s="642"/>
      <c r="E14" s="571">
        <v>0.61818128099999992</v>
      </c>
      <c r="F14" s="571">
        <f t="shared" si="0"/>
        <v>0.61818128099999992</v>
      </c>
      <c r="G14" s="642"/>
      <c r="H14" s="579">
        <f t="shared" si="1"/>
        <v>0.65479125946224714</v>
      </c>
      <c r="I14" s="642"/>
      <c r="J14" s="571">
        <f t="shared" si="2"/>
        <v>0.69356935683103604</v>
      </c>
      <c r="K14" s="563"/>
    </row>
    <row r="15" spans="1:11" ht="15.75">
      <c r="A15" s="563"/>
      <c r="B15" s="569">
        <v>6</v>
      </c>
      <c r="C15" s="580" t="s">
        <v>102</v>
      </c>
      <c r="D15" s="642"/>
      <c r="E15" s="571">
        <v>1.9126373999999998E-2</v>
      </c>
      <c r="F15" s="571">
        <f t="shared" si="0"/>
        <v>1.9126373999999998E-2</v>
      </c>
      <c r="G15" s="642"/>
      <c r="H15" s="579">
        <f t="shared" si="1"/>
        <v>2.0259077564022808E-2</v>
      </c>
      <c r="I15" s="642"/>
      <c r="J15" s="571">
        <f t="shared" si="2"/>
        <v>2.1458862183971323E-2</v>
      </c>
      <c r="K15" s="563"/>
    </row>
    <row r="16" spans="1:11" ht="15.75">
      <c r="A16" s="563"/>
      <c r="B16" s="569">
        <v>7</v>
      </c>
      <c r="C16" s="580" t="s">
        <v>103</v>
      </c>
      <c r="D16" s="642"/>
      <c r="E16" s="571">
        <v>3.0335568999999998</v>
      </c>
      <c r="F16" s="571">
        <f t="shared" si="0"/>
        <v>3.0335568999999998</v>
      </c>
      <c r="G16" s="642"/>
      <c r="H16" s="579">
        <f t="shared" si="1"/>
        <v>3.2132104355993762</v>
      </c>
      <c r="I16" s="642"/>
      <c r="J16" s="571">
        <f t="shared" si="2"/>
        <v>3.4035034264380317</v>
      </c>
      <c r="K16" s="563"/>
    </row>
    <row r="17" spans="1:11" ht="15.75">
      <c r="A17" s="563"/>
      <c r="B17" s="569">
        <v>8</v>
      </c>
      <c r="C17" s="580" t="s">
        <v>763</v>
      </c>
      <c r="D17" s="642"/>
      <c r="E17" s="571">
        <v>0</v>
      </c>
      <c r="F17" s="571">
        <f t="shared" si="0"/>
        <v>0</v>
      </c>
      <c r="G17" s="642"/>
      <c r="H17" s="579">
        <f t="shared" si="1"/>
        <v>0</v>
      </c>
      <c r="I17" s="642"/>
      <c r="J17" s="571">
        <f t="shared" si="2"/>
        <v>0</v>
      </c>
      <c r="K17" s="563"/>
    </row>
    <row r="18" spans="1:11" ht="15.75">
      <c r="A18" s="563"/>
      <c r="B18" s="569">
        <v>9</v>
      </c>
      <c r="C18" s="580" t="s">
        <v>105</v>
      </c>
      <c r="D18" s="642"/>
      <c r="E18" s="571">
        <v>31.789136657999997</v>
      </c>
      <c r="F18" s="571">
        <f t="shared" si="0"/>
        <v>31.789136657999997</v>
      </c>
      <c r="G18" s="642"/>
      <c r="H18" s="579">
        <f t="shared" si="1"/>
        <v>33.671755307500668</v>
      </c>
      <c r="I18" s="642"/>
      <c r="J18" s="571">
        <f t="shared" si="2"/>
        <v>35.665866540696776</v>
      </c>
      <c r="K18" s="563"/>
    </row>
    <row r="19" spans="1:11" ht="15.75">
      <c r="A19" s="563"/>
      <c r="B19" s="569">
        <v>10</v>
      </c>
      <c r="C19" s="580" t="s">
        <v>106</v>
      </c>
      <c r="D19" s="642"/>
      <c r="E19" s="571">
        <v>2.1553118999999999E-2</v>
      </c>
      <c r="F19" s="571">
        <f t="shared" si="0"/>
        <v>2.1553118999999999E-2</v>
      </c>
      <c r="G19" s="642"/>
      <c r="H19" s="579">
        <f t="shared" si="1"/>
        <v>2.2829539439499287E-2</v>
      </c>
      <c r="I19" s="642"/>
      <c r="J19" s="571">
        <f t="shared" si="2"/>
        <v>2.4181552146566511E-2</v>
      </c>
      <c r="K19" s="563"/>
    </row>
    <row r="20" spans="1:11" ht="15.75">
      <c r="A20" s="563"/>
      <c r="B20" s="569">
        <v>11</v>
      </c>
      <c r="C20" s="580" t="s">
        <v>107</v>
      </c>
      <c r="D20" s="642"/>
      <c r="E20" s="571">
        <v>0</v>
      </c>
      <c r="F20" s="571">
        <f t="shared" si="0"/>
        <v>0</v>
      </c>
      <c r="G20" s="642"/>
      <c r="H20" s="579">
        <f t="shared" si="1"/>
        <v>0</v>
      </c>
      <c r="I20" s="642"/>
      <c r="J20" s="571">
        <f t="shared" si="2"/>
        <v>0</v>
      </c>
      <c r="K20" s="563"/>
    </row>
    <row r="21" spans="1:11" ht="15.75">
      <c r="A21" s="563"/>
      <c r="B21" s="569">
        <v>12</v>
      </c>
      <c r="C21" s="580" t="s">
        <v>108</v>
      </c>
      <c r="D21" s="642"/>
      <c r="E21" s="571">
        <v>7.9284920000000005E-3</v>
      </c>
      <c r="F21" s="571">
        <f t="shared" si="0"/>
        <v>7.9284920000000005E-3</v>
      </c>
      <c r="G21" s="642"/>
      <c r="H21" s="579">
        <f t="shared" si="1"/>
        <v>8.3980337513913685E-3</v>
      </c>
      <c r="I21" s="642"/>
      <c r="J21" s="571">
        <f t="shared" si="2"/>
        <v>8.8953827398083503E-3</v>
      </c>
      <c r="K21" s="563"/>
    </row>
    <row r="22" spans="1:11" ht="15.75">
      <c r="A22" s="563"/>
      <c r="B22" s="569">
        <v>13</v>
      </c>
      <c r="C22" s="580" t="s">
        <v>109</v>
      </c>
      <c r="D22" s="642"/>
      <c r="E22" s="571">
        <v>1.3864006E-2</v>
      </c>
      <c r="F22" s="571">
        <f t="shared" si="0"/>
        <v>1.3864006E-2</v>
      </c>
      <c r="G22" s="642"/>
      <c r="H22" s="579">
        <f t="shared" si="1"/>
        <v>1.4685061209305936E-2</v>
      </c>
      <c r="I22" s="642"/>
      <c r="J22" s="571">
        <f t="shared" si="2"/>
        <v>1.5554741012162136E-2</v>
      </c>
      <c r="K22" s="563"/>
    </row>
    <row r="23" spans="1:11" ht="15.75">
      <c r="A23" s="563"/>
      <c r="B23" s="569">
        <v>14</v>
      </c>
      <c r="C23" s="580" t="s">
        <v>110</v>
      </c>
      <c r="D23" s="642"/>
      <c r="E23" s="571">
        <v>7.3705000000000003E-3</v>
      </c>
      <c r="F23" s="571">
        <f t="shared" si="0"/>
        <v>7.3705000000000003E-3</v>
      </c>
      <c r="G23" s="642"/>
      <c r="H23" s="579">
        <f t="shared" si="1"/>
        <v>7.806996307069501E-3</v>
      </c>
      <c r="I23" s="642"/>
      <c r="J23" s="571">
        <f t="shared" si="2"/>
        <v>8.2693428313678624E-3</v>
      </c>
      <c r="K23" s="563"/>
    </row>
    <row r="24" spans="1:11" ht="15.75">
      <c r="A24" s="563"/>
      <c r="B24" s="569">
        <v>15</v>
      </c>
      <c r="C24" s="580" t="s">
        <v>111</v>
      </c>
      <c r="D24" s="642"/>
      <c r="E24" s="571">
        <v>0</v>
      </c>
      <c r="F24" s="571">
        <f t="shared" si="0"/>
        <v>0</v>
      </c>
      <c r="G24" s="642"/>
      <c r="H24" s="579">
        <f t="shared" si="1"/>
        <v>0</v>
      </c>
      <c r="I24" s="642"/>
      <c r="J24" s="571">
        <f t="shared" si="2"/>
        <v>0</v>
      </c>
      <c r="K24" s="563"/>
    </row>
    <row r="25" spans="1:11" ht="15.75">
      <c r="A25" s="563"/>
      <c r="B25" s="569">
        <v>16</v>
      </c>
      <c r="C25" s="578" t="s">
        <v>112</v>
      </c>
      <c r="D25" s="642"/>
      <c r="E25" s="571">
        <v>0</v>
      </c>
      <c r="F25" s="571">
        <f t="shared" si="0"/>
        <v>0</v>
      </c>
      <c r="G25" s="642"/>
      <c r="H25" s="579">
        <f t="shared" si="1"/>
        <v>0</v>
      </c>
      <c r="I25" s="642"/>
      <c r="J25" s="571">
        <f t="shared" si="2"/>
        <v>0</v>
      </c>
      <c r="K25" s="563"/>
    </row>
    <row r="26" spans="1:11" ht="15.75">
      <c r="A26" s="563"/>
      <c r="B26" s="569">
        <v>17</v>
      </c>
      <c r="C26" s="578" t="s">
        <v>113</v>
      </c>
      <c r="D26" s="642"/>
      <c r="E26" s="571">
        <f>1.922496034-F16.1!E14</f>
        <v>0.41499603399999985</v>
      </c>
      <c r="F26" s="571">
        <f t="shared" si="0"/>
        <v>0.41499603399999985</v>
      </c>
      <c r="G26" s="642"/>
      <c r="H26" s="579">
        <f t="shared" si="1"/>
        <v>0.43957296043504346</v>
      </c>
      <c r="I26" s="642"/>
      <c r="J26" s="571">
        <f t="shared" si="2"/>
        <v>0.46560538346163655</v>
      </c>
      <c r="K26" s="563"/>
    </row>
    <row r="27" spans="1:11" ht="15.75">
      <c r="A27" s="563"/>
      <c r="B27" s="569">
        <v>18</v>
      </c>
      <c r="C27" s="580" t="s">
        <v>114</v>
      </c>
      <c r="D27" s="642"/>
      <c r="E27" s="571">
        <v>0</v>
      </c>
      <c r="F27" s="571">
        <f t="shared" si="0"/>
        <v>0</v>
      </c>
      <c r="G27" s="642"/>
      <c r="H27" s="579">
        <f t="shared" si="1"/>
        <v>0</v>
      </c>
      <c r="I27" s="642"/>
      <c r="J27" s="571">
        <f t="shared" si="2"/>
        <v>0</v>
      </c>
      <c r="K27" s="563"/>
    </row>
    <row r="28" spans="1:11" ht="15.75">
      <c r="A28" s="563"/>
      <c r="B28" s="569">
        <v>19</v>
      </c>
      <c r="C28" s="580" t="s">
        <v>115</v>
      </c>
      <c r="D28" s="642"/>
      <c r="E28" s="571">
        <v>0</v>
      </c>
      <c r="F28" s="571">
        <f t="shared" si="0"/>
        <v>0</v>
      </c>
      <c r="G28" s="642"/>
      <c r="H28" s="579">
        <f t="shared" si="1"/>
        <v>0</v>
      </c>
      <c r="I28" s="642"/>
      <c r="J28" s="571">
        <f t="shared" si="2"/>
        <v>0</v>
      </c>
      <c r="K28" s="563"/>
    </row>
    <row r="29" spans="1:11" ht="15.75">
      <c r="A29" s="563"/>
      <c r="B29" s="569">
        <v>20</v>
      </c>
      <c r="C29" s="580" t="s">
        <v>116</v>
      </c>
      <c r="D29" s="642"/>
      <c r="E29" s="571">
        <v>0</v>
      </c>
      <c r="F29" s="571">
        <f t="shared" si="0"/>
        <v>0</v>
      </c>
      <c r="G29" s="642"/>
      <c r="H29" s="579">
        <f t="shared" si="1"/>
        <v>0</v>
      </c>
      <c r="I29" s="642"/>
      <c r="J29" s="571">
        <f t="shared" si="2"/>
        <v>0</v>
      </c>
      <c r="K29" s="563"/>
    </row>
    <row r="30" spans="1:11" ht="15.75">
      <c r="A30" s="563"/>
      <c r="B30" s="569">
        <v>21</v>
      </c>
      <c r="C30" s="580" t="s">
        <v>117</v>
      </c>
      <c r="D30" s="642"/>
      <c r="E30" s="571">
        <v>0</v>
      </c>
      <c r="F30" s="571">
        <f t="shared" si="0"/>
        <v>0</v>
      </c>
      <c r="G30" s="642"/>
      <c r="H30" s="579">
        <f t="shared" si="1"/>
        <v>0</v>
      </c>
      <c r="I30" s="642"/>
      <c r="J30" s="571">
        <f t="shared" si="2"/>
        <v>0</v>
      </c>
      <c r="K30" s="563"/>
    </row>
    <row r="31" spans="1:11" ht="15.75">
      <c r="A31" s="563"/>
      <c r="B31" s="569">
        <v>22</v>
      </c>
      <c r="C31" s="580" t="s">
        <v>118</v>
      </c>
      <c r="D31" s="642"/>
      <c r="E31" s="571">
        <v>0</v>
      </c>
      <c r="F31" s="571">
        <f t="shared" si="0"/>
        <v>0</v>
      </c>
      <c r="G31" s="642"/>
      <c r="H31" s="579">
        <f t="shared" si="1"/>
        <v>0</v>
      </c>
      <c r="I31" s="642"/>
      <c r="J31" s="571">
        <f t="shared" si="2"/>
        <v>0</v>
      </c>
      <c r="K31" s="563"/>
    </row>
    <row r="32" spans="1:11" ht="15.75">
      <c r="A32" s="563"/>
      <c r="B32" s="569">
        <v>23</v>
      </c>
      <c r="C32" s="580" t="s">
        <v>119</v>
      </c>
      <c r="D32" s="642"/>
      <c r="E32" s="571">
        <v>0</v>
      </c>
      <c r="F32" s="571">
        <f t="shared" si="0"/>
        <v>0</v>
      </c>
      <c r="G32" s="642"/>
      <c r="H32" s="579">
        <f t="shared" si="1"/>
        <v>0</v>
      </c>
      <c r="I32" s="642"/>
      <c r="J32" s="571">
        <f t="shared" si="2"/>
        <v>0</v>
      </c>
      <c r="K32" s="563"/>
    </row>
    <row r="33" spans="1:11" ht="15.75">
      <c r="A33" s="563"/>
      <c r="B33" s="569">
        <v>24</v>
      </c>
      <c r="C33" s="580" t="s">
        <v>120</v>
      </c>
      <c r="D33" s="642"/>
      <c r="E33" s="571">
        <v>0</v>
      </c>
      <c r="F33" s="571">
        <f t="shared" si="0"/>
        <v>0</v>
      </c>
      <c r="G33" s="642"/>
      <c r="H33" s="579">
        <f t="shared" si="1"/>
        <v>0</v>
      </c>
      <c r="I33" s="642"/>
      <c r="J33" s="571">
        <f t="shared" si="2"/>
        <v>0</v>
      </c>
      <c r="K33" s="563"/>
    </row>
    <row r="34" spans="1:11" ht="15.75">
      <c r="A34" s="563"/>
      <c r="B34" s="569">
        <v>25</v>
      </c>
      <c r="C34" s="580" t="s">
        <v>121</v>
      </c>
      <c r="D34" s="642"/>
      <c r="E34" s="571">
        <v>0.11110953999999999</v>
      </c>
      <c r="F34" s="571">
        <f t="shared" si="0"/>
        <v>0.11110953999999999</v>
      </c>
      <c r="G34" s="642"/>
      <c r="H34" s="579">
        <f t="shared" si="1"/>
        <v>0.11768967756057133</v>
      </c>
      <c r="I34" s="642"/>
      <c r="J34" s="571">
        <f t="shared" si="2"/>
        <v>0.12465950452419521</v>
      </c>
      <c r="K34" s="563"/>
    </row>
    <row r="35" spans="1:11" ht="15.75">
      <c r="A35" s="563"/>
      <c r="B35" s="569">
        <v>26</v>
      </c>
      <c r="C35" s="580" t="s">
        <v>122</v>
      </c>
      <c r="D35" s="642"/>
      <c r="E35" s="571">
        <v>1.09289E-2</v>
      </c>
      <c r="F35" s="571">
        <f t="shared" si="0"/>
        <v>1.09289E-2</v>
      </c>
      <c r="G35" s="642"/>
      <c r="H35" s="579">
        <f t="shared" si="1"/>
        <v>1.1576132140334016E-2</v>
      </c>
      <c r="I35" s="642"/>
      <c r="J35" s="571">
        <f t="shared" si="2"/>
        <v>1.226169471131351E-2</v>
      </c>
      <c r="K35" s="563"/>
    </row>
    <row r="36" spans="1:11" ht="15.75">
      <c r="A36" s="563"/>
      <c r="B36" s="569">
        <v>27</v>
      </c>
      <c r="C36" s="580" t="s">
        <v>123</v>
      </c>
      <c r="D36" s="642"/>
      <c r="E36" s="571">
        <v>0.10720811799999999</v>
      </c>
      <c r="F36" s="571">
        <f t="shared" si="0"/>
        <v>0.10720811799999999</v>
      </c>
      <c r="G36" s="642"/>
      <c r="H36" s="579">
        <f t="shared" si="1"/>
        <v>0.11355720525254341</v>
      </c>
      <c r="I36" s="642"/>
      <c r="J36" s="571">
        <f t="shared" si="2"/>
        <v>0.12028229862936568</v>
      </c>
      <c r="K36" s="563"/>
    </row>
    <row r="37" spans="1:11" ht="15.75">
      <c r="A37" s="563"/>
      <c r="B37" s="569">
        <v>28</v>
      </c>
      <c r="C37" s="580" t="s">
        <v>94</v>
      </c>
      <c r="D37" s="642"/>
      <c r="E37" s="571">
        <f>2.102305028</f>
        <v>2.102305028</v>
      </c>
      <c r="F37" s="571">
        <f t="shared" si="0"/>
        <v>2.102305028</v>
      </c>
      <c r="G37" s="643"/>
      <c r="H37" s="579">
        <f t="shared" si="1"/>
        <v>2.2268078949772261</v>
      </c>
      <c r="I37" s="643"/>
      <c r="J37" s="571">
        <f t="shared" si="2"/>
        <v>2.3586840801357321</v>
      </c>
      <c r="K37" s="563"/>
    </row>
    <row r="38" spans="1:11" ht="15.75">
      <c r="A38" s="563"/>
      <c r="B38" s="569">
        <v>29</v>
      </c>
      <c r="C38" s="581" t="s">
        <v>124</v>
      </c>
      <c r="D38" s="642"/>
      <c r="E38" s="576">
        <f>SUM(E10:E37)</f>
        <v>51.927350282999996</v>
      </c>
      <c r="F38" s="576">
        <f t="shared" si="0"/>
        <v>51.927350282999996</v>
      </c>
      <c r="G38" s="576">
        <f>G10</f>
        <v>40.412393999999999</v>
      </c>
      <c r="H38" s="576">
        <f>SUM(H10:H37)</f>
        <v>55.002595739133753</v>
      </c>
      <c r="I38" s="576">
        <f>I10</f>
        <v>42.406254000000004</v>
      </c>
      <c r="J38" s="576">
        <f>SUM(J10:J37)</f>
        <v>58.25996361368346</v>
      </c>
      <c r="K38" s="563"/>
    </row>
    <row r="39" spans="1:11" ht="15.75">
      <c r="A39" s="563"/>
      <c r="B39" s="569">
        <v>30</v>
      </c>
      <c r="C39" s="570" t="s">
        <v>16</v>
      </c>
      <c r="D39" s="642"/>
      <c r="E39" s="571">
        <v>0</v>
      </c>
      <c r="F39" s="571">
        <f t="shared" si="0"/>
        <v>0</v>
      </c>
      <c r="G39" s="571">
        <v>0</v>
      </c>
      <c r="H39" s="571">
        <v>0</v>
      </c>
      <c r="I39" s="571">
        <v>0</v>
      </c>
      <c r="J39" s="571">
        <v>0</v>
      </c>
      <c r="K39" s="563"/>
    </row>
    <row r="40" spans="1:11" ht="15.75">
      <c r="A40" s="563"/>
      <c r="B40" s="569">
        <v>31</v>
      </c>
      <c r="C40" s="577" t="s">
        <v>125</v>
      </c>
      <c r="D40" s="643"/>
      <c r="E40" s="576">
        <f>+E38-E39</f>
        <v>51.927350282999996</v>
      </c>
      <c r="F40" s="576">
        <f t="shared" si="0"/>
        <v>51.927350282999996</v>
      </c>
      <c r="G40" s="576">
        <f>+G38-G39</f>
        <v>40.412393999999999</v>
      </c>
      <c r="H40" s="576">
        <f>+H38-H39</f>
        <v>55.002595739133753</v>
      </c>
      <c r="I40" s="576">
        <f>+I38-I39</f>
        <v>42.406254000000004</v>
      </c>
      <c r="J40" s="576">
        <f>+J38-J39</f>
        <v>58.25996361368346</v>
      </c>
      <c r="K40" s="563"/>
    </row>
    <row r="41" spans="1:11" ht="15.75">
      <c r="A41" s="563"/>
      <c r="B41" s="563"/>
      <c r="C41" s="563"/>
      <c r="D41" s="563"/>
      <c r="E41" s="563"/>
      <c r="F41" s="563"/>
      <c r="G41" s="563"/>
      <c r="H41" s="563"/>
      <c r="I41" s="563"/>
      <c r="J41" s="563"/>
      <c r="K41" s="563"/>
    </row>
    <row r="42" spans="1:11" ht="15">
      <c r="B42" s="644" t="s">
        <v>765</v>
      </c>
      <c r="C42" s="644"/>
      <c r="D42" s="644"/>
      <c r="E42" s="644"/>
      <c r="F42" s="644"/>
      <c r="G42" s="644"/>
      <c r="H42" s="644"/>
      <c r="I42" s="644"/>
      <c r="J42" s="644"/>
    </row>
    <row r="45" spans="1:11">
      <c r="D45" s="646" t="s">
        <v>625</v>
      </c>
      <c r="E45" s="646"/>
    </row>
    <row r="46" spans="1:11">
      <c r="D46" s="350" t="s">
        <v>626</v>
      </c>
      <c r="E46" s="350">
        <v>114.9</v>
      </c>
      <c r="F46" s="351"/>
      <c r="G46" s="351"/>
    </row>
    <row r="47" spans="1:11">
      <c r="D47" s="350" t="s">
        <v>627</v>
      </c>
      <c r="E47" s="350">
        <v>119.8</v>
      </c>
      <c r="F47" s="352">
        <f>E47/E46-1</f>
        <v>4.2645778938207091E-2</v>
      </c>
      <c r="G47" s="353" t="s">
        <v>628</v>
      </c>
    </row>
    <row r="48" spans="1:11">
      <c r="D48" s="350" t="s">
        <v>629</v>
      </c>
      <c r="E48" s="354">
        <v>121.8</v>
      </c>
      <c r="F48" s="352">
        <f t="shared" ref="F48:F51" si="3">E48/E47-1</f>
        <v>1.6694490818029983E-2</v>
      </c>
      <c r="G48" s="353" t="s">
        <v>630</v>
      </c>
    </row>
    <row r="49" spans="4:7">
      <c r="D49" s="350" t="s">
        <v>631</v>
      </c>
      <c r="E49" s="350">
        <v>123.4</v>
      </c>
      <c r="F49" s="352">
        <f t="shared" si="3"/>
        <v>1.3136288998357948E-2</v>
      </c>
      <c r="G49" s="353" t="s">
        <v>632</v>
      </c>
    </row>
    <row r="50" spans="4:7">
      <c r="D50" s="350" t="s">
        <v>633</v>
      </c>
      <c r="E50" s="350">
        <v>139.4</v>
      </c>
      <c r="F50" s="352">
        <f t="shared" si="3"/>
        <v>0.12965964343598047</v>
      </c>
      <c r="G50" s="353" t="s">
        <v>634</v>
      </c>
    </row>
    <row r="51" spans="4:7">
      <c r="D51" s="355" t="s">
        <v>635</v>
      </c>
      <c r="E51" s="350">
        <v>152.5</v>
      </c>
      <c r="F51" s="352">
        <f t="shared" si="3"/>
        <v>9.3974175035868024E-2</v>
      </c>
      <c r="G51" s="353" t="s">
        <v>449</v>
      </c>
    </row>
    <row r="52" spans="4:7" ht="15">
      <c r="E52" s="3" t="s">
        <v>470</v>
      </c>
      <c r="F52" s="466">
        <f>AVERAGE(F47:F51)</f>
        <v>5.9222075445288701E-2</v>
      </c>
    </row>
  </sheetData>
  <mergeCells count="10">
    <mergeCell ref="I7:J7"/>
    <mergeCell ref="B7:B9"/>
    <mergeCell ref="C7:C9"/>
    <mergeCell ref="D7:F7"/>
    <mergeCell ref="D45:E45"/>
    <mergeCell ref="I10:I37"/>
    <mergeCell ref="D10:D40"/>
    <mergeCell ref="G7:H7"/>
    <mergeCell ref="G10:G37"/>
    <mergeCell ref="B42:J42"/>
  </mergeCells>
  <pageMargins left="0.75" right="0.75" top="0.61" bottom="0.68" header="0.5" footer="0.5"/>
  <pageSetup paperSize="9" scale="72"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B2:J36"/>
  <sheetViews>
    <sheetView showGridLines="0" topLeftCell="A10" zoomScale="115" zoomScaleNormal="115" zoomScaleSheetLayoutView="90" workbookViewId="0">
      <selection activeCell="D10" sqref="D10:D21"/>
    </sheetView>
  </sheetViews>
  <sheetFormatPr defaultColWidth="9.140625" defaultRowHeight="14.25"/>
  <cols>
    <col min="1" max="1" width="6.85546875" style="19" customWidth="1"/>
    <col min="2" max="2" width="8.7109375" style="51" customWidth="1"/>
    <col min="3" max="3" width="45.85546875" style="19" customWidth="1"/>
    <col min="4" max="4" width="16" style="19" customWidth="1"/>
    <col min="5" max="5" width="13" style="19" customWidth="1"/>
    <col min="6" max="6" width="15" style="19" customWidth="1"/>
    <col min="7" max="8" width="13.42578125" style="19" customWidth="1"/>
    <col min="9" max="9" width="12.85546875" style="19" customWidth="1"/>
    <col min="10" max="10" width="12.7109375" style="19" customWidth="1"/>
    <col min="11" max="16384" width="9.140625" style="19"/>
  </cols>
  <sheetData>
    <row r="2" spans="2:10" ht="15.75">
      <c r="C2" s="5"/>
      <c r="D2" s="141"/>
      <c r="E2" s="126" t="s">
        <v>423</v>
      </c>
      <c r="F2" s="141"/>
    </row>
    <row r="3" spans="2:10" ht="15.75">
      <c r="C3" s="5"/>
      <c r="D3" s="141"/>
      <c r="E3" s="126" t="s">
        <v>424</v>
      </c>
      <c r="F3" s="141"/>
    </row>
    <row r="4" spans="2:10" s="4" customFormat="1" ht="15">
      <c r="C4" s="5"/>
      <c r="D4" s="5"/>
      <c r="E4" s="40" t="s">
        <v>296</v>
      </c>
    </row>
    <row r="6" spans="2:10" ht="15">
      <c r="J6" s="31" t="s">
        <v>4</v>
      </c>
    </row>
    <row r="7" spans="2:10" ht="12.75" customHeight="1">
      <c r="B7" s="621" t="s">
        <v>211</v>
      </c>
      <c r="C7" s="619" t="s">
        <v>17</v>
      </c>
      <c r="D7" s="623" t="s">
        <v>420</v>
      </c>
      <c r="E7" s="624"/>
      <c r="F7" s="625"/>
      <c r="G7" s="623" t="s">
        <v>715</v>
      </c>
      <c r="H7" s="626"/>
      <c r="I7" s="623" t="s">
        <v>422</v>
      </c>
      <c r="J7" s="626"/>
    </row>
    <row r="8" spans="2:10" ht="30">
      <c r="B8" s="621"/>
      <c r="C8" s="619"/>
      <c r="D8" s="130" t="s">
        <v>376</v>
      </c>
      <c r="E8" s="130" t="s">
        <v>256</v>
      </c>
      <c r="F8" s="130" t="s">
        <v>227</v>
      </c>
      <c r="G8" s="502" t="s">
        <v>376</v>
      </c>
      <c r="H8" s="502" t="s">
        <v>256</v>
      </c>
      <c r="I8" s="130" t="s">
        <v>376</v>
      </c>
      <c r="J8" s="130" t="s">
        <v>256</v>
      </c>
    </row>
    <row r="9" spans="2:10" ht="30">
      <c r="B9" s="621"/>
      <c r="C9" s="619"/>
      <c r="D9" s="130" t="s">
        <v>9</v>
      </c>
      <c r="E9" s="130" t="s">
        <v>11</v>
      </c>
      <c r="F9" s="130" t="s">
        <v>257</v>
      </c>
      <c r="G9" s="502" t="s">
        <v>9</v>
      </c>
      <c r="H9" s="502" t="s">
        <v>421</v>
      </c>
      <c r="I9" s="130" t="s">
        <v>9</v>
      </c>
      <c r="J9" s="130" t="s">
        <v>421</v>
      </c>
    </row>
    <row r="10" spans="2:10">
      <c r="B10" s="2">
        <v>1</v>
      </c>
      <c r="C10" s="49" t="s">
        <v>126</v>
      </c>
      <c r="D10" s="647" t="s">
        <v>611</v>
      </c>
      <c r="E10" s="254">
        <f>67.6327648569999</f>
        <v>67.632764856999898</v>
      </c>
      <c r="F10" s="254">
        <f>E10</f>
        <v>67.632764856999898</v>
      </c>
      <c r="G10" s="647">
        <f>1.0813%*G20*1.0494</f>
        <v>87.887402330903996</v>
      </c>
      <c r="H10" s="509">
        <f>F10*(1+$F$36)</f>
        <v>71.638117559934628</v>
      </c>
      <c r="I10" s="647">
        <v>92.23</v>
      </c>
      <c r="J10" s="318">
        <f>+H10*(1+$F$36)</f>
        <v>75.880675562827548</v>
      </c>
    </row>
    <row r="11" spans="2:10">
      <c r="B11" s="2">
        <v>2</v>
      </c>
      <c r="C11" s="49" t="s">
        <v>127</v>
      </c>
      <c r="D11" s="648"/>
      <c r="E11" s="254">
        <v>1.176307252</v>
      </c>
      <c r="F11" s="254">
        <f t="shared" ref="F11:F18" si="0">E11</f>
        <v>1.176307252</v>
      </c>
      <c r="G11" s="648"/>
      <c r="H11" s="509">
        <f t="shared" ref="H11:H17" si="1">F11*(1+$F$36)</f>
        <v>1.2459706088247844</v>
      </c>
      <c r="I11" s="648"/>
      <c r="J11" s="318">
        <f t="shared" ref="J11:J17" si="2">+H11*(1+$F$36)</f>
        <v>1.3197595742232182</v>
      </c>
    </row>
    <row r="12" spans="2:10">
      <c r="B12" s="2">
        <v>3</v>
      </c>
      <c r="C12" s="49" t="s">
        <v>128</v>
      </c>
      <c r="D12" s="648"/>
      <c r="E12" s="254">
        <f>49.494708431-F16.1!E13</f>
        <v>15.522935330999999</v>
      </c>
      <c r="F12" s="254">
        <f t="shared" si="0"/>
        <v>15.522935330999999</v>
      </c>
      <c r="G12" s="648"/>
      <c r="H12" s="509">
        <f t="shared" si="1"/>
        <v>16.44223577830482</v>
      </c>
      <c r="I12" s="648"/>
      <c r="J12" s="318">
        <f t="shared" si="2"/>
        <v>17.415979106056813</v>
      </c>
    </row>
    <row r="13" spans="2:10">
      <c r="B13" s="2">
        <v>4</v>
      </c>
      <c r="C13" s="49" t="s">
        <v>129</v>
      </c>
      <c r="D13" s="648"/>
      <c r="E13" s="254">
        <v>0</v>
      </c>
      <c r="F13" s="254">
        <f t="shared" si="0"/>
        <v>0</v>
      </c>
      <c r="G13" s="648"/>
      <c r="H13" s="509">
        <f t="shared" si="1"/>
        <v>0</v>
      </c>
      <c r="I13" s="648"/>
      <c r="J13" s="318">
        <f t="shared" si="2"/>
        <v>0</v>
      </c>
    </row>
    <row r="14" spans="2:10">
      <c r="B14" s="2">
        <v>5</v>
      </c>
      <c r="C14" s="49" t="s">
        <v>130</v>
      </c>
      <c r="D14" s="648"/>
      <c r="E14" s="254">
        <v>0</v>
      </c>
      <c r="F14" s="254">
        <f t="shared" si="0"/>
        <v>0</v>
      </c>
      <c r="G14" s="648"/>
      <c r="H14" s="509">
        <f t="shared" si="1"/>
        <v>0</v>
      </c>
      <c r="I14" s="648"/>
      <c r="J14" s="318">
        <f t="shared" si="2"/>
        <v>0</v>
      </c>
    </row>
    <row r="15" spans="2:10">
      <c r="B15" s="2">
        <v>6</v>
      </c>
      <c r="C15" s="49" t="s">
        <v>131</v>
      </c>
      <c r="D15" s="648"/>
      <c r="E15" s="254">
        <v>6.1559258850000003</v>
      </c>
      <c r="F15" s="254">
        <f t="shared" si="0"/>
        <v>6.1559258850000003</v>
      </c>
      <c r="G15" s="648"/>
      <c r="H15" s="509">
        <f t="shared" si="1"/>
        <v>6.5204925921970762</v>
      </c>
      <c r="I15" s="648"/>
      <c r="J15" s="318">
        <f t="shared" si="2"/>
        <v>6.9066496964326181</v>
      </c>
    </row>
    <row r="16" spans="2:10">
      <c r="B16" s="2">
        <v>7</v>
      </c>
      <c r="C16" s="49" t="s">
        <v>132</v>
      </c>
      <c r="D16" s="648"/>
      <c r="E16" s="254">
        <v>0</v>
      </c>
      <c r="F16" s="254">
        <f t="shared" si="0"/>
        <v>0</v>
      </c>
      <c r="G16" s="648"/>
      <c r="H16" s="509">
        <f t="shared" si="1"/>
        <v>0</v>
      </c>
      <c r="I16" s="648"/>
      <c r="J16" s="318">
        <f t="shared" si="2"/>
        <v>0</v>
      </c>
    </row>
    <row r="17" spans="2:10">
      <c r="B17" s="2">
        <v>8</v>
      </c>
      <c r="C17" s="49" t="s">
        <v>133</v>
      </c>
      <c r="D17" s="648"/>
      <c r="E17" s="254">
        <v>0</v>
      </c>
      <c r="F17" s="254">
        <f t="shared" si="0"/>
        <v>0</v>
      </c>
      <c r="G17" s="649"/>
      <c r="H17" s="509">
        <f t="shared" si="1"/>
        <v>0</v>
      </c>
      <c r="I17" s="649"/>
      <c r="J17" s="318">
        <f t="shared" si="2"/>
        <v>0</v>
      </c>
    </row>
    <row r="18" spans="2:10" ht="15">
      <c r="B18" s="2">
        <v>9</v>
      </c>
      <c r="C18" s="50" t="s">
        <v>134</v>
      </c>
      <c r="D18" s="648"/>
      <c r="E18" s="257">
        <f>SUM(E10:E17)</f>
        <v>90.487933324999901</v>
      </c>
      <c r="F18" s="257">
        <f t="shared" si="0"/>
        <v>90.487933324999901</v>
      </c>
      <c r="G18" s="257">
        <f>SUM(G10:G17)</f>
        <v>87.887402330903996</v>
      </c>
      <c r="H18" s="257">
        <f>SUM(H10:H17)</f>
        <v>95.846816539261312</v>
      </c>
      <c r="I18" s="257">
        <f>SUM(I10:I17)</f>
        <v>92.23</v>
      </c>
      <c r="J18" s="257">
        <f>SUM(J10:J17)</f>
        <v>101.52306393954019</v>
      </c>
    </row>
    <row r="19" spans="2:10">
      <c r="B19" s="2"/>
      <c r="C19" s="48"/>
      <c r="D19" s="648"/>
      <c r="E19" s="368"/>
      <c r="F19" s="368"/>
      <c r="G19" s="507"/>
      <c r="H19" s="507"/>
      <c r="I19" s="368"/>
      <c r="J19" s="368"/>
    </row>
    <row r="20" spans="2:10">
      <c r="B20" s="2">
        <v>10</v>
      </c>
      <c r="C20" s="52" t="s">
        <v>135</v>
      </c>
      <c r="D20" s="648"/>
      <c r="E20" s="368">
        <f>'F3'!E10</f>
        <v>7745.32</v>
      </c>
      <c r="F20" s="368">
        <f>'F3'!F10</f>
        <v>7745.32</v>
      </c>
      <c r="G20" s="507">
        <f>'F3'!G10</f>
        <v>7745.32</v>
      </c>
      <c r="H20" s="254">
        <f>'F3'!H10</f>
        <v>7794.6129841439997</v>
      </c>
      <c r="I20" s="368">
        <f>'F3'!I10</f>
        <v>7745.32</v>
      </c>
      <c r="J20" s="254">
        <f>'F3'!J10</f>
        <v>7819.6153842779995</v>
      </c>
    </row>
    <row r="21" spans="2:10" ht="28.5">
      <c r="B21" s="2">
        <v>11</v>
      </c>
      <c r="C21" s="42" t="s">
        <v>136</v>
      </c>
      <c r="D21" s="649"/>
      <c r="E21" s="534">
        <v>1.04</v>
      </c>
      <c r="F21" s="534">
        <f>E21</f>
        <v>1.04</v>
      </c>
      <c r="G21" s="534">
        <v>1.0817000000000001</v>
      </c>
      <c r="H21" s="534">
        <f>H23/(H20*H22%)</f>
        <v>1.3394303518667452</v>
      </c>
      <c r="I21" s="534">
        <f>G21</f>
        <v>1.0817000000000001</v>
      </c>
      <c r="J21" s="534">
        <f>H21</f>
        <v>1.3394303518667452</v>
      </c>
    </row>
    <row r="22" spans="2:10">
      <c r="B22" s="527">
        <v>12</v>
      </c>
      <c r="C22" s="42" t="s">
        <v>750</v>
      </c>
      <c r="D22" s="528"/>
      <c r="E22" s="534">
        <f>SUM(F31:F35)+1</f>
        <v>1.2961103772264435</v>
      </c>
      <c r="F22" s="534">
        <f>E22</f>
        <v>1.2961103772264435</v>
      </c>
      <c r="G22" s="535">
        <v>1.0489999999999999</v>
      </c>
      <c r="H22" s="535">
        <f>1+F36</f>
        <v>1.0592220754452888</v>
      </c>
      <c r="I22" s="535">
        <v>1.1008</v>
      </c>
      <c r="J22" s="535">
        <f>H22+F36</f>
        <v>1.1184441508905776</v>
      </c>
    </row>
    <row r="23" spans="2:10" ht="15">
      <c r="B23" s="527">
        <v>13</v>
      </c>
      <c r="C23" s="48" t="s">
        <v>751</v>
      </c>
      <c r="D23" s="117"/>
      <c r="E23" s="537">
        <f>E20*E21*E22%</f>
        <v>104.40341212017098</v>
      </c>
      <c r="F23" s="537">
        <f t="shared" ref="F23:J23" si="3">F20*F21*F22%</f>
        <v>104.40341212017098</v>
      </c>
      <c r="G23" s="537">
        <f t="shared" si="3"/>
        <v>87.886401635560006</v>
      </c>
      <c r="H23" s="537">
        <f>F23*H22</f>
        <v>110.58639886949733</v>
      </c>
      <c r="I23" s="537">
        <f t="shared" si="3"/>
        <v>92.226263985152016</v>
      </c>
      <c r="J23" s="537">
        <f t="shared" si="3"/>
        <v>117.14394108534678</v>
      </c>
    </row>
    <row r="24" spans="2:10">
      <c r="B24" s="526"/>
    </row>
    <row r="25" spans="2:10" ht="36.75" customHeight="1">
      <c r="B25" s="718" t="s">
        <v>764</v>
      </c>
      <c r="C25" s="718"/>
      <c r="D25" s="718"/>
      <c r="E25" s="718"/>
      <c r="F25" s="718"/>
      <c r="G25" s="718"/>
      <c r="H25" s="718"/>
      <c r="I25" s="718"/>
      <c r="J25" s="718"/>
    </row>
    <row r="26" spans="2:10">
      <c r="B26" s="526"/>
      <c r="C26" s="536" t="s">
        <v>752</v>
      </c>
      <c r="D26" s="536"/>
      <c r="E26" s="536"/>
      <c r="F26" s="536"/>
      <c r="G26" s="536"/>
      <c r="H26" s="536"/>
      <c r="I26" s="536"/>
      <c r="J26" s="536"/>
    </row>
    <row r="28" spans="2:10">
      <c r="B28" s="526"/>
    </row>
    <row r="29" spans="2:10">
      <c r="D29" s="646" t="s">
        <v>625</v>
      </c>
      <c r="E29" s="646"/>
    </row>
    <row r="30" spans="2:10">
      <c r="D30" s="350" t="s">
        <v>626</v>
      </c>
      <c r="E30" s="350">
        <v>114.9</v>
      </c>
      <c r="F30" s="351"/>
      <c r="G30" s="351"/>
    </row>
    <row r="31" spans="2:10">
      <c r="D31" s="350" t="s">
        <v>627</v>
      </c>
      <c r="E31" s="350">
        <v>119.8</v>
      </c>
      <c r="F31" s="533">
        <f>E31/E30-1</f>
        <v>4.2645778938207091E-2</v>
      </c>
      <c r="G31" s="353" t="s">
        <v>628</v>
      </c>
    </row>
    <row r="32" spans="2:10">
      <c r="D32" s="350" t="s">
        <v>629</v>
      </c>
      <c r="E32" s="354">
        <v>121.8</v>
      </c>
      <c r="F32" s="533">
        <f t="shared" ref="F32:F35" si="4">E32/E31-1</f>
        <v>1.6694490818029983E-2</v>
      </c>
      <c r="G32" s="353" t="s">
        <v>630</v>
      </c>
    </row>
    <row r="33" spans="4:7">
      <c r="D33" s="350" t="s">
        <v>631</v>
      </c>
      <c r="E33" s="350">
        <v>123.4</v>
      </c>
      <c r="F33" s="533">
        <f t="shared" si="4"/>
        <v>1.3136288998357948E-2</v>
      </c>
      <c r="G33" s="353" t="s">
        <v>632</v>
      </c>
    </row>
    <row r="34" spans="4:7">
      <c r="D34" s="350" t="s">
        <v>633</v>
      </c>
      <c r="E34" s="350">
        <v>139.4</v>
      </c>
      <c r="F34" s="533">
        <f t="shared" si="4"/>
        <v>0.12965964343598047</v>
      </c>
      <c r="G34" s="353" t="s">
        <v>634</v>
      </c>
    </row>
    <row r="35" spans="4:7">
      <c r="D35" s="355" t="s">
        <v>635</v>
      </c>
      <c r="E35" s="350">
        <v>152.5</v>
      </c>
      <c r="F35" s="533">
        <f t="shared" si="4"/>
        <v>9.3974175035868024E-2</v>
      </c>
      <c r="G35" s="353" t="s">
        <v>449</v>
      </c>
    </row>
    <row r="36" spans="4:7" ht="15">
      <c r="E36" s="3" t="s">
        <v>470</v>
      </c>
      <c r="F36" s="466">
        <f>AVERAGE(F31:F35)</f>
        <v>5.9222075445288701E-2</v>
      </c>
    </row>
  </sheetData>
  <mergeCells count="10">
    <mergeCell ref="D29:E29"/>
    <mergeCell ref="I7:J7"/>
    <mergeCell ref="B7:B9"/>
    <mergeCell ref="C7:C9"/>
    <mergeCell ref="D7:F7"/>
    <mergeCell ref="I10:I17"/>
    <mergeCell ref="D10:D21"/>
    <mergeCell ref="G7:H7"/>
    <mergeCell ref="G10:G17"/>
    <mergeCell ref="B25:J25"/>
  </mergeCells>
  <pageMargins left="0.51" right="0.59" top="0.74" bottom="1" header="0.5" footer="0.5"/>
  <pageSetup paperSize="9" scale="91"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B1:Q16"/>
  <sheetViews>
    <sheetView showGridLines="0" zoomScale="90" zoomScaleNormal="90" zoomScaleSheetLayoutView="90" workbookViewId="0">
      <selection activeCell="F21" sqref="F21"/>
    </sheetView>
  </sheetViews>
  <sheetFormatPr defaultColWidth="9.140625" defaultRowHeight="14.25"/>
  <cols>
    <col min="1" max="1" width="4.140625" style="4" customWidth="1"/>
    <col min="2" max="2" width="6.28515625" style="4" customWidth="1"/>
    <col min="3" max="3" width="34.5703125" style="4" customWidth="1"/>
    <col min="4" max="4" width="13.7109375" style="4" bestFit="1" customWidth="1"/>
    <col min="5" max="5" width="12.5703125" style="4" bestFit="1" customWidth="1"/>
    <col min="6" max="6" width="13.42578125" style="4" bestFit="1" customWidth="1"/>
    <col min="7" max="7" width="13.7109375" style="4" bestFit="1" customWidth="1"/>
    <col min="8" max="8" width="18.5703125" style="4" customWidth="1"/>
    <col min="9" max="9" width="13.140625" style="4" bestFit="1" customWidth="1"/>
    <col min="10" max="10" width="12.5703125" style="4" customWidth="1"/>
    <col min="11" max="11" width="11.85546875" style="4" bestFit="1" customWidth="1"/>
    <col min="12" max="12" width="13.85546875" style="4" bestFit="1" customWidth="1"/>
    <col min="13" max="17" width="11.85546875" style="4" bestFit="1" customWidth="1"/>
    <col min="18" max="18" width="11.7109375" style="4" bestFit="1" customWidth="1"/>
    <col min="19" max="16384" width="9.140625" style="4"/>
  </cols>
  <sheetData>
    <row r="1" spans="2:17" ht="15">
      <c r="B1" s="53"/>
    </row>
    <row r="2" spans="2:17" ht="15.75">
      <c r="C2" s="5"/>
      <c r="D2" s="5"/>
      <c r="E2" s="141"/>
      <c r="F2" s="126" t="s">
        <v>423</v>
      </c>
      <c r="G2" s="141"/>
      <c r="J2" s="5"/>
      <c r="K2" s="5"/>
      <c r="L2" s="5"/>
      <c r="M2" s="5"/>
    </row>
    <row r="3" spans="2:17" ht="15.75">
      <c r="C3" s="5"/>
      <c r="D3" s="5"/>
      <c r="E3" s="141"/>
      <c r="F3" s="126" t="s">
        <v>424</v>
      </c>
      <c r="G3" s="141"/>
      <c r="J3" s="5"/>
      <c r="K3" s="5"/>
      <c r="L3" s="5"/>
      <c r="M3" s="5"/>
    </row>
    <row r="4" spans="2:17" ht="15.75">
      <c r="C4" s="5"/>
      <c r="D4" s="5"/>
      <c r="E4" s="5"/>
      <c r="F4" s="140" t="s">
        <v>297</v>
      </c>
      <c r="G4" s="5"/>
      <c r="J4" s="5"/>
      <c r="K4" s="5"/>
      <c r="L4" s="5"/>
      <c r="M4" s="5"/>
    </row>
    <row r="5" spans="2:17" ht="15">
      <c r="B5" s="41"/>
      <c r="C5" s="54"/>
      <c r="D5" s="54"/>
      <c r="E5" s="54"/>
      <c r="F5" s="54"/>
      <c r="G5" s="54"/>
      <c r="H5" s="54"/>
      <c r="I5" s="54"/>
      <c r="J5" s="54"/>
      <c r="K5" s="54"/>
      <c r="L5" s="54"/>
    </row>
    <row r="6" spans="2:17" ht="15">
      <c r="D6" s="19"/>
      <c r="E6" s="19"/>
      <c r="F6" s="19"/>
      <c r="G6" s="19"/>
      <c r="H6" s="19"/>
      <c r="I6" s="19"/>
      <c r="J6" s="31" t="s">
        <v>4</v>
      </c>
      <c r="Q6" s="31"/>
    </row>
    <row r="7" spans="2:17" s="19" customFormat="1" ht="15" customHeight="1">
      <c r="B7" s="616" t="s">
        <v>211</v>
      </c>
      <c r="C7" s="619" t="s">
        <v>17</v>
      </c>
      <c r="D7" s="623" t="s">
        <v>420</v>
      </c>
      <c r="E7" s="624"/>
      <c r="F7" s="625"/>
      <c r="G7" s="623" t="s">
        <v>715</v>
      </c>
      <c r="H7" s="626"/>
      <c r="I7" s="623" t="s">
        <v>422</v>
      </c>
      <c r="J7" s="626"/>
    </row>
    <row r="8" spans="2:17" s="19" customFormat="1" ht="45">
      <c r="B8" s="617"/>
      <c r="C8" s="619"/>
      <c r="D8" s="130" t="s">
        <v>376</v>
      </c>
      <c r="E8" s="130" t="s">
        <v>256</v>
      </c>
      <c r="F8" s="130" t="s">
        <v>227</v>
      </c>
      <c r="G8" s="502" t="s">
        <v>376</v>
      </c>
      <c r="H8" s="502" t="s">
        <v>256</v>
      </c>
      <c r="I8" s="130" t="s">
        <v>376</v>
      </c>
      <c r="J8" s="130" t="s">
        <v>256</v>
      </c>
    </row>
    <row r="9" spans="2:17" s="19" customFormat="1" ht="30">
      <c r="B9" s="618"/>
      <c r="C9" s="620"/>
      <c r="D9" s="130" t="s">
        <v>9</v>
      </c>
      <c r="E9" s="130" t="s">
        <v>11</v>
      </c>
      <c r="F9" s="130" t="s">
        <v>257</v>
      </c>
      <c r="G9" s="502" t="s">
        <v>9</v>
      </c>
      <c r="H9" s="502" t="s">
        <v>421</v>
      </c>
      <c r="I9" s="130" t="s">
        <v>9</v>
      </c>
      <c r="J9" s="130" t="s">
        <v>421</v>
      </c>
    </row>
    <row r="10" spans="2:17" s="5" customFormat="1">
      <c r="B10" s="57">
        <v>1</v>
      </c>
      <c r="C10" s="515" t="s">
        <v>730</v>
      </c>
      <c r="D10" s="349">
        <v>7745.32</v>
      </c>
      <c r="E10" s="323">
        <v>7745.32</v>
      </c>
      <c r="F10" s="323">
        <f>E10</f>
        <v>7745.32</v>
      </c>
      <c r="G10" s="501">
        <v>7745.32</v>
      </c>
      <c r="H10" s="112">
        <f>F13</f>
        <v>7794.6129841439997</v>
      </c>
      <c r="I10" s="324">
        <v>7745.32</v>
      </c>
      <c r="J10" s="402">
        <f>H13</f>
        <v>7819.6153842779995</v>
      </c>
    </row>
    <row r="11" spans="2:17" s="5" customFormat="1">
      <c r="B11" s="26">
        <v>2</v>
      </c>
      <c r="C11" s="32" t="s">
        <v>300</v>
      </c>
      <c r="D11" s="349">
        <v>0</v>
      </c>
      <c r="E11" s="112">
        <f>F3.1!F20</f>
        <v>49.292984144000215</v>
      </c>
      <c r="F11" s="112">
        <f>E11</f>
        <v>49.292984144000215</v>
      </c>
      <c r="G11" s="112">
        <v>0</v>
      </c>
      <c r="H11" s="112">
        <f>'F4'!G99</f>
        <v>25.002400133999998</v>
      </c>
      <c r="I11" s="324">
        <v>0</v>
      </c>
      <c r="J11" s="324">
        <f>F3.1!F39</f>
        <v>20.77</v>
      </c>
    </row>
    <row r="12" spans="2:17" s="5" customFormat="1">
      <c r="B12" s="26">
        <v>3</v>
      </c>
      <c r="C12" s="34" t="s">
        <v>247</v>
      </c>
      <c r="D12" s="349">
        <v>0</v>
      </c>
      <c r="E12" s="112">
        <f>E11</f>
        <v>49.292984144000215</v>
      </c>
      <c r="F12" s="112">
        <f>E12</f>
        <v>49.292984144000215</v>
      </c>
      <c r="G12" s="112">
        <v>0</v>
      </c>
      <c r="H12" s="112">
        <f>H11</f>
        <v>25.002400133999998</v>
      </c>
      <c r="I12" s="324">
        <v>0</v>
      </c>
      <c r="J12" s="324">
        <f>J11</f>
        <v>20.77</v>
      </c>
    </row>
    <row r="13" spans="2:17" s="5" customFormat="1">
      <c r="B13" s="26">
        <v>4</v>
      </c>
      <c r="C13" s="515" t="s">
        <v>731</v>
      </c>
      <c r="D13" s="349">
        <f>D10+D12</f>
        <v>7745.32</v>
      </c>
      <c r="E13" s="254">
        <f t="shared" ref="E13:J13" si="0">E10+E12</f>
        <v>7794.6129841439997</v>
      </c>
      <c r="F13" s="254">
        <f t="shared" si="0"/>
        <v>7794.6129841439997</v>
      </c>
      <c r="G13" s="254">
        <f>G10+G12</f>
        <v>7745.32</v>
      </c>
      <c r="H13" s="254">
        <f>H10+H12</f>
        <v>7819.6153842779995</v>
      </c>
      <c r="I13" s="349">
        <f t="shared" si="0"/>
        <v>7745.32</v>
      </c>
      <c r="J13" s="254">
        <f t="shared" si="0"/>
        <v>7840.3853842779999</v>
      </c>
    </row>
    <row r="14" spans="2:17" s="37" customFormat="1" ht="15">
      <c r="B14" s="58"/>
      <c r="C14" s="47"/>
      <c r="D14" s="55"/>
      <c r="E14" s="55"/>
      <c r="F14" s="55"/>
      <c r="G14" s="56"/>
      <c r="H14" s="29"/>
      <c r="I14" s="29"/>
      <c r="J14" s="29"/>
      <c r="K14" s="29"/>
      <c r="L14" s="29"/>
      <c r="M14" s="29"/>
    </row>
    <row r="16" spans="2:17">
      <c r="B16" s="59"/>
    </row>
  </sheetData>
  <mergeCells count="5">
    <mergeCell ref="D7:F7"/>
    <mergeCell ref="I7:J7"/>
    <mergeCell ref="B7:B9"/>
    <mergeCell ref="C7:C9"/>
    <mergeCell ref="G7:H7"/>
  </mergeCells>
  <pageMargins left="0.62992125984251968" right="0.23622047244094491" top="0.98425196850393704" bottom="0.98425196850393704" header="0.23622047244094491" footer="0.23622047244094491"/>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B1:Q40"/>
  <sheetViews>
    <sheetView showGridLines="0" topLeftCell="A37" zoomScale="90" zoomScaleNormal="90" zoomScaleSheetLayoutView="90" workbookViewId="0">
      <selection activeCell="J8" sqref="J8"/>
    </sheetView>
  </sheetViews>
  <sheetFormatPr defaultColWidth="9.140625" defaultRowHeight="15"/>
  <cols>
    <col min="1" max="1" width="4.140625" style="141" customWidth="1"/>
    <col min="2" max="2" width="6.28515625" style="141" customWidth="1"/>
    <col min="3" max="3" width="16.28515625" style="141" customWidth="1"/>
    <col min="4" max="4" width="32.7109375" style="141" customWidth="1"/>
    <col min="5" max="5" width="38.85546875" style="141" customWidth="1"/>
    <col min="6" max="6" width="16.28515625" style="141" customWidth="1"/>
    <col min="7" max="7" width="18.140625" style="141" customWidth="1"/>
    <col min="8" max="8" width="17.5703125" style="141" customWidth="1"/>
    <col min="9" max="9" width="23.85546875" style="141" customWidth="1"/>
    <col min="10" max="10" width="44.42578125" style="141" customWidth="1"/>
    <col min="11" max="11" width="22.140625" style="141" customWidth="1"/>
    <col min="12" max="12" width="36.7109375" style="141" customWidth="1"/>
    <col min="13" max="13" width="13.140625" style="141" bestFit="1" customWidth="1"/>
    <col min="14" max="14" width="12.5703125" style="141" customWidth="1"/>
    <col min="15" max="15" width="11.85546875" style="141" bestFit="1" customWidth="1"/>
    <col min="16" max="16" width="13.85546875" style="141" bestFit="1" customWidth="1"/>
    <col min="17" max="21" width="11.85546875" style="141" bestFit="1" customWidth="1"/>
    <col min="22" max="22" width="11.7109375" style="141" bestFit="1" customWidth="1"/>
    <col min="23" max="16384" width="9.140625" style="141"/>
  </cols>
  <sheetData>
    <row r="1" spans="2:17" ht="15.75">
      <c r="B1" s="142"/>
    </row>
    <row r="2" spans="2:17" ht="15.75">
      <c r="H2" s="126" t="s">
        <v>423</v>
      </c>
      <c r="I2" s="126"/>
    </row>
    <row r="3" spans="2:17" ht="15.75">
      <c r="H3" s="126" t="s">
        <v>424</v>
      </c>
      <c r="I3" s="126"/>
    </row>
    <row r="4" spans="2:17" ht="15.75">
      <c r="H4" s="140" t="s">
        <v>298</v>
      </c>
      <c r="I4" s="140"/>
    </row>
    <row r="5" spans="2:17" ht="15.75">
      <c r="K5" s="140"/>
    </row>
    <row r="6" spans="2:17" ht="95.25" thickBot="1">
      <c r="B6" s="143" t="s">
        <v>211</v>
      </c>
      <c r="C6" s="144" t="s">
        <v>268</v>
      </c>
      <c r="D6" s="145" t="s">
        <v>270</v>
      </c>
      <c r="E6" s="144" t="s">
        <v>269</v>
      </c>
      <c r="F6" s="145" t="s">
        <v>273</v>
      </c>
      <c r="G6" s="145" t="s">
        <v>276</v>
      </c>
      <c r="H6" s="145" t="s">
        <v>277</v>
      </c>
      <c r="I6" s="145" t="s">
        <v>290</v>
      </c>
      <c r="J6" s="144" t="s">
        <v>271</v>
      </c>
      <c r="K6" s="145" t="s">
        <v>278</v>
      </c>
      <c r="L6" s="145" t="s">
        <v>200</v>
      </c>
      <c r="M6" s="146"/>
      <c r="N6" s="146"/>
      <c r="O6" s="146"/>
      <c r="P6" s="146"/>
    </row>
    <row r="7" spans="2:17" s="151" customFormat="1" ht="15.75">
      <c r="B7" s="147"/>
      <c r="C7" s="148" t="s">
        <v>255</v>
      </c>
      <c r="D7" s="149"/>
      <c r="E7" s="149"/>
      <c r="F7" s="149"/>
      <c r="G7" s="149"/>
      <c r="H7" s="149"/>
      <c r="I7" s="149"/>
      <c r="J7" s="149"/>
      <c r="K7" s="148"/>
      <c r="L7" s="150"/>
      <c r="M7" s="142"/>
      <c r="N7" s="142"/>
      <c r="O7" s="142"/>
      <c r="P7" s="142"/>
      <c r="Q7" s="142"/>
    </row>
    <row r="8" spans="2:17" ht="186.75" customHeight="1">
      <c r="B8" s="152">
        <v>1</v>
      </c>
      <c r="C8" s="662" t="s">
        <v>449</v>
      </c>
      <c r="D8" s="153" t="s">
        <v>437</v>
      </c>
      <c r="E8" s="153" t="s">
        <v>647</v>
      </c>
      <c r="F8" s="154">
        <v>38.311999300000025</v>
      </c>
      <c r="G8" s="155">
        <f>F8</f>
        <v>38.311999300000025</v>
      </c>
      <c r="H8" s="155">
        <f>G8</f>
        <v>38.311999300000025</v>
      </c>
      <c r="I8" s="522" t="s">
        <v>437</v>
      </c>
      <c r="J8" s="400" t="s">
        <v>744</v>
      </c>
      <c r="K8" s="656" t="s">
        <v>426</v>
      </c>
      <c r="L8" s="659" t="s">
        <v>734</v>
      </c>
    </row>
    <row r="9" spans="2:17" ht="36" customHeight="1">
      <c r="B9" s="152">
        <v>2</v>
      </c>
      <c r="C9" s="663"/>
      <c r="D9" s="153" t="s">
        <v>425</v>
      </c>
      <c r="E9" s="153" t="s">
        <v>438</v>
      </c>
      <c r="F9" s="154">
        <v>0.46450182900002801</v>
      </c>
      <c r="G9" s="155">
        <f t="shared" ref="G9:H9" si="0">F9</f>
        <v>0.46450182900002801</v>
      </c>
      <c r="H9" s="155">
        <f t="shared" si="0"/>
        <v>0.46450182900002801</v>
      </c>
      <c r="I9" s="522" t="s">
        <v>425</v>
      </c>
      <c r="J9" s="400" t="s">
        <v>736</v>
      </c>
      <c r="K9" s="657"/>
      <c r="L9" s="660"/>
    </row>
    <row r="10" spans="2:17" ht="35.25" customHeight="1">
      <c r="B10" s="152">
        <v>3</v>
      </c>
      <c r="C10" s="663"/>
      <c r="D10" s="153" t="s">
        <v>243</v>
      </c>
      <c r="E10" s="153" t="s">
        <v>444</v>
      </c>
      <c r="F10" s="154">
        <v>2.9133212999999998</v>
      </c>
      <c r="G10" s="155">
        <f t="shared" ref="G10:H10" si="1">F10</f>
        <v>2.9133212999999998</v>
      </c>
      <c r="H10" s="155">
        <f t="shared" si="1"/>
        <v>2.9133212999999998</v>
      </c>
      <c r="I10" s="522" t="s">
        <v>243</v>
      </c>
      <c r="J10" s="400" t="s">
        <v>737</v>
      </c>
      <c r="K10" s="657"/>
      <c r="L10" s="660"/>
    </row>
    <row r="11" spans="2:17" ht="18" customHeight="1">
      <c r="B11" s="152">
        <v>4</v>
      </c>
      <c r="C11" s="663"/>
      <c r="D11" s="153" t="s">
        <v>648</v>
      </c>
      <c r="E11" s="153" t="s">
        <v>649</v>
      </c>
      <c r="F11" s="154">
        <v>0.14829070799999755</v>
      </c>
      <c r="G11" s="155">
        <f t="shared" ref="G11:H11" si="2">F11</f>
        <v>0.14829070799999755</v>
      </c>
      <c r="H11" s="155">
        <f t="shared" si="2"/>
        <v>0.14829070799999755</v>
      </c>
      <c r="I11" s="522" t="s">
        <v>648</v>
      </c>
      <c r="J11" s="400" t="str">
        <f>+E11</f>
        <v>retaining wall around coal stock yard</v>
      </c>
      <c r="K11" s="657"/>
      <c r="L11" s="660"/>
    </row>
    <row r="12" spans="2:17" ht="19.5" customHeight="1">
      <c r="B12" s="152">
        <v>5</v>
      </c>
      <c r="C12" s="663"/>
      <c r="D12" s="153" t="s">
        <v>429</v>
      </c>
      <c r="E12" s="153" t="s">
        <v>430</v>
      </c>
      <c r="F12" s="154">
        <v>1.0381822239999963</v>
      </c>
      <c r="G12" s="155">
        <f t="shared" ref="G12:H12" si="3">F12</f>
        <v>1.0381822239999963</v>
      </c>
      <c r="H12" s="155">
        <f t="shared" si="3"/>
        <v>1.0381822239999963</v>
      </c>
      <c r="I12" s="522" t="s">
        <v>429</v>
      </c>
      <c r="J12" s="153" t="s">
        <v>430</v>
      </c>
      <c r="K12" s="658"/>
      <c r="L12" s="660"/>
    </row>
    <row r="13" spans="2:17" ht="30">
      <c r="B13" s="152">
        <v>6</v>
      </c>
      <c r="C13" s="663"/>
      <c r="D13" s="153" t="s">
        <v>439</v>
      </c>
      <c r="E13" s="153" t="s">
        <v>440</v>
      </c>
      <c r="F13" s="531">
        <v>2.3599999999999177E-3</v>
      </c>
      <c r="G13" s="264">
        <f t="shared" ref="G13:H13" si="4">F13</f>
        <v>2.3599999999999177E-3</v>
      </c>
      <c r="H13" s="264">
        <f t="shared" si="4"/>
        <v>2.3599999999999177E-3</v>
      </c>
      <c r="I13" s="522" t="s">
        <v>439</v>
      </c>
      <c r="J13" s="153" t="s">
        <v>440</v>
      </c>
      <c r="K13" s="156" t="s">
        <v>431</v>
      </c>
      <c r="L13" s="660"/>
    </row>
    <row r="14" spans="2:17" ht="30">
      <c r="B14" s="152">
        <v>7</v>
      </c>
      <c r="C14" s="663"/>
      <c r="D14" s="153" t="s">
        <v>432</v>
      </c>
      <c r="E14" s="153" t="s">
        <v>441</v>
      </c>
      <c r="F14" s="154">
        <f>'F4'!G51</f>
        <v>1.1939198820001593</v>
      </c>
      <c r="G14" s="155">
        <f t="shared" ref="G14:H14" si="5">F14</f>
        <v>1.1939198820001593</v>
      </c>
      <c r="H14" s="155">
        <f t="shared" si="5"/>
        <v>1.1939198820001593</v>
      </c>
      <c r="I14" s="522" t="s">
        <v>432</v>
      </c>
      <c r="J14" s="153" t="s">
        <v>441</v>
      </c>
      <c r="K14" s="656" t="s">
        <v>426</v>
      </c>
      <c r="L14" s="660"/>
    </row>
    <row r="15" spans="2:17" ht="45">
      <c r="B15" s="152">
        <v>8</v>
      </c>
      <c r="C15" s="663"/>
      <c r="D15" s="153" t="s">
        <v>433</v>
      </c>
      <c r="E15" s="153" t="s">
        <v>434</v>
      </c>
      <c r="F15" s="154">
        <f>+[8]Sheet4!$D$16/10^7</f>
        <v>1.106137242</v>
      </c>
      <c r="G15" s="155">
        <f t="shared" ref="G15:H15" si="6">F15</f>
        <v>1.106137242</v>
      </c>
      <c r="H15" s="155">
        <f t="shared" si="6"/>
        <v>1.106137242</v>
      </c>
      <c r="I15" s="522" t="s">
        <v>433</v>
      </c>
      <c r="J15" s="153" t="s">
        <v>434</v>
      </c>
      <c r="K15" s="657"/>
      <c r="L15" s="660"/>
    </row>
    <row r="16" spans="2:17" ht="45">
      <c r="B16" s="152">
        <v>9</v>
      </c>
      <c r="C16" s="663"/>
      <c r="D16" s="153" t="s">
        <v>435</v>
      </c>
      <c r="E16" s="153" t="s">
        <v>442</v>
      </c>
      <c r="F16" s="154">
        <f>+[8]Sheet4!$D$8/10^7</f>
        <v>4.1966000000000003E-2</v>
      </c>
      <c r="G16" s="155">
        <f t="shared" ref="G16:H16" si="7">F16</f>
        <v>4.1966000000000003E-2</v>
      </c>
      <c r="H16" s="155">
        <f t="shared" si="7"/>
        <v>4.1966000000000003E-2</v>
      </c>
      <c r="I16" s="522" t="s">
        <v>435</v>
      </c>
      <c r="J16" s="153" t="s">
        <v>442</v>
      </c>
      <c r="K16" s="657"/>
      <c r="L16" s="660"/>
    </row>
    <row r="17" spans="2:12" ht="48" customHeight="1">
      <c r="B17" s="152">
        <v>10</v>
      </c>
      <c r="C17" s="663"/>
      <c r="D17" s="153" t="s">
        <v>455</v>
      </c>
      <c r="E17" s="153" t="s">
        <v>650</v>
      </c>
      <c r="F17" s="154">
        <f>+[8]Sheet4!$D$14/10^7</f>
        <v>2.0777090089999999</v>
      </c>
      <c r="G17" s="155">
        <f t="shared" ref="G17:H17" si="8">F17</f>
        <v>2.0777090089999999</v>
      </c>
      <c r="H17" s="155">
        <f t="shared" si="8"/>
        <v>2.0777090089999999</v>
      </c>
      <c r="I17" s="522" t="s">
        <v>455</v>
      </c>
      <c r="J17" s="153" t="str">
        <f>+E17</f>
        <v>Widening of existing CC road at outside &amp; Resurfacing &amp; providing BT layer over pa</v>
      </c>
      <c r="K17" s="657"/>
      <c r="L17" s="660"/>
    </row>
    <row r="18" spans="2:12" ht="51.75" customHeight="1">
      <c r="B18" s="152">
        <v>11</v>
      </c>
      <c r="C18" s="663"/>
      <c r="D18" s="153" t="s">
        <v>651</v>
      </c>
      <c r="E18" s="153" t="s">
        <v>652</v>
      </c>
      <c r="F18" s="154">
        <f>+[8]Sheet4!$D$15/10^7</f>
        <v>1.2346957139999999</v>
      </c>
      <c r="G18" s="155">
        <f t="shared" ref="G18:H18" si="9">F18</f>
        <v>1.2346957139999999</v>
      </c>
      <c r="H18" s="155">
        <f t="shared" si="9"/>
        <v>1.2346957139999999</v>
      </c>
      <c r="I18" s="522" t="s">
        <v>651</v>
      </c>
      <c r="J18" s="153" t="str">
        <f>+E18</f>
        <v>4 closed sub store shed for o&amp;m stores &amp; Const. of one store shed Size:15MX75M</v>
      </c>
      <c r="K18" s="657"/>
      <c r="L18" s="660"/>
    </row>
    <row r="19" spans="2:12" ht="36.75" customHeight="1">
      <c r="B19" s="401">
        <v>12</v>
      </c>
      <c r="C19" s="664"/>
      <c r="D19" s="153" t="s">
        <v>436</v>
      </c>
      <c r="E19" s="153" t="s">
        <v>443</v>
      </c>
      <c r="F19" s="154">
        <f>+[8]Sheet4!$D$9/10^7</f>
        <v>0.75990093600000008</v>
      </c>
      <c r="G19" s="155">
        <f t="shared" ref="G19:H19" si="10">F19</f>
        <v>0.75990093600000008</v>
      </c>
      <c r="H19" s="155">
        <f t="shared" si="10"/>
        <v>0.75990093600000008</v>
      </c>
      <c r="I19" s="522" t="s">
        <v>436</v>
      </c>
      <c r="J19" s="153" t="s">
        <v>443</v>
      </c>
      <c r="K19" s="658"/>
      <c r="L19" s="661"/>
    </row>
    <row r="20" spans="2:12" ht="16.5" thickBot="1">
      <c r="B20" s="157"/>
      <c r="C20" s="158" t="s">
        <v>138</v>
      </c>
      <c r="D20" s="168"/>
      <c r="E20" s="168"/>
      <c r="F20" s="169">
        <f>SUM(F8:F19)</f>
        <v>49.292984144000215</v>
      </c>
      <c r="G20" s="169">
        <f t="shared" ref="G20:H20" si="11">SUM(G8:G19)</f>
        <v>49.292984144000215</v>
      </c>
      <c r="H20" s="169">
        <f t="shared" si="11"/>
        <v>49.292984144000215</v>
      </c>
      <c r="I20" s="159"/>
      <c r="J20" s="159"/>
      <c r="K20" s="159"/>
      <c r="L20" s="160"/>
    </row>
    <row r="21" spans="2:12" ht="16.5" thickBot="1">
      <c r="B21" s="163"/>
      <c r="C21" s="170"/>
      <c r="D21" s="171"/>
      <c r="E21" s="171"/>
      <c r="F21" s="163"/>
      <c r="G21" s="163"/>
      <c r="H21" s="163"/>
      <c r="I21" s="163"/>
      <c r="J21" s="163"/>
      <c r="K21" s="163"/>
      <c r="L21" s="163"/>
    </row>
    <row r="22" spans="2:12" ht="15.75">
      <c r="B22" s="558"/>
      <c r="C22" s="148" t="s">
        <v>716</v>
      </c>
      <c r="D22" s="172"/>
      <c r="E22" s="172"/>
      <c r="F22" s="161"/>
      <c r="G22" s="161"/>
      <c r="H22" s="161"/>
      <c r="I22" s="161"/>
      <c r="J22" s="161"/>
      <c r="K22" s="161"/>
      <c r="L22" s="162"/>
    </row>
    <row r="23" spans="2:12" ht="48" customHeight="1">
      <c r="B23" s="152">
        <v>1</v>
      </c>
      <c r="C23" s="665" t="s">
        <v>636</v>
      </c>
      <c r="D23" s="153" t="s">
        <v>437</v>
      </c>
      <c r="E23" s="167" t="s">
        <v>724</v>
      </c>
      <c r="F23" s="154">
        <f>'F4'!G76</f>
        <v>0.47</v>
      </c>
      <c r="G23" s="155">
        <f>F23</f>
        <v>0.47</v>
      </c>
      <c r="H23" s="155">
        <f>G23</f>
        <v>0.47</v>
      </c>
      <c r="I23" s="167" t="str">
        <f>D23</f>
        <v>BTG</v>
      </c>
      <c r="J23" s="167" t="str">
        <f>E23</f>
        <v>4C X 4sqmm Cu cable armoured, Self propelled articulated man lifter,  above 30M &amp; Ash Fusion Analyser</v>
      </c>
      <c r="K23" s="656" t="s">
        <v>748</v>
      </c>
      <c r="L23" s="667" t="s">
        <v>746</v>
      </c>
    </row>
    <row r="24" spans="2:12" ht="32.25" customHeight="1">
      <c r="B24" s="152"/>
      <c r="C24" s="666"/>
      <c r="D24" s="153" t="s">
        <v>425</v>
      </c>
      <c r="E24" s="263" t="s">
        <v>729</v>
      </c>
      <c r="F24" s="154">
        <v>1.5</v>
      </c>
      <c r="G24" s="155">
        <f t="shared" ref="G24" si="12">F24</f>
        <v>1.5</v>
      </c>
      <c r="H24" s="155">
        <f t="shared" ref="H24" si="13">G24</f>
        <v>1.5</v>
      </c>
      <c r="I24" s="167" t="s">
        <v>425</v>
      </c>
      <c r="J24" s="167" t="str">
        <f t="shared" ref="J24:J31" si="14">E24</f>
        <v>XRF Analyser mineral</v>
      </c>
      <c r="K24" s="657"/>
      <c r="L24" s="667"/>
    </row>
    <row r="25" spans="2:12" ht="48.75" customHeight="1">
      <c r="B25" s="152">
        <v>2</v>
      </c>
      <c r="C25" s="666"/>
      <c r="D25" s="153" t="s">
        <v>648</v>
      </c>
      <c r="E25" s="167" t="s">
        <v>722</v>
      </c>
      <c r="F25" s="154">
        <f>'F4'!G82</f>
        <v>7.625</v>
      </c>
      <c r="G25" s="155">
        <f t="shared" ref="G25:H25" si="15">F25</f>
        <v>7.625</v>
      </c>
      <c r="H25" s="155">
        <f t="shared" si="15"/>
        <v>7.625</v>
      </c>
      <c r="I25" s="167" t="str">
        <f t="shared" ref="I25:I31" si="16">D25</f>
        <v>Coal Transport road</v>
      </c>
      <c r="J25" s="167" t="str">
        <f t="shared" si="14"/>
        <v>CC Platform and RCC drains around Track hopper &amp; CC approaches to Stacker reclaimers</v>
      </c>
      <c r="K25" s="657"/>
      <c r="L25" s="667"/>
    </row>
    <row r="26" spans="2:12" ht="34.5" customHeight="1">
      <c r="B26" s="152">
        <v>3</v>
      </c>
      <c r="C26" s="666"/>
      <c r="D26" s="153" t="s">
        <v>429</v>
      </c>
      <c r="E26" s="167" t="s">
        <v>725</v>
      </c>
      <c r="F26" s="154">
        <f>'F4'!G84</f>
        <v>0.27467999999999998</v>
      </c>
      <c r="G26" s="155">
        <f t="shared" ref="G26:H26" si="17">F26</f>
        <v>0.27467999999999998</v>
      </c>
      <c r="H26" s="155">
        <f t="shared" si="17"/>
        <v>0.27467999999999998</v>
      </c>
      <c r="I26" s="167" t="str">
        <f t="shared" si="16"/>
        <v>Reservoir</v>
      </c>
      <c r="J26" s="167" t="str">
        <f t="shared" si="14"/>
        <v>50 mm GI Pipes for water supply in township &amp; 150 mm  dia GI pipe for township water supply</v>
      </c>
      <c r="K26" s="657"/>
      <c r="L26" s="667"/>
    </row>
    <row r="27" spans="2:12" ht="45.75" customHeight="1">
      <c r="B27" s="152">
        <v>4</v>
      </c>
      <c r="C27" s="666"/>
      <c r="D27" s="153" t="s">
        <v>432</v>
      </c>
      <c r="E27" s="167" t="s">
        <v>728</v>
      </c>
      <c r="F27" s="154">
        <f>'F4'!G88</f>
        <v>2.25</v>
      </c>
      <c r="G27" s="155">
        <f t="shared" ref="G27:H27" si="18">F27</f>
        <v>2.25</v>
      </c>
      <c r="H27" s="155">
        <f t="shared" si="18"/>
        <v>2.25</v>
      </c>
      <c r="I27" s="167" t="str">
        <f t="shared" si="16"/>
        <v>Railway Siding</v>
      </c>
      <c r="J27" s="167" t="str">
        <f t="shared" si="14"/>
        <v xml:space="preserve">Reorganization of OHT lines,Improvements at RUBs on Railway siding </v>
      </c>
      <c r="K27" s="657"/>
      <c r="L27" s="667"/>
    </row>
    <row r="28" spans="2:12" ht="52.5" customHeight="1">
      <c r="B28" s="152">
        <v>5</v>
      </c>
      <c r="C28" s="666"/>
      <c r="D28" s="153" t="s">
        <v>433</v>
      </c>
      <c r="E28" s="167" t="s">
        <v>727</v>
      </c>
      <c r="F28" s="154">
        <f>'F4'!G89</f>
        <v>2.05436</v>
      </c>
      <c r="G28" s="155">
        <f t="shared" ref="G28:H28" si="19">F28</f>
        <v>2.05436</v>
      </c>
      <c r="H28" s="155">
        <f t="shared" si="19"/>
        <v>2.05436</v>
      </c>
      <c r="I28" s="167" t="str">
        <f t="shared" si="16"/>
        <v>Township &amp; Guest House &amp; other amenities</v>
      </c>
      <c r="J28" s="167" t="str">
        <f t="shared" si="14"/>
        <v>Children park improvement works like fountains/wat, 3nos Bus shelters in township</v>
      </c>
      <c r="K28" s="657"/>
      <c r="L28" s="667"/>
    </row>
    <row r="29" spans="2:12" ht="36" customHeight="1">
      <c r="B29" s="152">
        <v>6</v>
      </c>
      <c r="C29" s="666"/>
      <c r="D29" s="153" t="s">
        <v>455</v>
      </c>
      <c r="E29" s="167" t="s">
        <v>723</v>
      </c>
      <c r="F29" s="154">
        <f>'F4'!G81</f>
        <v>7.99</v>
      </c>
      <c r="G29" s="155">
        <f t="shared" ref="G29:H29" si="20">F29</f>
        <v>7.99</v>
      </c>
      <c r="H29" s="155">
        <f t="shared" si="20"/>
        <v>7.99</v>
      </c>
      <c r="I29" s="167" t="str">
        <f t="shared" si="16"/>
        <v>Roads &amp; Culverts</v>
      </c>
      <c r="J29" s="167" t="str">
        <f t="shared" si="14"/>
        <v>Second road from NH-63 to plant entry, Bridge on diverted nala</v>
      </c>
      <c r="K29" s="657"/>
      <c r="L29" s="667"/>
    </row>
    <row r="30" spans="2:12" ht="33.75" customHeight="1">
      <c r="B30" s="152">
        <v>7</v>
      </c>
      <c r="C30" s="666"/>
      <c r="D30" s="153" t="s">
        <v>651</v>
      </c>
      <c r="E30" s="167" t="s">
        <v>726</v>
      </c>
      <c r="F30" s="154">
        <f>'F4'!G80</f>
        <v>1.845</v>
      </c>
      <c r="G30" s="155">
        <f t="shared" ref="G30:H30" si="21">F30</f>
        <v>1.845</v>
      </c>
      <c r="H30" s="155">
        <f t="shared" si="21"/>
        <v>1.845</v>
      </c>
      <c r="I30" s="167" t="str">
        <f t="shared" si="16"/>
        <v xml:space="preserve">Site Dev EnablingTemp Sheds </v>
      </c>
      <c r="J30" s="167" t="str">
        <f t="shared" si="14"/>
        <v xml:space="preserve">Drains along NH at STPP entrance,Civil maintenance shed in Plant area </v>
      </c>
      <c r="K30" s="657"/>
      <c r="L30" s="667"/>
    </row>
    <row r="31" spans="2:12" ht="31.5" customHeight="1">
      <c r="B31" s="152">
        <v>8</v>
      </c>
      <c r="C31" s="666"/>
      <c r="D31" s="153" t="s">
        <v>436</v>
      </c>
      <c r="E31" s="167" t="s">
        <v>443</v>
      </c>
      <c r="F31" s="154">
        <f>'F4'!G95</f>
        <v>0.99336013400000001</v>
      </c>
      <c r="G31" s="155">
        <f t="shared" ref="G31:H31" si="22">F31</f>
        <v>0.99336013400000001</v>
      </c>
      <c r="H31" s="155">
        <f t="shared" si="22"/>
        <v>0.99336013400000001</v>
      </c>
      <c r="I31" s="167" t="str">
        <f t="shared" si="16"/>
        <v>Furniture &amp; office automation</v>
      </c>
      <c r="J31" s="167" t="str">
        <f t="shared" si="14"/>
        <v>Furniture for Admin and service buildings</v>
      </c>
      <c r="K31" s="657"/>
      <c r="L31" s="667"/>
    </row>
    <row r="32" spans="2:12" ht="16.5" thickBot="1">
      <c r="B32" s="157"/>
      <c r="C32" s="158" t="s">
        <v>138</v>
      </c>
      <c r="D32" s="168"/>
      <c r="E32" s="168"/>
      <c r="F32" s="169">
        <f>SUM(F23:F31)</f>
        <v>25.002400133999998</v>
      </c>
      <c r="G32" s="169">
        <f>SUM(G23:G31)</f>
        <v>25.002400133999998</v>
      </c>
      <c r="H32" s="169">
        <f>SUM(H23:H31)</f>
        <v>25.002400133999998</v>
      </c>
      <c r="I32" s="159"/>
      <c r="J32" s="159"/>
      <c r="K32" s="159"/>
      <c r="L32" s="160"/>
    </row>
    <row r="33" spans="2:12" ht="15.75" customHeight="1">
      <c r="B33" s="650" t="s">
        <v>754</v>
      </c>
      <c r="C33" s="651"/>
      <c r="D33" s="651"/>
      <c r="E33" s="651"/>
      <c r="F33" s="651"/>
      <c r="G33" s="651"/>
      <c r="H33" s="651"/>
      <c r="I33" s="651"/>
      <c r="J33" s="651"/>
      <c r="K33" s="651"/>
      <c r="L33" s="652"/>
    </row>
    <row r="34" spans="2:12" ht="10.5" customHeight="1" thickBot="1">
      <c r="B34" s="653"/>
      <c r="C34" s="654"/>
      <c r="D34" s="654"/>
      <c r="E34" s="654"/>
      <c r="F34" s="654"/>
      <c r="G34" s="654"/>
      <c r="H34" s="654"/>
      <c r="I34" s="654"/>
      <c r="J34" s="654"/>
      <c r="K34" s="654"/>
      <c r="L34" s="655"/>
    </row>
    <row r="35" spans="2:12" ht="16.5" customHeight="1">
      <c r="B35" s="516"/>
      <c r="C35" s="555"/>
      <c r="D35" s="556"/>
      <c r="E35" s="556"/>
      <c r="F35" s="556"/>
      <c r="G35" s="556"/>
      <c r="H35" s="556"/>
      <c r="I35" s="556"/>
      <c r="J35" s="557"/>
      <c r="K35" s="163"/>
      <c r="L35" s="517"/>
    </row>
    <row r="36" spans="2:12" ht="16.5" customHeight="1" thickBot="1">
      <c r="B36" s="516"/>
      <c r="C36" s="555"/>
      <c r="D36" s="556"/>
      <c r="E36" s="556"/>
      <c r="F36" s="556"/>
      <c r="G36" s="556"/>
      <c r="H36" s="556"/>
      <c r="I36" s="556"/>
      <c r="J36" s="557"/>
      <c r="K36" s="163"/>
      <c r="L36" s="517"/>
    </row>
    <row r="37" spans="2:12" ht="15.75">
      <c r="B37" s="147"/>
      <c r="C37" s="148" t="s">
        <v>272</v>
      </c>
      <c r="D37" s="172"/>
      <c r="E37" s="172"/>
      <c r="F37" s="161"/>
      <c r="G37" s="161"/>
      <c r="H37" s="161"/>
      <c r="I37" s="161"/>
      <c r="J37" s="161"/>
      <c r="K37" s="161"/>
      <c r="L37" s="162"/>
    </row>
    <row r="38" spans="2:12" ht="255" customHeight="1">
      <c r="B38" s="152">
        <v>1</v>
      </c>
      <c r="C38" s="164" t="s">
        <v>448</v>
      </c>
      <c r="D38" s="167" t="s">
        <v>445</v>
      </c>
      <c r="E38" s="167" t="s">
        <v>445</v>
      </c>
      <c r="F38" s="173">
        <v>20.77</v>
      </c>
      <c r="G38" s="173">
        <f>F38</f>
        <v>20.77</v>
      </c>
      <c r="H38" s="173">
        <f>G38</f>
        <v>20.77</v>
      </c>
      <c r="I38" s="165" t="s">
        <v>446</v>
      </c>
      <c r="J38" s="156" t="s">
        <v>447</v>
      </c>
      <c r="K38" s="167" t="s">
        <v>747</v>
      </c>
      <c r="L38" s="559" t="s">
        <v>755</v>
      </c>
    </row>
    <row r="39" spans="2:12" ht="15.75">
      <c r="B39" s="174"/>
      <c r="C39" s="164" t="s">
        <v>138</v>
      </c>
      <c r="D39" s="165"/>
      <c r="E39" s="165"/>
      <c r="F39" s="164">
        <f>F38</f>
        <v>20.77</v>
      </c>
      <c r="G39" s="164">
        <f>G38</f>
        <v>20.77</v>
      </c>
      <c r="H39" s="164">
        <f>H38</f>
        <v>20.77</v>
      </c>
      <c r="I39" s="165"/>
      <c r="J39" s="165"/>
      <c r="K39" s="165"/>
      <c r="L39" s="166"/>
    </row>
    <row r="40" spans="2:12">
      <c r="B40" s="176" t="s">
        <v>274</v>
      </c>
      <c r="C40" s="177" t="s">
        <v>275</v>
      </c>
    </row>
  </sheetData>
  <mergeCells count="8">
    <mergeCell ref="B33:L34"/>
    <mergeCell ref="K8:K12"/>
    <mergeCell ref="L8:L19"/>
    <mergeCell ref="K14:K19"/>
    <mergeCell ref="C8:C19"/>
    <mergeCell ref="C23:C31"/>
    <mergeCell ref="L23:L31"/>
    <mergeCell ref="K23:K31"/>
  </mergeCells>
  <pageMargins left="0.44" right="0.23622047244094491" top="0.55000000000000004" bottom="0.98425196850393704" header="0.23622047244094491" footer="0.23622047244094491"/>
  <pageSetup paperSize="9" scale="51" fitToHeight="2"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B2:J20"/>
  <sheetViews>
    <sheetView showGridLines="0" workbookViewId="0">
      <selection activeCell="C9" sqref="C9"/>
    </sheetView>
  </sheetViews>
  <sheetFormatPr defaultRowHeight="14.25"/>
  <cols>
    <col min="1" max="2" width="9.140625" style="99"/>
    <col min="3" max="3" width="27.5703125" style="99" customWidth="1"/>
    <col min="4" max="4" width="16.140625" style="99" customWidth="1"/>
    <col min="5" max="5" width="14.28515625" style="99" customWidth="1"/>
    <col min="6" max="6" width="16" style="99" customWidth="1"/>
    <col min="7" max="7" width="17" style="99" customWidth="1"/>
    <col min="8" max="8" width="16.28515625" style="99" customWidth="1"/>
    <col min="9" max="12" width="15.7109375" style="99" customWidth="1"/>
    <col min="13" max="16384" width="9.140625" style="99"/>
  </cols>
  <sheetData>
    <row r="2" spans="2:10" ht="15.75">
      <c r="E2" s="512" t="s">
        <v>423</v>
      </c>
    </row>
    <row r="3" spans="2:10" ht="15.75">
      <c r="E3" s="512" t="s">
        <v>424</v>
      </c>
    </row>
    <row r="4" spans="2:10" ht="15">
      <c r="E4" s="40" t="s">
        <v>333</v>
      </c>
    </row>
    <row r="5" spans="2:10">
      <c r="J5" s="99" t="s">
        <v>450</v>
      </c>
    </row>
    <row r="6" spans="2:10" ht="15" customHeight="1">
      <c r="B6" s="621" t="s">
        <v>211</v>
      </c>
      <c r="C6" s="668" t="s">
        <v>17</v>
      </c>
      <c r="D6" s="623" t="s">
        <v>420</v>
      </c>
      <c r="E6" s="624"/>
      <c r="F6" s="625"/>
      <c r="G6" s="623" t="s">
        <v>715</v>
      </c>
      <c r="H6" s="626"/>
      <c r="I6" s="623" t="s">
        <v>422</v>
      </c>
      <c r="J6" s="626"/>
    </row>
    <row r="7" spans="2:10" ht="30">
      <c r="B7" s="621"/>
      <c r="C7" s="668"/>
      <c r="D7" s="130" t="s">
        <v>376</v>
      </c>
      <c r="E7" s="130" t="s">
        <v>256</v>
      </c>
      <c r="F7" s="130" t="s">
        <v>227</v>
      </c>
      <c r="G7" s="502" t="s">
        <v>376</v>
      </c>
      <c r="H7" s="502" t="s">
        <v>256</v>
      </c>
      <c r="I7" s="130" t="s">
        <v>376</v>
      </c>
      <c r="J7" s="130" t="s">
        <v>256</v>
      </c>
    </row>
    <row r="8" spans="2:10" ht="30">
      <c r="B8" s="621"/>
      <c r="C8" s="668"/>
      <c r="D8" s="130" t="s">
        <v>9</v>
      </c>
      <c r="E8" s="130" t="s">
        <v>11</v>
      </c>
      <c r="F8" s="130" t="s">
        <v>257</v>
      </c>
      <c r="G8" s="502" t="s">
        <v>9</v>
      </c>
      <c r="H8" s="502" t="s">
        <v>421</v>
      </c>
      <c r="I8" s="130" t="s">
        <v>9</v>
      </c>
      <c r="J8" s="130" t="s">
        <v>421</v>
      </c>
    </row>
    <row r="9" spans="2:10">
      <c r="B9" s="100">
        <v>1</v>
      </c>
      <c r="C9" s="33" t="s">
        <v>334</v>
      </c>
      <c r="D9" s="318">
        <f>'F3'!D12:D12</f>
        <v>0</v>
      </c>
      <c r="E9" s="318">
        <f>'F3'!E12:E12</f>
        <v>49.292984144000215</v>
      </c>
      <c r="F9" s="318">
        <f>'F3'!F12</f>
        <v>49.292984144000215</v>
      </c>
      <c r="G9" s="318">
        <v>0</v>
      </c>
      <c r="H9" s="318">
        <f>'F3'!H11</f>
        <v>25.002400133999998</v>
      </c>
      <c r="I9" s="318">
        <v>0</v>
      </c>
      <c r="J9" s="100">
        <v>20.77</v>
      </c>
    </row>
    <row r="10" spans="2:10">
      <c r="B10" s="33"/>
      <c r="C10" s="33"/>
      <c r="D10" s="100"/>
      <c r="E10" s="100"/>
      <c r="F10" s="100"/>
      <c r="G10" s="100"/>
      <c r="H10" s="100"/>
      <c r="I10" s="100"/>
      <c r="J10" s="100"/>
    </row>
    <row r="11" spans="2:10" ht="15">
      <c r="B11" s="100">
        <v>2</v>
      </c>
      <c r="C11" s="101" t="s">
        <v>201</v>
      </c>
      <c r="D11" s="318"/>
      <c r="E11" s="318"/>
      <c r="F11" s="318"/>
      <c r="G11" s="100"/>
      <c r="H11" s="318"/>
      <c r="I11" s="100"/>
      <c r="J11" s="100"/>
    </row>
    <row r="12" spans="2:10">
      <c r="B12" s="33"/>
      <c r="C12" s="33" t="s">
        <v>210</v>
      </c>
      <c r="D12" s="318">
        <v>0</v>
      </c>
      <c r="E12" s="318">
        <v>0</v>
      </c>
      <c r="F12" s="318">
        <v>0</v>
      </c>
      <c r="G12" s="318">
        <v>0</v>
      </c>
      <c r="H12" s="318">
        <v>0</v>
      </c>
      <c r="I12" s="318">
        <v>0</v>
      </c>
      <c r="J12" s="318">
        <v>0</v>
      </c>
    </row>
    <row r="13" spans="2:10">
      <c r="B13" s="33"/>
      <c r="C13" s="33" t="s">
        <v>209</v>
      </c>
      <c r="D13" s="318">
        <v>0</v>
      </c>
      <c r="E13" s="318">
        <v>0</v>
      </c>
      <c r="F13" s="318">
        <v>0</v>
      </c>
      <c r="G13" s="318">
        <v>0</v>
      </c>
      <c r="H13" s="318">
        <v>0</v>
      </c>
      <c r="I13" s="318">
        <v>0</v>
      </c>
      <c r="J13" s="318">
        <v>0</v>
      </c>
    </row>
    <row r="14" spans="2:10" ht="15">
      <c r="B14" s="33"/>
      <c r="C14" s="101" t="s">
        <v>199</v>
      </c>
      <c r="D14" s="318">
        <f>D12+D13</f>
        <v>0</v>
      </c>
      <c r="E14" s="318">
        <f t="shared" ref="E14:G14" si="0">E12+E13</f>
        <v>0</v>
      </c>
      <c r="F14" s="318">
        <f t="shared" si="0"/>
        <v>0</v>
      </c>
      <c r="G14" s="318">
        <f t="shared" si="0"/>
        <v>0</v>
      </c>
      <c r="H14" s="318">
        <f t="shared" ref="H14" si="1">H12+H13</f>
        <v>0</v>
      </c>
      <c r="I14" s="318">
        <f t="shared" ref="I14" si="2">I12+I13</f>
        <v>0</v>
      </c>
      <c r="J14" s="318">
        <f t="shared" ref="J14" si="3">J12+J13</f>
        <v>0</v>
      </c>
    </row>
    <row r="15" spans="2:10">
      <c r="B15" s="33"/>
      <c r="C15" s="33"/>
      <c r="D15" s="100"/>
      <c r="E15" s="100"/>
      <c r="F15" s="100"/>
      <c r="G15" s="100"/>
      <c r="H15" s="100"/>
      <c r="I15" s="100"/>
      <c r="J15" s="100"/>
    </row>
    <row r="16" spans="2:10">
      <c r="B16" s="100">
        <v>3</v>
      </c>
      <c r="C16" s="33" t="s">
        <v>0</v>
      </c>
      <c r="D16" s="318">
        <f>D9</f>
        <v>0</v>
      </c>
      <c r="E16" s="318">
        <f t="shared" ref="E16:G16" si="4">E9</f>
        <v>49.292984144000215</v>
      </c>
      <c r="F16" s="318">
        <f t="shared" si="4"/>
        <v>49.292984144000215</v>
      </c>
      <c r="G16" s="318">
        <f t="shared" si="4"/>
        <v>0</v>
      </c>
      <c r="H16" s="318">
        <f t="shared" ref="H16" si="5">H9</f>
        <v>25.002400133999998</v>
      </c>
      <c r="I16" s="318">
        <f t="shared" ref="I16:J16" si="6">I9</f>
        <v>0</v>
      </c>
      <c r="J16" s="318">
        <f t="shared" si="6"/>
        <v>20.77</v>
      </c>
    </row>
    <row r="17" spans="2:10">
      <c r="B17" s="100">
        <v>4</v>
      </c>
      <c r="C17" s="33" t="s">
        <v>202</v>
      </c>
      <c r="D17" s="318">
        <v>0</v>
      </c>
      <c r="E17" s="318">
        <v>0</v>
      </c>
      <c r="F17" s="318">
        <v>0</v>
      </c>
      <c r="G17" s="318">
        <v>0</v>
      </c>
      <c r="H17" s="318">
        <v>0</v>
      </c>
      <c r="I17" s="318">
        <v>0</v>
      </c>
      <c r="J17" s="318">
        <v>0</v>
      </c>
    </row>
    <row r="18" spans="2:10">
      <c r="B18" s="100">
        <v>5</v>
      </c>
      <c r="C18" s="33" t="s">
        <v>335</v>
      </c>
      <c r="D18" s="318">
        <v>0</v>
      </c>
      <c r="E18" s="318">
        <v>0</v>
      </c>
      <c r="F18" s="318">
        <v>0</v>
      </c>
      <c r="G18" s="318">
        <v>0</v>
      </c>
      <c r="H18" s="318">
        <v>0</v>
      </c>
      <c r="I18" s="318">
        <v>0</v>
      </c>
      <c r="J18" s="318">
        <v>0</v>
      </c>
    </row>
    <row r="19" spans="2:10">
      <c r="B19" s="33"/>
      <c r="C19" s="33"/>
      <c r="D19" s="100"/>
      <c r="E19" s="100"/>
      <c r="F19" s="100"/>
      <c r="G19" s="100"/>
      <c r="H19" s="100"/>
      <c r="I19" s="100"/>
      <c r="J19" s="100"/>
    </row>
    <row r="20" spans="2:10" ht="15">
      <c r="B20" s="100">
        <v>6</v>
      </c>
      <c r="C20" s="101" t="s">
        <v>336</v>
      </c>
      <c r="D20" s="403">
        <f>D14+D16+D17+D18</f>
        <v>0</v>
      </c>
      <c r="E20" s="403">
        <f t="shared" ref="E20:G20" si="7">E14+E16+E17+E18</f>
        <v>49.292984144000215</v>
      </c>
      <c r="F20" s="403">
        <f t="shared" si="7"/>
        <v>49.292984144000215</v>
      </c>
      <c r="G20" s="403">
        <f t="shared" si="7"/>
        <v>0</v>
      </c>
      <c r="H20" s="403">
        <f t="shared" ref="H20" si="8">H14+H16+H17+H18</f>
        <v>25.002400133999998</v>
      </c>
      <c r="I20" s="403">
        <f t="shared" ref="I20:J20" si="9">I14+I16+I17+I18</f>
        <v>0</v>
      </c>
      <c r="J20" s="403">
        <f t="shared" si="9"/>
        <v>20.77</v>
      </c>
    </row>
  </sheetData>
  <mergeCells count="5">
    <mergeCell ref="B6:B8"/>
    <mergeCell ref="C6:C8"/>
    <mergeCell ref="D6:F6"/>
    <mergeCell ref="I6:J6"/>
    <mergeCell ref="G6:H6"/>
  </mergeCells>
  <pageMargins left="0.70866141732283472" right="0.70866141732283472" top="0.74803149606299213" bottom="0.74803149606299213" header="0.31496062992125984" footer="0.31496062992125984"/>
  <pageSetup scale="84"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Q134"/>
  <sheetViews>
    <sheetView showGridLines="0" topLeftCell="A89" zoomScale="90" zoomScaleNormal="90" zoomScaleSheetLayoutView="90" workbookViewId="0">
      <selection activeCell="A66" sqref="A66:XFD66"/>
    </sheetView>
  </sheetViews>
  <sheetFormatPr defaultColWidth="9.140625" defaultRowHeight="14.25"/>
  <cols>
    <col min="1" max="1" width="4.140625" style="5" customWidth="1"/>
    <col min="2" max="2" width="9.140625" style="5"/>
    <col min="3" max="3" width="23.7109375" style="5" customWidth="1"/>
    <col min="4" max="4" width="14.28515625" style="5" hidden="1" customWidth="1"/>
    <col min="5" max="6" width="13.28515625" style="5" customWidth="1"/>
    <col min="7" max="7" width="12.85546875" style="5" customWidth="1"/>
    <col min="8" max="8" width="14.85546875" style="5" customWidth="1"/>
    <col min="9" max="9" width="10.85546875" style="5" customWidth="1"/>
    <col min="10" max="10" width="17" style="5" customWidth="1"/>
    <col min="11" max="12" width="10.85546875" style="5" customWidth="1"/>
    <col min="13" max="13" width="13.7109375" style="5" customWidth="1"/>
    <col min="14" max="14" width="15.28515625" style="5" customWidth="1"/>
    <col min="15" max="15" width="10.85546875" style="5" customWidth="1"/>
    <col min="16" max="16" width="13.85546875" style="5" bestFit="1" customWidth="1"/>
    <col min="17" max="21" width="11.85546875" style="5" bestFit="1" customWidth="1"/>
    <col min="22" max="22" width="11.7109375" style="5" bestFit="1" customWidth="1"/>
    <col min="23" max="16384" width="9.140625" style="5"/>
  </cols>
  <sheetData>
    <row r="1" spans="2:15" ht="15">
      <c r="B1" s="133"/>
    </row>
    <row r="2" spans="2:15" ht="15.75">
      <c r="H2" s="126" t="s">
        <v>423</v>
      </c>
      <c r="I2" s="139"/>
    </row>
    <row r="3" spans="2:15" ht="15.75">
      <c r="H3" s="126" t="s">
        <v>424</v>
      </c>
      <c r="I3" s="139"/>
    </row>
    <row r="4" spans="2:15" ht="15.75">
      <c r="H4" s="140" t="s">
        <v>299</v>
      </c>
      <c r="I4" s="40"/>
    </row>
    <row r="5" spans="2:15" ht="15" hidden="1">
      <c r="K5" s="40"/>
      <c r="O5" s="37" t="s">
        <v>4</v>
      </c>
    </row>
    <row r="6" spans="2:15" ht="15" hidden="1">
      <c r="B6" s="669" t="s">
        <v>451</v>
      </c>
      <c r="C6" s="670"/>
      <c r="D6" s="670"/>
      <c r="E6" s="670"/>
      <c r="F6" s="670"/>
      <c r="G6" s="670"/>
      <c r="H6" s="670"/>
      <c r="I6" s="670"/>
      <c r="J6" s="670"/>
      <c r="K6" s="670"/>
      <c r="L6" s="670"/>
      <c r="M6" s="670"/>
      <c r="N6" s="670"/>
      <c r="O6" s="671"/>
    </row>
    <row r="7" spans="2:15" ht="14.25" hidden="1" customHeight="1">
      <c r="B7" s="672" t="s">
        <v>2</v>
      </c>
      <c r="C7" s="674" t="s">
        <v>291</v>
      </c>
      <c r="D7" s="676" t="s">
        <v>279</v>
      </c>
      <c r="E7" s="676" t="s">
        <v>280</v>
      </c>
      <c r="F7" s="676" t="s">
        <v>281</v>
      </c>
      <c r="G7" s="676"/>
      <c r="H7" s="676"/>
      <c r="I7" s="676"/>
      <c r="J7" s="676" t="s">
        <v>282</v>
      </c>
      <c r="K7" s="676"/>
      <c r="L7" s="676"/>
      <c r="M7" s="676"/>
      <c r="N7" s="676" t="s">
        <v>283</v>
      </c>
      <c r="O7" s="678"/>
    </row>
    <row r="8" spans="2:15" ht="60.75" hidden="1" thickBot="1">
      <c r="B8" s="673"/>
      <c r="C8" s="675"/>
      <c r="D8" s="677"/>
      <c r="E8" s="677"/>
      <c r="F8" s="179" t="s">
        <v>284</v>
      </c>
      <c r="G8" s="179" t="s">
        <v>137</v>
      </c>
      <c r="H8" s="179" t="s">
        <v>285</v>
      </c>
      <c r="I8" s="179" t="s">
        <v>286</v>
      </c>
      <c r="J8" s="179" t="s">
        <v>287</v>
      </c>
      <c r="K8" s="179" t="s">
        <v>137</v>
      </c>
      <c r="L8" s="179" t="s">
        <v>288</v>
      </c>
      <c r="M8" s="179" t="s">
        <v>289</v>
      </c>
      <c r="N8" s="179" t="s">
        <v>284</v>
      </c>
      <c r="O8" s="180" t="s">
        <v>286</v>
      </c>
    </row>
    <row r="9" spans="2:15" ht="15.75" hidden="1">
      <c r="B9" s="181">
        <v>1</v>
      </c>
      <c r="C9" s="182" t="s">
        <v>452</v>
      </c>
      <c r="D9" s="62"/>
      <c r="E9" s="183">
        <v>5.28E-2</v>
      </c>
      <c r="F9" s="184">
        <v>4930.1128845999992</v>
      </c>
      <c r="G9" s="65">
        <v>0</v>
      </c>
      <c r="H9" s="65">
        <v>0</v>
      </c>
      <c r="I9" s="64">
        <f>F9+G9-H9</f>
        <v>4930.1128845999992</v>
      </c>
      <c r="J9" s="64">
        <v>1281.1961151211199</v>
      </c>
      <c r="K9" s="66">
        <f>AVERAGE(F9,I9)*E9</f>
        <v>260.30996030687993</v>
      </c>
      <c r="L9" s="64">
        <v>0</v>
      </c>
      <c r="M9" s="64">
        <f>J9+K9</f>
        <v>1541.5060754279998</v>
      </c>
      <c r="N9" s="64">
        <f>F9-J9</f>
        <v>3648.9167694788794</v>
      </c>
      <c r="O9" s="64">
        <f>I9-M9</f>
        <v>3388.6068091719994</v>
      </c>
    </row>
    <row r="10" spans="2:15" ht="15.75" hidden="1">
      <c r="B10" s="181">
        <v>2</v>
      </c>
      <c r="C10" s="185" t="s">
        <v>453</v>
      </c>
      <c r="D10" s="62"/>
      <c r="E10" s="183">
        <v>5.28E-2</v>
      </c>
      <c r="F10" s="184">
        <v>1011.4450059999999</v>
      </c>
      <c r="G10" s="65">
        <v>1.7919402119997585</v>
      </c>
      <c r="H10" s="65">
        <v>0</v>
      </c>
      <c r="I10" s="64">
        <f t="shared" ref="I10:I32" si="0">F10+G10-H10</f>
        <v>1013.2369462119997</v>
      </c>
      <c r="J10" s="64">
        <v>254.93173279200002</v>
      </c>
      <c r="K10" s="66">
        <f t="shared" ref="K10:K30" si="1">AVERAGE(F10,I10)*E10</f>
        <v>53.451603538396789</v>
      </c>
      <c r="L10" s="64">
        <v>0</v>
      </c>
      <c r="M10" s="64">
        <f t="shared" ref="M10:M31" si="2">J10+K10</f>
        <v>308.38333633039679</v>
      </c>
      <c r="N10" s="64">
        <f t="shared" ref="N10:N31" si="3">F10-J10</f>
        <v>756.51327320799987</v>
      </c>
      <c r="O10" s="64">
        <f t="shared" ref="O10:O31" si="4">I10-M10</f>
        <v>704.85360988160289</v>
      </c>
    </row>
    <row r="11" spans="2:15" ht="15.75" hidden="1">
      <c r="B11" s="181">
        <v>3</v>
      </c>
      <c r="C11" s="186" t="s">
        <v>243</v>
      </c>
      <c r="D11" s="62"/>
      <c r="E11" s="183">
        <v>0</v>
      </c>
      <c r="F11" s="184">
        <v>53.06</v>
      </c>
      <c r="G11" s="65">
        <v>5.0632299999996633E-2</v>
      </c>
      <c r="H11" s="65">
        <v>0</v>
      </c>
      <c r="I11" s="64">
        <f t="shared" si="0"/>
        <v>53.110632299999999</v>
      </c>
      <c r="J11" s="64">
        <v>0</v>
      </c>
      <c r="K11" s="66">
        <f t="shared" si="1"/>
        <v>0</v>
      </c>
      <c r="L11" s="64">
        <v>0</v>
      </c>
      <c r="M11" s="64">
        <f t="shared" si="2"/>
        <v>0</v>
      </c>
      <c r="N11" s="64">
        <f t="shared" si="3"/>
        <v>53.06</v>
      </c>
      <c r="O11" s="64">
        <f t="shared" si="4"/>
        <v>53.110632299999999</v>
      </c>
    </row>
    <row r="12" spans="2:15" ht="31.5" hidden="1">
      <c r="B12" s="181">
        <v>4</v>
      </c>
      <c r="C12" s="186" t="s">
        <v>454</v>
      </c>
      <c r="D12" s="62"/>
      <c r="E12" s="183">
        <v>5.28E-2</v>
      </c>
      <c r="F12" s="184">
        <v>5.3200000000000011E-2</v>
      </c>
      <c r="G12" s="65">
        <v>8.6697549999999998E-2</v>
      </c>
      <c r="H12" s="65">
        <v>0</v>
      </c>
      <c r="I12" s="64">
        <f t="shared" si="0"/>
        <v>0.13989755000000001</v>
      </c>
      <c r="J12" s="64">
        <v>9.6624000000000015E-3</v>
      </c>
      <c r="K12" s="66">
        <f t="shared" si="1"/>
        <v>5.0977753200000002E-3</v>
      </c>
      <c r="L12" s="64">
        <v>0</v>
      </c>
      <c r="M12" s="64">
        <f t="shared" si="2"/>
        <v>1.4760175320000003E-2</v>
      </c>
      <c r="N12" s="64">
        <f t="shared" si="3"/>
        <v>4.353760000000001E-2</v>
      </c>
      <c r="O12" s="64">
        <f t="shared" si="4"/>
        <v>0.12513737468</v>
      </c>
    </row>
    <row r="13" spans="2:15" ht="31.5" hidden="1">
      <c r="B13" s="181">
        <v>5</v>
      </c>
      <c r="C13" s="186" t="s">
        <v>427</v>
      </c>
      <c r="D13" s="62"/>
      <c r="E13" s="183">
        <v>5.28E-2</v>
      </c>
      <c r="F13" s="184">
        <v>23.47</v>
      </c>
      <c r="G13" s="65">
        <v>1.4782579339999984</v>
      </c>
      <c r="H13" s="65">
        <v>0</v>
      </c>
      <c r="I13" s="64">
        <f t="shared" si="0"/>
        <v>24.948257933999997</v>
      </c>
      <c r="J13" s="64">
        <v>6.1334011199999994</v>
      </c>
      <c r="K13" s="66">
        <f t="shared" si="1"/>
        <v>1.2782420094575999</v>
      </c>
      <c r="L13" s="64">
        <v>0</v>
      </c>
      <c r="M13" s="64">
        <f t="shared" si="2"/>
        <v>7.4116431294575991</v>
      </c>
      <c r="N13" s="64">
        <f t="shared" si="3"/>
        <v>17.33659888</v>
      </c>
      <c r="O13" s="64">
        <f t="shared" si="4"/>
        <v>17.536614804542399</v>
      </c>
    </row>
    <row r="14" spans="2:15" ht="15.75" hidden="1">
      <c r="B14" s="181">
        <v>6</v>
      </c>
      <c r="C14" s="186" t="s">
        <v>455</v>
      </c>
      <c r="D14" s="62"/>
      <c r="E14" s="183">
        <v>3.3399999999999999E-2</v>
      </c>
      <c r="F14" s="184">
        <v>13.07</v>
      </c>
      <c r="G14" s="65">
        <v>1.015989514000001</v>
      </c>
      <c r="H14" s="65">
        <v>0</v>
      </c>
      <c r="I14" s="64">
        <f t="shared" si="0"/>
        <v>14.085989514000001</v>
      </c>
      <c r="J14" s="64">
        <v>2.0928439999999999</v>
      </c>
      <c r="K14" s="66">
        <f t="shared" si="1"/>
        <v>0.45350502488380001</v>
      </c>
      <c r="L14" s="64">
        <v>0</v>
      </c>
      <c r="M14" s="64">
        <f t="shared" si="2"/>
        <v>2.5463490248838001</v>
      </c>
      <c r="N14" s="64">
        <f t="shared" si="3"/>
        <v>10.977156000000001</v>
      </c>
      <c r="O14" s="64">
        <f t="shared" si="4"/>
        <v>11.539640489116202</v>
      </c>
    </row>
    <row r="15" spans="2:15" ht="31.5" hidden="1">
      <c r="B15" s="181">
        <v>7</v>
      </c>
      <c r="C15" s="186" t="s">
        <v>428</v>
      </c>
      <c r="D15" s="62"/>
      <c r="E15" s="183">
        <v>3.3399999999999999E-2</v>
      </c>
      <c r="F15" s="184">
        <v>47.324611700000005</v>
      </c>
      <c r="G15" s="65">
        <v>3.5488029400000016</v>
      </c>
      <c r="H15" s="65">
        <v>0</v>
      </c>
      <c r="I15" s="64">
        <f t="shared" si="0"/>
        <v>50.873414640000007</v>
      </c>
      <c r="J15" s="64">
        <v>7.44524507695</v>
      </c>
      <c r="K15" s="66">
        <f t="shared" si="1"/>
        <v>1.6399070398780002</v>
      </c>
      <c r="L15" s="64">
        <v>0</v>
      </c>
      <c r="M15" s="64">
        <f t="shared" si="2"/>
        <v>9.0851521168280005</v>
      </c>
      <c r="N15" s="64">
        <f t="shared" si="3"/>
        <v>39.879366623050004</v>
      </c>
      <c r="O15" s="64">
        <f t="shared" si="4"/>
        <v>41.788262523172008</v>
      </c>
    </row>
    <row r="16" spans="2:15" ht="14.25" hidden="1" customHeight="1">
      <c r="B16" s="181">
        <v>8</v>
      </c>
      <c r="C16" s="186" t="s">
        <v>456</v>
      </c>
      <c r="D16" s="62"/>
      <c r="E16" s="183">
        <v>3.3399999999999999E-2</v>
      </c>
      <c r="F16" s="184">
        <v>17.1938</v>
      </c>
      <c r="G16" s="65">
        <v>0</v>
      </c>
      <c r="H16" s="65">
        <v>0</v>
      </c>
      <c r="I16" s="64">
        <f t="shared" si="0"/>
        <v>17.1938</v>
      </c>
      <c r="J16" s="64">
        <v>2.8667453800000002</v>
      </c>
      <c r="K16" s="66">
        <f t="shared" si="1"/>
        <v>0.57427291999999996</v>
      </c>
      <c r="L16" s="64">
        <v>0</v>
      </c>
      <c r="M16" s="64">
        <f t="shared" si="2"/>
        <v>3.4410183000000001</v>
      </c>
      <c r="N16" s="64">
        <f t="shared" si="3"/>
        <v>14.327054619999998</v>
      </c>
      <c r="O16" s="64">
        <f t="shared" si="4"/>
        <v>13.7527817</v>
      </c>
    </row>
    <row r="17" spans="2:15" ht="15.75" hidden="1">
      <c r="B17" s="181">
        <v>9</v>
      </c>
      <c r="C17" s="186" t="s">
        <v>429</v>
      </c>
      <c r="D17" s="62"/>
      <c r="E17" s="183">
        <v>3.3399999999999999E-2</v>
      </c>
      <c r="F17" s="184">
        <v>54.93</v>
      </c>
      <c r="G17" s="65">
        <v>0.12741387700000217</v>
      </c>
      <c r="H17" s="65">
        <v>0</v>
      </c>
      <c r="I17" s="64">
        <f t="shared" si="0"/>
        <v>55.057413877000002</v>
      </c>
      <c r="J17" s="64">
        <v>8.5953230000000005</v>
      </c>
      <c r="K17" s="66">
        <f t="shared" si="1"/>
        <v>1.8367898117458998</v>
      </c>
      <c r="L17" s="64">
        <v>0</v>
      </c>
      <c r="M17" s="64">
        <f t="shared" si="2"/>
        <v>10.432112811745901</v>
      </c>
      <c r="N17" s="64">
        <f t="shared" si="3"/>
        <v>46.334676999999999</v>
      </c>
      <c r="O17" s="64">
        <f t="shared" si="4"/>
        <v>44.625301065254099</v>
      </c>
    </row>
    <row r="18" spans="2:15" ht="15.75" hidden="1">
      <c r="B18" s="181">
        <v>10</v>
      </c>
      <c r="C18" s="186" t="s">
        <v>457</v>
      </c>
      <c r="D18" s="62"/>
      <c r="E18" s="183">
        <v>5.28E-2</v>
      </c>
      <c r="F18" s="184">
        <v>84.219099999999997</v>
      </c>
      <c r="G18" s="65">
        <v>0</v>
      </c>
      <c r="H18" s="65">
        <v>0</v>
      </c>
      <c r="I18" s="64">
        <f t="shared" si="0"/>
        <v>84.219099999999997</v>
      </c>
      <c r="J18" s="64">
        <v>22.199641199999999</v>
      </c>
      <c r="K18" s="66">
        <f t="shared" si="1"/>
        <v>4.4467684800000002</v>
      </c>
      <c r="L18" s="64">
        <v>0</v>
      </c>
      <c r="M18" s="64">
        <f t="shared" si="2"/>
        <v>26.646409679999998</v>
      </c>
      <c r="N18" s="64">
        <f t="shared" si="3"/>
        <v>62.019458799999995</v>
      </c>
      <c r="O18" s="64">
        <f t="shared" si="4"/>
        <v>57.57269032</v>
      </c>
    </row>
    <row r="19" spans="2:15" ht="15.75" hidden="1">
      <c r="B19" s="181">
        <v>11</v>
      </c>
      <c r="C19" s="186" t="s">
        <v>458</v>
      </c>
      <c r="D19" s="62"/>
      <c r="E19" s="183">
        <v>5.28E-2</v>
      </c>
      <c r="F19" s="184">
        <v>319.3508673020001</v>
      </c>
      <c r="G19" s="65">
        <v>0</v>
      </c>
      <c r="H19" s="65">
        <v>0</v>
      </c>
      <c r="I19" s="64">
        <f t="shared" si="0"/>
        <v>319.3508673020001</v>
      </c>
      <c r="J19" s="64">
        <v>77.528994483864011</v>
      </c>
      <c r="K19" s="66">
        <f t="shared" si="1"/>
        <v>16.861725793545606</v>
      </c>
      <c r="L19" s="64">
        <v>0</v>
      </c>
      <c r="M19" s="64">
        <f t="shared" si="2"/>
        <v>94.390720277409613</v>
      </c>
      <c r="N19" s="64">
        <f t="shared" si="3"/>
        <v>241.82187281813609</v>
      </c>
      <c r="O19" s="64">
        <f t="shared" si="4"/>
        <v>224.96014702459047</v>
      </c>
    </row>
    <row r="20" spans="2:15" ht="31.5" hidden="1">
      <c r="B20" s="181">
        <v>12</v>
      </c>
      <c r="C20" s="186" t="s">
        <v>439</v>
      </c>
      <c r="D20" s="62"/>
      <c r="E20" s="183">
        <v>3.3399999999999999E-2</v>
      </c>
      <c r="F20" s="184">
        <v>2.2400000000000002</v>
      </c>
      <c r="G20" s="65">
        <v>0.83900882699999979</v>
      </c>
      <c r="H20" s="65">
        <v>0</v>
      </c>
      <c r="I20" s="64">
        <f t="shared" si="0"/>
        <v>3.079008827</v>
      </c>
      <c r="J20" s="64">
        <v>0.24536308000000001</v>
      </c>
      <c r="K20" s="66">
        <f t="shared" si="1"/>
        <v>8.8827447410899998E-2</v>
      </c>
      <c r="L20" s="64">
        <v>0</v>
      </c>
      <c r="M20" s="64">
        <f t="shared" si="2"/>
        <v>0.3341905274109</v>
      </c>
      <c r="N20" s="64">
        <f t="shared" si="3"/>
        <v>1.9946369200000003</v>
      </c>
      <c r="O20" s="64">
        <f t="shared" si="4"/>
        <v>2.7448182995891002</v>
      </c>
    </row>
    <row r="21" spans="2:15" ht="15.75" hidden="1">
      <c r="B21" s="181">
        <v>13</v>
      </c>
      <c r="C21" s="186" t="s">
        <v>432</v>
      </c>
      <c r="D21" s="62"/>
      <c r="E21" s="183">
        <f>E9</f>
        <v>5.28E-2</v>
      </c>
      <c r="F21" s="184">
        <v>346.32999999999993</v>
      </c>
      <c r="G21" s="65">
        <v>2.3385900979999974</v>
      </c>
      <c r="H21" s="65">
        <v>0</v>
      </c>
      <c r="I21" s="64">
        <f t="shared" si="0"/>
        <v>348.66859009799992</v>
      </c>
      <c r="J21" s="64">
        <v>70.748568000000006</v>
      </c>
      <c r="K21" s="66">
        <f t="shared" si="1"/>
        <v>18.347962778587195</v>
      </c>
      <c r="L21" s="64">
        <v>0</v>
      </c>
      <c r="M21" s="64">
        <f t="shared" si="2"/>
        <v>89.096530778587208</v>
      </c>
      <c r="N21" s="64">
        <f t="shared" si="3"/>
        <v>275.58143199999995</v>
      </c>
      <c r="O21" s="64">
        <f t="shared" si="4"/>
        <v>259.57205931941269</v>
      </c>
    </row>
    <row r="22" spans="2:15" ht="31.5" hidden="1">
      <c r="B22" s="181">
        <v>14</v>
      </c>
      <c r="C22" s="186" t="s">
        <v>433</v>
      </c>
      <c r="D22" s="62"/>
      <c r="E22" s="183">
        <v>3.3399999999999999E-2</v>
      </c>
      <c r="F22" s="184">
        <v>117.19999999999999</v>
      </c>
      <c r="G22" s="65">
        <v>4.1940711679999936</v>
      </c>
      <c r="H22" s="65">
        <v>0</v>
      </c>
      <c r="I22" s="64">
        <f t="shared" si="0"/>
        <v>121.39407116799998</v>
      </c>
      <c r="J22" s="64">
        <v>15.795026999999999</v>
      </c>
      <c r="K22" s="66">
        <f t="shared" si="1"/>
        <v>3.9845209885055994</v>
      </c>
      <c r="L22" s="64">
        <v>0</v>
      </c>
      <c r="M22" s="64">
        <f t="shared" si="2"/>
        <v>19.779547988505598</v>
      </c>
      <c r="N22" s="64">
        <f t="shared" si="3"/>
        <v>101.40497299999998</v>
      </c>
      <c r="O22" s="64">
        <f t="shared" si="4"/>
        <v>101.61452317949438</v>
      </c>
    </row>
    <row r="23" spans="2:15" ht="15.75" hidden="1">
      <c r="B23" s="181">
        <v>15</v>
      </c>
      <c r="C23" s="186" t="s">
        <v>459</v>
      </c>
      <c r="D23" s="62"/>
      <c r="E23" s="183">
        <v>3.3399999999999999E-2</v>
      </c>
      <c r="F23" s="184">
        <v>1.25</v>
      </c>
      <c r="G23" s="65">
        <v>0.1238999999999999</v>
      </c>
      <c r="H23" s="65">
        <v>0</v>
      </c>
      <c r="I23" s="64">
        <f t="shared" si="0"/>
        <v>1.3738999999999999</v>
      </c>
      <c r="J23" s="64">
        <v>0.17902399999999996</v>
      </c>
      <c r="K23" s="66">
        <f t="shared" si="1"/>
        <v>4.3819129999999998E-2</v>
      </c>
      <c r="L23" s="64">
        <v>0</v>
      </c>
      <c r="M23" s="64">
        <f t="shared" si="2"/>
        <v>0.22284312999999994</v>
      </c>
      <c r="N23" s="64">
        <f t="shared" si="3"/>
        <v>1.0709759999999999</v>
      </c>
      <c r="O23" s="64">
        <f t="shared" si="4"/>
        <v>1.1510568699999999</v>
      </c>
    </row>
    <row r="24" spans="2:15" ht="15.75" hidden="1">
      <c r="B24" s="181">
        <v>16</v>
      </c>
      <c r="C24" s="186" t="s">
        <v>460</v>
      </c>
      <c r="D24" s="62"/>
      <c r="E24" s="183">
        <v>3.3399999999999999E-2</v>
      </c>
      <c r="F24" s="184">
        <v>18.282000000000004</v>
      </c>
      <c r="G24" s="65">
        <v>0.19420729000000136</v>
      </c>
      <c r="H24" s="65">
        <v>0</v>
      </c>
      <c r="I24" s="64">
        <f t="shared" si="0"/>
        <v>18.476207290000005</v>
      </c>
      <c r="J24" s="64">
        <v>2.3401041999999999</v>
      </c>
      <c r="K24" s="66">
        <f t="shared" si="1"/>
        <v>0.61386206174300018</v>
      </c>
      <c r="L24" s="64">
        <v>0</v>
      </c>
      <c r="M24" s="64">
        <f t="shared" si="2"/>
        <v>2.953966261743</v>
      </c>
      <c r="N24" s="64">
        <f t="shared" si="3"/>
        <v>15.941895800000005</v>
      </c>
      <c r="O24" s="64">
        <f t="shared" si="4"/>
        <v>15.522241028257005</v>
      </c>
    </row>
    <row r="25" spans="2:15" ht="15" hidden="1" customHeight="1">
      <c r="B25" s="181">
        <v>17</v>
      </c>
      <c r="C25" s="186" t="s">
        <v>461</v>
      </c>
      <c r="D25" s="62"/>
      <c r="E25" s="183">
        <v>5.28E-2</v>
      </c>
      <c r="F25" s="184">
        <v>1.4891000000000001</v>
      </c>
      <c r="G25" s="65">
        <v>0.78505654199999975</v>
      </c>
      <c r="H25" s="65">
        <v>0</v>
      </c>
      <c r="I25" s="64">
        <f t="shared" si="0"/>
        <v>2.2741565420000001</v>
      </c>
      <c r="J25" s="64">
        <v>0.28262520000000002</v>
      </c>
      <c r="K25" s="66">
        <f t="shared" si="1"/>
        <v>9.93499727088E-2</v>
      </c>
      <c r="L25" s="64">
        <v>0</v>
      </c>
      <c r="M25" s="64">
        <f t="shared" si="2"/>
        <v>0.38197517270879999</v>
      </c>
      <c r="N25" s="64">
        <f t="shared" si="3"/>
        <v>1.2064748000000001</v>
      </c>
      <c r="O25" s="64">
        <f t="shared" si="4"/>
        <v>1.8921813692912002</v>
      </c>
    </row>
    <row r="26" spans="2:15" ht="31.5" hidden="1">
      <c r="B26" s="181">
        <v>18</v>
      </c>
      <c r="C26" s="186" t="s">
        <v>462</v>
      </c>
      <c r="D26" s="62"/>
      <c r="E26" s="183">
        <v>5.28E-2</v>
      </c>
      <c r="F26" s="184">
        <v>49.010099999999994</v>
      </c>
      <c r="G26" s="65">
        <v>0</v>
      </c>
      <c r="H26" s="65">
        <v>0</v>
      </c>
      <c r="I26" s="64">
        <f t="shared" si="0"/>
        <v>49.010099999999994</v>
      </c>
      <c r="J26" s="64">
        <v>12.675181199999999</v>
      </c>
      <c r="K26" s="66">
        <f t="shared" si="1"/>
        <v>2.5877332799999997</v>
      </c>
      <c r="L26" s="64">
        <v>0</v>
      </c>
      <c r="M26" s="64">
        <f t="shared" si="2"/>
        <v>15.262914479999999</v>
      </c>
      <c r="N26" s="64">
        <f t="shared" si="3"/>
        <v>36.334918799999997</v>
      </c>
      <c r="O26" s="64">
        <f t="shared" si="4"/>
        <v>33.747185519999995</v>
      </c>
    </row>
    <row r="27" spans="2:15" ht="15.75" hidden="1">
      <c r="B27" s="181">
        <v>19</v>
      </c>
      <c r="C27" s="186" t="s">
        <v>463</v>
      </c>
      <c r="D27" s="62"/>
      <c r="E27" s="183">
        <v>5.28E-2</v>
      </c>
      <c r="F27" s="184">
        <v>24.4</v>
      </c>
      <c r="G27" s="65">
        <v>0</v>
      </c>
      <c r="H27" s="65"/>
      <c r="I27" s="64">
        <f t="shared" si="0"/>
        <v>24.4</v>
      </c>
      <c r="J27" s="64">
        <v>6.4566479999999995</v>
      </c>
      <c r="K27" s="66">
        <f t="shared" si="1"/>
        <v>1.2883199999999999</v>
      </c>
      <c r="L27" s="64">
        <v>0</v>
      </c>
      <c r="M27" s="64">
        <f t="shared" si="2"/>
        <v>7.7449679999999992</v>
      </c>
      <c r="N27" s="64">
        <f t="shared" si="3"/>
        <v>17.943351999999997</v>
      </c>
      <c r="O27" s="64">
        <f t="shared" si="4"/>
        <v>16.655031999999999</v>
      </c>
    </row>
    <row r="28" spans="2:15" ht="31.5" hidden="1">
      <c r="B28" s="181">
        <v>20</v>
      </c>
      <c r="C28" s="186" t="s">
        <v>436</v>
      </c>
      <c r="D28" s="62"/>
      <c r="E28" s="183">
        <v>6.3299999999999995E-2</v>
      </c>
      <c r="F28" s="184">
        <v>5.15</v>
      </c>
      <c r="G28" s="65">
        <v>0.38050607699999972</v>
      </c>
      <c r="H28" s="65">
        <v>0</v>
      </c>
      <c r="I28" s="64">
        <f t="shared" si="0"/>
        <v>5.5305060770000001</v>
      </c>
      <c r="J28" s="64">
        <v>1.2438449999999999</v>
      </c>
      <c r="K28" s="66">
        <f t="shared" si="1"/>
        <v>0.33803801733704997</v>
      </c>
      <c r="L28" s="64">
        <v>0</v>
      </c>
      <c r="M28" s="64">
        <f t="shared" si="2"/>
        <v>1.5818830173370499</v>
      </c>
      <c r="N28" s="64">
        <f t="shared" si="3"/>
        <v>3.9061550000000005</v>
      </c>
      <c r="O28" s="64">
        <f t="shared" si="4"/>
        <v>3.9486230596629501</v>
      </c>
    </row>
    <row r="29" spans="2:15" ht="15.75" hidden="1">
      <c r="B29" s="181">
        <v>21</v>
      </c>
      <c r="C29" s="186" t="s">
        <v>464</v>
      </c>
      <c r="D29" s="62"/>
      <c r="E29" s="183">
        <v>5.28E-2</v>
      </c>
      <c r="F29" s="184">
        <v>7.3140000000000001</v>
      </c>
      <c r="G29" s="65">
        <v>0</v>
      </c>
      <c r="H29" s="65">
        <v>0</v>
      </c>
      <c r="I29" s="64">
        <f t="shared" si="0"/>
        <v>7.3140000000000001</v>
      </c>
      <c r="J29" s="64">
        <v>1.5795648000000002</v>
      </c>
      <c r="K29" s="66">
        <f t="shared" si="1"/>
        <v>0.3861792</v>
      </c>
      <c r="L29" s="64">
        <v>0</v>
      </c>
      <c r="M29" s="64">
        <f t="shared" si="2"/>
        <v>1.9657440000000002</v>
      </c>
      <c r="N29" s="64">
        <f t="shared" si="3"/>
        <v>5.7344352000000001</v>
      </c>
      <c r="O29" s="64">
        <f t="shared" si="4"/>
        <v>5.3482560000000001</v>
      </c>
    </row>
    <row r="30" spans="2:15" ht="15.75" hidden="1">
      <c r="B30" s="181">
        <v>22</v>
      </c>
      <c r="C30" s="187" t="s">
        <v>465</v>
      </c>
      <c r="D30" s="62"/>
      <c r="E30" s="183">
        <v>5.28E-2</v>
      </c>
      <c r="F30" s="184">
        <v>30.74</v>
      </c>
      <c r="G30" s="65">
        <v>0</v>
      </c>
      <c r="H30" s="65">
        <v>0</v>
      </c>
      <c r="I30" s="64">
        <f t="shared" si="0"/>
        <v>30.74</v>
      </c>
      <c r="J30" s="64">
        <v>5.6268959999999995</v>
      </c>
      <c r="K30" s="66">
        <f t="shared" si="1"/>
        <v>1.6230719999999998</v>
      </c>
      <c r="L30" s="64">
        <v>0</v>
      </c>
      <c r="M30" s="64">
        <f t="shared" si="2"/>
        <v>7.2499679999999991</v>
      </c>
      <c r="N30" s="64">
        <f t="shared" si="3"/>
        <v>25.113104</v>
      </c>
      <c r="O30" s="64">
        <f t="shared" si="4"/>
        <v>23.490031999999999</v>
      </c>
    </row>
    <row r="31" spans="2:15" ht="63" hidden="1">
      <c r="B31" s="181">
        <v>23</v>
      </c>
      <c r="C31" s="188" t="s">
        <v>466</v>
      </c>
      <c r="D31" s="62"/>
      <c r="E31" s="189" t="s">
        <v>467</v>
      </c>
      <c r="F31" s="184">
        <v>1556.144</v>
      </c>
      <c r="G31" s="65">
        <v>0</v>
      </c>
      <c r="H31" s="65">
        <v>0</v>
      </c>
      <c r="I31" s="64">
        <f t="shared" si="0"/>
        <v>1556.144</v>
      </c>
      <c r="J31" s="64">
        <v>400.09129411201951</v>
      </c>
      <c r="K31" s="184">
        <f>SUM(K9:K30)/SUM(I9:I30)*I31</f>
        <v>80.308032867323064</v>
      </c>
      <c r="L31" s="64">
        <v>0</v>
      </c>
      <c r="M31" s="64">
        <f t="shared" si="2"/>
        <v>480.39932697934256</v>
      </c>
      <c r="N31" s="64">
        <f t="shared" si="3"/>
        <v>1156.0527058879804</v>
      </c>
      <c r="O31" s="64">
        <f t="shared" si="4"/>
        <v>1075.7446730206575</v>
      </c>
    </row>
    <row r="32" spans="2:15" ht="15.75" hidden="1">
      <c r="B32" s="181">
        <v>24</v>
      </c>
      <c r="C32" s="190" t="s">
        <v>468</v>
      </c>
      <c r="D32" s="62"/>
      <c r="E32" s="63"/>
      <c r="F32" s="191">
        <f>SUM(F9:F31)</f>
        <v>8713.7786696019994</v>
      </c>
      <c r="G32" s="191">
        <f>SUM(G9:G31)</f>
        <v>16.95507432899975</v>
      </c>
      <c r="H32" s="191">
        <f>SUM(H9:H31)</f>
        <v>0</v>
      </c>
      <c r="I32" s="192">
        <f t="shared" si="0"/>
        <v>8730.7337439309995</v>
      </c>
      <c r="J32" s="191">
        <f>SUM(J9:J31)</f>
        <v>2180.2638451659536</v>
      </c>
      <c r="K32" s="191">
        <f>SUM(K9:K31)</f>
        <v>450.56759044372319</v>
      </c>
      <c r="L32" s="191">
        <f t="shared" ref="L32:O32" si="5">SUM(L9:L31)</f>
        <v>0</v>
      </c>
      <c r="M32" s="191">
        <f t="shared" si="5"/>
        <v>2630.8314356096771</v>
      </c>
      <c r="N32" s="191">
        <f t="shared" si="5"/>
        <v>6533.5148244360462</v>
      </c>
      <c r="O32" s="191">
        <f t="shared" si="5"/>
        <v>6099.9023083213233</v>
      </c>
    </row>
    <row r="33" spans="2:15" ht="15.75" hidden="1">
      <c r="B33" s="181">
        <v>25</v>
      </c>
      <c r="C33" s="190" t="s">
        <v>469</v>
      </c>
      <c r="D33" s="62"/>
      <c r="E33" s="63"/>
      <c r="F33" s="191"/>
      <c r="G33" s="65"/>
      <c r="H33" s="64"/>
      <c r="I33" s="192">
        <f>AVERAGE(I32,F32)</f>
        <v>8722.2562067664985</v>
      </c>
      <c r="J33" s="64"/>
      <c r="K33" s="193">
        <f>K32/I33</f>
        <v>5.1657229478559073E-2</v>
      </c>
      <c r="L33" s="64"/>
      <c r="M33" s="64"/>
      <c r="N33" s="64"/>
      <c r="O33" s="64"/>
    </row>
    <row r="34" spans="2:15" ht="15" hidden="1" customHeight="1">
      <c r="B34" s="194"/>
      <c r="C34" s="195"/>
      <c r="D34" s="196"/>
      <c r="E34" s="197"/>
      <c r="F34" s="198"/>
      <c r="G34" s="199"/>
      <c r="H34" s="198"/>
      <c r="I34" s="198"/>
      <c r="J34" s="198"/>
      <c r="K34" s="200"/>
      <c r="L34" s="198"/>
      <c r="M34" s="198"/>
      <c r="N34" s="198"/>
      <c r="O34" s="198"/>
    </row>
    <row r="35" spans="2:15" ht="16.5" thickBot="1">
      <c r="B35" s="560"/>
      <c r="C35" s="560"/>
      <c r="D35" s="560"/>
      <c r="E35" s="560"/>
      <c r="F35" s="560"/>
      <c r="G35" s="560"/>
      <c r="H35" s="560"/>
      <c r="I35" s="560"/>
      <c r="J35" s="560"/>
      <c r="K35" s="560"/>
      <c r="L35" s="560"/>
      <c r="M35" s="560"/>
      <c r="N35" s="560"/>
      <c r="O35" s="590" t="s">
        <v>4</v>
      </c>
    </row>
    <row r="36" spans="2:15" ht="15.75">
      <c r="B36" s="679" t="s">
        <v>471</v>
      </c>
      <c r="C36" s="680"/>
      <c r="D36" s="680"/>
      <c r="E36" s="680"/>
      <c r="F36" s="680"/>
      <c r="G36" s="680"/>
      <c r="H36" s="680"/>
      <c r="I36" s="680"/>
      <c r="J36" s="680"/>
      <c r="K36" s="680"/>
      <c r="L36" s="680"/>
      <c r="M36" s="680"/>
      <c r="N36" s="680"/>
      <c r="O36" s="681"/>
    </row>
    <row r="37" spans="2:15" ht="15.75">
      <c r="B37" s="682" t="s">
        <v>2</v>
      </c>
      <c r="C37" s="682" t="s">
        <v>291</v>
      </c>
      <c r="D37" s="684" t="s">
        <v>279</v>
      </c>
      <c r="E37" s="684" t="s">
        <v>280</v>
      </c>
      <c r="F37" s="684" t="s">
        <v>281</v>
      </c>
      <c r="G37" s="684"/>
      <c r="H37" s="684"/>
      <c r="I37" s="684"/>
      <c r="J37" s="684" t="s">
        <v>282</v>
      </c>
      <c r="K37" s="684"/>
      <c r="L37" s="684"/>
      <c r="M37" s="684"/>
      <c r="N37" s="684" t="s">
        <v>283</v>
      </c>
      <c r="O37" s="686"/>
    </row>
    <row r="38" spans="2:15" ht="48" thickBot="1">
      <c r="B38" s="683"/>
      <c r="C38" s="683"/>
      <c r="D38" s="685"/>
      <c r="E38" s="685"/>
      <c r="F38" s="591" t="s">
        <v>284</v>
      </c>
      <c r="G38" s="591" t="s">
        <v>137</v>
      </c>
      <c r="H38" s="591" t="s">
        <v>285</v>
      </c>
      <c r="I38" s="591" t="s">
        <v>286</v>
      </c>
      <c r="J38" s="591" t="s">
        <v>287</v>
      </c>
      <c r="K38" s="591" t="s">
        <v>137</v>
      </c>
      <c r="L38" s="591" t="s">
        <v>288</v>
      </c>
      <c r="M38" s="591" t="s">
        <v>289</v>
      </c>
      <c r="N38" s="591" t="s">
        <v>284</v>
      </c>
      <c r="O38" s="592" t="s">
        <v>286</v>
      </c>
    </row>
    <row r="39" spans="2:15" ht="15.75">
      <c r="B39" s="181">
        <v>1</v>
      </c>
      <c r="C39" s="182" t="s">
        <v>452</v>
      </c>
      <c r="D39" s="593"/>
      <c r="E39" s="183">
        <v>5.28E-2</v>
      </c>
      <c r="F39" s="184">
        <f>I9</f>
        <v>4930.1128845999992</v>
      </c>
      <c r="G39" s="594">
        <v>38.311999300000025</v>
      </c>
      <c r="H39" s="594">
        <v>0</v>
      </c>
      <c r="I39" s="595">
        <f t="shared" ref="I39:I62" si="6">F39+G39+H39</f>
        <v>4968.4248838999993</v>
      </c>
      <c r="J39" s="595">
        <f>M9</f>
        <v>1541.5060754279998</v>
      </c>
      <c r="K39" s="596">
        <f>AVERAGE(F39,I39)*E39</f>
        <v>261.32139708839998</v>
      </c>
      <c r="L39" s="595">
        <v>0</v>
      </c>
      <c r="M39" s="595">
        <f>J39+K39</f>
        <v>1802.8274725163997</v>
      </c>
      <c r="N39" s="595">
        <f>F39-J39</f>
        <v>3388.6068091719994</v>
      </c>
      <c r="O39" s="595">
        <f>I39-M39</f>
        <v>3165.5974113835996</v>
      </c>
    </row>
    <row r="40" spans="2:15" ht="15.75">
      <c r="B40" s="181">
        <v>2</v>
      </c>
      <c r="C40" s="185" t="s">
        <v>453</v>
      </c>
      <c r="D40" s="593"/>
      <c r="E40" s="183">
        <v>5.28E-2</v>
      </c>
      <c r="F40" s="184">
        <f t="shared" ref="F40:F61" si="7">I10</f>
        <v>1013.2369462119997</v>
      </c>
      <c r="G40" s="594">
        <v>0.46450182900002801</v>
      </c>
      <c r="H40" s="594">
        <v>0</v>
      </c>
      <c r="I40" s="595">
        <f t="shared" si="6"/>
        <v>1013.7014480409997</v>
      </c>
      <c r="J40" s="595">
        <f t="shared" ref="J40:J61" si="8">M10</f>
        <v>308.38333633039679</v>
      </c>
      <c r="K40" s="596">
        <f t="shared" ref="K40:K60" si="9">AVERAGE(F40,I40)*E40</f>
        <v>53.511173608279186</v>
      </c>
      <c r="L40" s="595">
        <v>0</v>
      </c>
      <c r="M40" s="595">
        <f t="shared" ref="M40:M61" si="10">J40+K40</f>
        <v>361.89450993867598</v>
      </c>
      <c r="N40" s="595">
        <f t="shared" ref="N40:N61" si="11">F40-J40</f>
        <v>704.85360988160289</v>
      </c>
      <c r="O40" s="595">
        <f t="shared" ref="O40:O61" si="12">I40-M40</f>
        <v>651.80693810232378</v>
      </c>
    </row>
    <row r="41" spans="2:15" ht="15.75">
      <c r="B41" s="181">
        <v>3</v>
      </c>
      <c r="C41" s="186" t="s">
        <v>243</v>
      </c>
      <c r="D41" s="593"/>
      <c r="E41" s="183">
        <v>0</v>
      </c>
      <c r="F41" s="184">
        <f t="shared" si="7"/>
        <v>53.110632299999999</v>
      </c>
      <c r="G41" s="594">
        <v>2.9133212999999998</v>
      </c>
      <c r="H41" s="594">
        <v>0</v>
      </c>
      <c r="I41" s="595">
        <f t="shared" si="6"/>
        <v>56.023953599999999</v>
      </c>
      <c r="J41" s="595">
        <f t="shared" si="8"/>
        <v>0</v>
      </c>
      <c r="K41" s="596">
        <f t="shared" si="9"/>
        <v>0</v>
      </c>
      <c r="L41" s="595">
        <v>0</v>
      </c>
      <c r="M41" s="595">
        <f t="shared" si="10"/>
        <v>0</v>
      </c>
      <c r="N41" s="595">
        <f t="shared" si="11"/>
        <v>53.110632299999999</v>
      </c>
      <c r="O41" s="595">
        <f t="shared" si="12"/>
        <v>56.023953599999999</v>
      </c>
    </row>
    <row r="42" spans="2:15" ht="31.5">
      <c r="B42" s="181">
        <v>4</v>
      </c>
      <c r="C42" s="186" t="s">
        <v>454</v>
      </c>
      <c r="D42" s="593"/>
      <c r="E42" s="183">
        <v>5.28E-2</v>
      </c>
      <c r="F42" s="184">
        <f t="shared" si="7"/>
        <v>0.13989755000000001</v>
      </c>
      <c r="G42" s="594">
        <v>0</v>
      </c>
      <c r="H42" s="594">
        <v>0</v>
      </c>
      <c r="I42" s="595">
        <f t="shared" si="6"/>
        <v>0.13989755000000001</v>
      </c>
      <c r="J42" s="595">
        <f t="shared" si="8"/>
        <v>1.4760175320000003E-2</v>
      </c>
      <c r="K42" s="596">
        <f t="shared" si="9"/>
        <v>7.3865906400000002E-3</v>
      </c>
      <c r="L42" s="595">
        <v>0</v>
      </c>
      <c r="M42" s="595">
        <f t="shared" si="10"/>
        <v>2.2146765960000002E-2</v>
      </c>
      <c r="N42" s="595">
        <f t="shared" si="11"/>
        <v>0.12513737468</v>
      </c>
      <c r="O42" s="595">
        <f t="shared" si="12"/>
        <v>0.11775078404</v>
      </c>
    </row>
    <row r="43" spans="2:15" ht="15" customHeight="1">
      <c r="B43" s="181">
        <v>5</v>
      </c>
      <c r="C43" s="186" t="s">
        <v>427</v>
      </c>
      <c r="D43" s="593"/>
      <c r="E43" s="183">
        <v>5.28E-2</v>
      </c>
      <c r="F43" s="184">
        <f t="shared" si="7"/>
        <v>24.948257933999997</v>
      </c>
      <c r="G43" s="594">
        <v>1.2346957140000008</v>
      </c>
      <c r="H43" s="594">
        <v>0</v>
      </c>
      <c r="I43" s="595">
        <f t="shared" si="6"/>
        <v>26.182953647999998</v>
      </c>
      <c r="J43" s="595">
        <f t="shared" si="8"/>
        <v>7.4116431294575991</v>
      </c>
      <c r="K43" s="596">
        <f t="shared" si="9"/>
        <v>1.3498639857647998</v>
      </c>
      <c r="L43" s="595">
        <v>0</v>
      </c>
      <c r="M43" s="595">
        <f t="shared" si="10"/>
        <v>8.7615071152223987</v>
      </c>
      <c r="N43" s="595">
        <f t="shared" si="11"/>
        <v>17.536614804542399</v>
      </c>
      <c r="O43" s="595">
        <f t="shared" si="12"/>
        <v>17.421446532777601</v>
      </c>
    </row>
    <row r="44" spans="2:15" ht="15.75">
      <c r="B44" s="181">
        <v>6</v>
      </c>
      <c r="C44" s="186" t="s">
        <v>455</v>
      </c>
      <c r="D44" s="593"/>
      <c r="E44" s="183">
        <v>3.3399999999999999E-2</v>
      </c>
      <c r="F44" s="184">
        <f t="shared" si="7"/>
        <v>14.085989514000001</v>
      </c>
      <c r="G44" s="594">
        <v>2.0777090089999994</v>
      </c>
      <c r="H44" s="594">
        <v>0</v>
      </c>
      <c r="I44" s="595">
        <f t="shared" si="6"/>
        <v>16.163698523000001</v>
      </c>
      <c r="J44" s="595">
        <f t="shared" si="8"/>
        <v>2.5463490248838001</v>
      </c>
      <c r="K44" s="596">
        <f t="shared" si="9"/>
        <v>0.50516979021789998</v>
      </c>
      <c r="L44" s="595">
        <v>0</v>
      </c>
      <c r="M44" s="595">
        <f t="shared" si="10"/>
        <v>3.0515188151017001</v>
      </c>
      <c r="N44" s="595">
        <f t="shared" si="11"/>
        <v>11.539640489116202</v>
      </c>
      <c r="O44" s="595">
        <f t="shared" si="12"/>
        <v>13.112179707898301</v>
      </c>
    </row>
    <row r="45" spans="2:15" ht="31.5">
      <c r="B45" s="181">
        <v>7</v>
      </c>
      <c r="C45" s="186" t="s">
        <v>428</v>
      </c>
      <c r="D45" s="593"/>
      <c r="E45" s="183">
        <v>3.3399999999999999E-2</v>
      </c>
      <c r="F45" s="184">
        <f t="shared" si="7"/>
        <v>50.873414640000007</v>
      </c>
      <c r="G45" s="594">
        <v>0.14829070799999755</v>
      </c>
      <c r="H45" s="594">
        <v>0</v>
      </c>
      <c r="I45" s="595">
        <f t="shared" si="6"/>
        <v>51.021705348000005</v>
      </c>
      <c r="J45" s="595">
        <f t="shared" si="8"/>
        <v>9.0851521168280005</v>
      </c>
      <c r="K45" s="596">
        <f t="shared" si="9"/>
        <v>1.7016485037996001</v>
      </c>
      <c r="L45" s="595">
        <v>0</v>
      </c>
      <c r="M45" s="595">
        <f t="shared" si="10"/>
        <v>10.7868006206276</v>
      </c>
      <c r="N45" s="595">
        <f t="shared" si="11"/>
        <v>41.788262523172008</v>
      </c>
      <c r="O45" s="595">
        <f t="shared" si="12"/>
        <v>40.234904727372403</v>
      </c>
    </row>
    <row r="46" spans="2:15" ht="15.75">
      <c r="B46" s="181">
        <v>8</v>
      </c>
      <c r="C46" s="186" t="s">
        <v>456</v>
      </c>
      <c r="D46" s="593"/>
      <c r="E46" s="183">
        <v>3.3399999999999999E-2</v>
      </c>
      <c r="F46" s="184">
        <f t="shared" si="7"/>
        <v>17.1938</v>
      </c>
      <c r="G46" s="594">
        <v>0</v>
      </c>
      <c r="H46" s="594">
        <v>0</v>
      </c>
      <c r="I46" s="595">
        <f t="shared" si="6"/>
        <v>17.1938</v>
      </c>
      <c r="J46" s="595">
        <f t="shared" si="8"/>
        <v>3.4410183000000001</v>
      </c>
      <c r="K46" s="596">
        <f t="shared" si="9"/>
        <v>0.57427291999999996</v>
      </c>
      <c r="L46" s="595">
        <v>0</v>
      </c>
      <c r="M46" s="595">
        <f t="shared" si="10"/>
        <v>4.0152912199999999</v>
      </c>
      <c r="N46" s="595">
        <f t="shared" si="11"/>
        <v>13.7527817</v>
      </c>
      <c r="O46" s="595">
        <f t="shared" si="12"/>
        <v>13.17850878</v>
      </c>
    </row>
    <row r="47" spans="2:15" ht="15.75">
      <c r="B47" s="181">
        <v>9</v>
      </c>
      <c r="C47" s="186" t="s">
        <v>429</v>
      </c>
      <c r="D47" s="593"/>
      <c r="E47" s="183">
        <v>3.3399999999999999E-2</v>
      </c>
      <c r="F47" s="184">
        <f t="shared" si="7"/>
        <v>55.057413877000002</v>
      </c>
      <c r="G47" s="594">
        <v>1.0381822239999963</v>
      </c>
      <c r="H47" s="594">
        <v>0</v>
      </c>
      <c r="I47" s="595">
        <f t="shared" si="6"/>
        <v>56.095596100999998</v>
      </c>
      <c r="J47" s="595">
        <f t="shared" si="8"/>
        <v>10.432112811745901</v>
      </c>
      <c r="K47" s="596">
        <f t="shared" si="9"/>
        <v>1.8562552666326</v>
      </c>
      <c r="L47" s="595">
        <v>0</v>
      </c>
      <c r="M47" s="595">
        <f t="shared" si="10"/>
        <v>12.2883680783785</v>
      </c>
      <c r="N47" s="595">
        <f t="shared" si="11"/>
        <v>44.625301065254099</v>
      </c>
      <c r="O47" s="595">
        <f t="shared" si="12"/>
        <v>43.807228022621501</v>
      </c>
    </row>
    <row r="48" spans="2:15" ht="15.75">
      <c r="B48" s="181">
        <v>10</v>
      </c>
      <c r="C48" s="186" t="s">
        <v>457</v>
      </c>
      <c r="D48" s="593"/>
      <c r="E48" s="183">
        <v>5.28E-2</v>
      </c>
      <c r="F48" s="184">
        <f t="shared" si="7"/>
        <v>84.219099999999997</v>
      </c>
      <c r="G48" s="594">
        <v>0</v>
      </c>
      <c r="H48" s="594">
        <v>0</v>
      </c>
      <c r="I48" s="595">
        <f t="shared" si="6"/>
        <v>84.219099999999997</v>
      </c>
      <c r="J48" s="595">
        <f t="shared" si="8"/>
        <v>26.646409679999998</v>
      </c>
      <c r="K48" s="596">
        <f t="shared" si="9"/>
        <v>4.4467684800000002</v>
      </c>
      <c r="L48" s="595">
        <v>0</v>
      </c>
      <c r="M48" s="595">
        <f t="shared" si="10"/>
        <v>31.093178159999997</v>
      </c>
      <c r="N48" s="595">
        <f t="shared" si="11"/>
        <v>57.57269032</v>
      </c>
      <c r="O48" s="595">
        <f t="shared" si="12"/>
        <v>53.125921840000004</v>
      </c>
    </row>
    <row r="49" spans="2:15" ht="15.75">
      <c r="B49" s="181">
        <v>11</v>
      </c>
      <c r="C49" s="186" t="s">
        <v>458</v>
      </c>
      <c r="D49" s="593"/>
      <c r="E49" s="183">
        <v>5.28E-2</v>
      </c>
      <c r="F49" s="184">
        <f t="shared" si="7"/>
        <v>319.3508673020001</v>
      </c>
      <c r="G49" s="594">
        <v>0</v>
      </c>
      <c r="H49" s="594">
        <v>0</v>
      </c>
      <c r="I49" s="595">
        <f t="shared" si="6"/>
        <v>319.3508673020001</v>
      </c>
      <c r="J49" s="595">
        <f t="shared" si="8"/>
        <v>94.390720277409613</v>
      </c>
      <c r="K49" s="596">
        <f t="shared" si="9"/>
        <v>16.861725793545606</v>
      </c>
      <c r="L49" s="595">
        <v>0</v>
      </c>
      <c r="M49" s="595">
        <f t="shared" si="10"/>
        <v>111.25244607095522</v>
      </c>
      <c r="N49" s="595">
        <f t="shared" si="11"/>
        <v>224.96014702459047</v>
      </c>
      <c r="O49" s="595">
        <f t="shared" si="12"/>
        <v>208.09842123104488</v>
      </c>
    </row>
    <row r="50" spans="2:15" ht="31.5">
      <c r="B50" s="181">
        <v>12</v>
      </c>
      <c r="C50" s="186" t="s">
        <v>439</v>
      </c>
      <c r="D50" s="593"/>
      <c r="E50" s="183">
        <v>3.3399999999999999E-2</v>
      </c>
      <c r="F50" s="184">
        <f t="shared" si="7"/>
        <v>3.079008827</v>
      </c>
      <c r="G50" s="597">
        <v>2.3599999999999177E-3</v>
      </c>
      <c r="H50" s="594">
        <v>0</v>
      </c>
      <c r="I50" s="595">
        <f t="shared" si="6"/>
        <v>3.0813688269999999</v>
      </c>
      <c r="J50" s="595">
        <f t="shared" si="8"/>
        <v>0.3341905274109</v>
      </c>
      <c r="K50" s="596">
        <f t="shared" si="9"/>
        <v>0.10287830682179999</v>
      </c>
      <c r="L50" s="595">
        <v>0</v>
      </c>
      <c r="M50" s="595">
        <f t="shared" si="10"/>
        <v>0.43706883423269999</v>
      </c>
      <c r="N50" s="595">
        <f t="shared" si="11"/>
        <v>2.7448182995891002</v>
      </c>
      <c r="O50" s="595">
        <f t="shared" si="12"/>
        <v>2.6442999927673001</v>
      </c>
    </row>
    <row r="51" spans="2:15" ht="15.75">
      <c r="B51" s="181">
        <v>13</v>
      </c>
      <c r="C51" s="186" t="s">
        <v>432</v>
      </c>
      <c r="D51" s="593"/>
      <c r="E51" s="183">
        <f>E39</f>
        <v>5.28E-2</v>
      </c>
      <c r="F51" s="184">
        <f t="shared" si="7"/>
        <v>348.66859009799992</v>
      </c>
      <c r="G51" s="594">
        <v>1.1939198820001593</v>
      </c>
      <c r="H51" s="594">
        <v>0</v>
      </c>
      <c r="I51" s="595">
        <f t="shared" si="6"/>
        <v>349.86250998000008</v>
      </c>
      <c r="J51" s="595">
        <f t="shared" si="8"/>
        <v>89.096530778587208</v>
      </c>
      <c r="K51" s="596">
        <f t="shared" si="9"/>
        <v>18.441221042059201</v>
      </c>
      <c r="L51" s="595">
        <v>0</v>
      </c>
      <c r="M51" s="595">
        <f t="shared" si="10"/>
        <v>107.53775182064641</v>
      </c>
      <c r="N51" s="595">
        <f t="shared" si="11"/>
        <v>259.57205931941269</v>
      </c>
      <c r="O51" s="595">
        <f t="shared" si="12"/>
        <v>242.32475815935368</v>
      </c>
    </row>
    <row r="52" spans="2:15" ht="15" customHeight="1">
      <c r="B52" s="181">
        <v>14</v>
      </c>
      <c r="C52" s="186" t="s">
        <v>433</v>
      </c>
      <c r="D52" s="593"/>
      <c r="E52" s="183">
        <v>3.3399999999999999E-2</v>
      </c>
      <c r="F52" s="184">
        <f t="shared" si="7"/>
        <v>121.39407116799998</v>
      </c>
      <c r="G52" s="594">
        <v>1.1061372420000026</v>
      </c>
      <c r="H52" s="594">
        <v>0</v>
      </c>
      <c r="I52" s="595">
        <f t="shared" si="6"/>
        <v>122.50020840999998</v>
      </c>
      <c r="J52" s="595">
        <f t="shared" si="8"/>
        <v>19.779547988505598</v>
      </c>
      <c r="K52" s="596">
        <f t="shared" si="9"/>
        <v>4.0730344689525992</v>
      </c>
      <c r="L52" s="595">
        <v>0</v>
      </c>
      <c r="M52" s="595">
        <f t="shared" si="10"/>
        <v>23.852582457458197</v>
      </c>
      <c r="N52" s="595">
        <f t="shared" si="11"/>
        <v>101.61452317949438</v>
      </c>
      <c r="O52" s="595">
        <f t="shared" si="12"/>
        <v>98.647625952541787</v>
      </c>
    </row>
    <row r="53" spans="2:15" ht="15.75">
      <c r="B53" s="181">
        <v>15</v>
      </c>
      <c r="C53" s="186" t="s">
        <v>459</v>
      </c>
      <c r="D53" s="593"/>
      <c r="E53" s="183">
        <v>3.3399999999999999E-2</v>
      </c>
      <c r="F53" s="184">
        <f t="shared" si="7"/>
        <v>1.3738999999999999</v>
      </c>
      <c r="G53" s="594">
        <v>0</v>
      </c>
      <c r="H53" s="594">
        <v>0</v>
      </c>
      <c r="I53" s="595">
        <f t="shared" si="6"/>
        <v>1.3738999999999999</v>
      </c>
      <c r="J53" s="595">
        <f t="shared" si="8"/>
        <v>0.22284312999999994</v>
      </c>
      <c r="K53" s="596">
        <f t="shared" si="9"/>
        <v>4.5888259999999993E-2</v>
      </c>
      <c r="L53" s="595">
        <v>0</v>
      </c>
      <c r="M53" s="595">
        <f t="shared" si="10"/>
        <v>0.26873138999999996</v>
      </c>
      <c r="N53" s="595">
        <f t="shared" si="11"/>
        <v>1.1510568699999999</v>
      </c>
      <c r="O53" s="595">
        <f t="shared" si="12"/>
        <v>1.10516861</v>
      </c>
    </row>
    <row r="54" spans="2:15" ht="15.75">
      <c r="B54" s="181">
        <v>16</v>
      </c>
      <c r="C54" s="186" t="s">
        <v>460</v>
      </c>
      <c r="D54" s="593"/>
      <c r="E54" s="183">
        <v>3.3399999999999999E-2</v>
      </c>
      <c r="F54" s="184">
        <f t="shared" si="7"/>
        <v>18.476207290000005</v>
      </c>
      <c r="G54" s="594">
        <v>4.1965999999998616E-2</v>
      </c>
      <c r="H54" s="594">
        <v>0</v>
      </c>
      <c r="I54" s="595">
        <f t="shared" si="6"/>
        <v>18.518173290000004</v>
      </c>
      <c r="J54" s="595">
        <f t="shared" si="8"/>
        <v>2.953966261743</v>
      </c>
      <c r="K54" s="596">
        <f t="shared" si="9"/>
        <v>0.61780615568600017</v>
      </c>
      <c r="L54" s="595">
        <v>0</v>
      </c>
      <c r="M54" s="595">
        <f t="shared" si="10"/>
        <v>3.571772417429</v>
      </c>
      <c r="N54" s="595">
        <f t="shared" si="11"/>
        <v>15.522241028257005</v>
      </c>
      <c r="O54" s="595">
        <f t="shared" si="12"/>
        <v>14.946400872571004</v>
      </c>
    </row>
    <row r="55" spans="2:15" ht="31.5">
      <c r="B55" s="181">
        <v>17</v>
      </c>
      <c r="C55" s="186" t="s">
        <v>461</v>
      </c>
      <c r="D55" s="593"/>
      <c r="E55" s="183">
        <v>5.28E-2</v>
      </c>
      <c r="F55" s="184">
        <f t="shared" si="7"/>
        <v>2.2741565420000001</v>
      </c>
      <c r="G55" s="594">
        <v>0</v>
      </c>
      <c r="H55" s="594">
        <v>0</v>
      </c>
      <c r="I55" s="595">
        <f t="shared" si="6"/>
        <v>2.2741565420000001</v>
      </c>
      <c r="J55" s="595">
        <f t="shared" si="8"/>
        <v>0.38197517270879999</v>
      </c>
      <c r="K55" s="596">
        <f t="shared" si="9"/>
        <v>0.1200754654176</v>
      </c>
      <c r="L55" s="595">
        <v>0</v>
      </c>
      <c r="M55" s="595">
        <f t="shared" si="10"/>
        <v>0.50205063812640005</v>
      </c>
      <c r="N55" s="595">
        <f t="shared" si="11"/>
        <v>1.8921813692912002</v>
      </c>
      <c r="O55" s="595">
        <f t="shared" si="12"/>
        <v>1.7721059038736</v>
      </c>
    </row>
    <row r="56" spans="2:15" ht="31.5">
      <c r="B56" s="181">
        <v>18</v>
      </c>
      <c r="C56" s="186" t="s">
        <v>462</v>
      </c>
      <c r="D56" s="593"/>
      <c r="E56" s="183">
        <v>5.28E-2</v>
      </c>
      <c r="F56" s="184">
        <f t="shared" si="7"/>
        <v>49.010099999999994</v>
      </c>
      <c r="G56" s="594">
        <v>0</v>
      </c>
      <c r="H56" s="594">
        <v>0</v>
      </c>
      <c r="I56" s="595">
        <f t="shared" si="6"/>
        <v>49.010099999999994</v>
      </c>
      <c r="J56" s="595">
        <f t="shared" si="8"/>
        <v>15.262914479999999</v>
      </c>
      <c r="K56" s="596">
        <f t="shared" si="9"/>
        <v>2.5877332799999997</v>
      </c>
      <c r="L56" s="595">
        <v>0</v>
      </c>
      <c r="M56" s="595">
        <f t="shared" si="10"/>
        <v>17.850647759999998</v>
      </c>
      <c r="N56" s="595">
        <f t="shared" si="11"/>
        <v>33.747185519999995</v>
      </c>
      <c r="O56" s="595">
        <f t="shared" si="12"/>
        <v>31.159452239999997</v>
      </c>
    </row>
    <row r="57" spans="2:15" ht="15.75">
      <c r="B57" s="181">
        <v>19</v>
      </c>
      <c r="C57" s="186" t="s">
        <v>463</v>
      </c>
      <c r="D57" s="593"/>
      <c r="E57" s="183">
        <v>5.28E-2</v>
      </c>
      <c r="F57" s="184">
        <f t="shared" si="7"/>
        <v>24.4</v>
      </c>
      <c r="G57" s="594">
        <v>0</v>
      </c>
      <c r="H57" s="594">
        <v>0</v>
      </c>
      <c r="I57" s="595">
        <f t="shared" si="6"/>
        <v>24.4</v>
      </c>
      <c r="J57" s="595">
        <f t="shared" si="8"/>
        <v>7.7449679999999992</v>
      </c>
      <c r="K57" s="596">
        <f t="shared" si="9"/>
        <v>1.2883199999999999</v>
      </c>
      <c r="L57" s="595">
        <v>0</v>
      </c>
      <c r="M57" s="595">
        <f t="shared" si="10"/>
        <v>9.0332879999999989</v>
      </c>
      <c r="N57" s="595">
        <f t="shared" si="11"/>
        <v>16.655031999999999</v>
      </c>
      <c r="O57" s="595">
        <f t="shared" si="12"/>
        <v>15.366712</v>
      </c>
    </row>
    <row r="58" spans="2:15" ht="31.5">
      <c r="B58" s="181">
        <v>20</v>
      </c>
      <c r="C58" s="186" t="s">
        <v>436</v>
      </c>
      <c r="D58" s="593"/>
      <c r="E58" s="183">
        <v>6.3299999999999995E-2</v>
      </c>
      <c r="F58" s="184">
        <f t="shared" si="7"/>
        <v>5.5305060770000001</v>
      </c>
      <c r="G58" s="594">
        <v>0.75990093600000019</v>
      </c>
      <c r="H58" s="594">
        <v>0</v>
      </c>
      <c r="I58" s="595">
        <f t="shared" si="6"/>
        <v>6.2904070130000003</v>
      </c>
      <c r="J58" s="595">
        <f t="shared" si="8"/>
        <v>1.5818830173370499</v>
      </c>
      <c r="K58" s="596">
        <f t="shared" si="9"/>
        <v>0.37413189929849999</v>
      </c>
      <c r="L58" s="595">
        <v>0</v>
      </c>
      <c r="M58" s="595">
        <f t="shared" si="10"/>
        <v>1.9560149166355498</v>
      </c>
      <c r="N58" s="595">
        <f t="shared" si="11"/>
        <v>3.9486230596629501</v>
      </c>
      <c r="O58" s="595">
        <f t="shared" si="12"/>
        <v>4.33439209636445</v>
      </c>
    </row>
    <row r="59" spans="2:15" ht="21.75" customHeight="1">
      <c r="B59" s="181">
        <v>21</v>
      </c>
      <c r="C59" s="186" t="s">
        <v>464</v>
      </c>
      <c r="D59" s="593"/>
      <c r="E59" s="183">
        <v>5.28E-2</v>
      </c>
      <c r="F59" s="184">
        <f t="shared" si="7"/>
        <v>7.3140000000000001</v>
      </c>
      <c r="G59" s="594">
        <v>0</v>
      </c>
      <c r="H59" s="594">
        <v>0</v>
      </c>
      <c r="I59" s="595">
        <f t="shared" si="6"/>
        <v>7.3140000000000001</v>
      </c>
      <c r="J59" s="595">
        <f t="shared" si="8"/>
        <v>1.9657440000000002</v>
      </c>
      <c r="K59" s="596">
        <f t="shared" si="9"/>
        <v>0.3861792</v>
      </c>
      <c r="L59" s="595">
        <v>0</v>
      </c>
      <c r="M59" s="595">
        <f t="shared" si="10"/>
        <v>2.3519232000000003</v>
      </c>
      <c r="N59" s="595">
        <f t="shared" si="11"/>
        <v>5.3482560000000001</v>
      </c>
      <c r="O59" s="595">
        <f t="shared" si="12"/>
        <v>4.9620768000000002</v>
      </c>
    </row>
    <row r="60" spans="2:15" ht="21.75" customHeight="1">
      <c r="B60" s="181">
        <v>22</v>
      </c>
      <c r="C60" s="187" t="s">
        <v>465</v>
      </c>
      <c r="D60" s="593"/>
      <c r="E60" s="183">
        <v>5.28E-2</v>
      </c>
      <c r="F60" s="184">
        <f t="shared" si="7"/>
        <v>30.74</v>
      </c>
      <c r="G60" s="594">
        <v>0</v>
      </c>
      <c r="H60" s="594">
        <v>0</v>
      </c>
      <c r="I60" s="595">
        <f t="shared" si="6"/>
        <v>30.74</v>
      </c>
      <c r="J60" s="595">
        <f t="shared" si="8"/>
        <v>7.2499679999999991</v>
      </c>
      <c r="K60" s="596">
        <f t="shared" si="9"/>
        <v>1.6230719999999998</v>
      </c>
      <c r="L60" s="595">
        <v>0</v>
      </c>
      <c r="M60" s="595">
        <f t="shared" si="10"/>
        <v>8.8730399999999996</v>
      </c>
      <c r="N60" s="595">
        <f t="shared" si="11"/>
        <v>23.490031999999999</v>
      </c>
      <c r="O60" s="595">
        <f t="shared" si="12"/>
        <v>21.866959999999999</v>
      </c>
    </row>
    <row r="61" spans="2:15" ht="22.5" customHeight="1">
      <c r="B61" s="181">
        <v>23</v>
      </c>
      <c r="C61" s="188" t="s">
        <v>466</v>
      </c>
      <c r="D61" s="593"/>
      <c r="E61" s="189" t="s">
        <v>467</v>
      </c>
      <c r="F61" s="184">
        <f t="shared" si="7"/>
        <v>1556.144</v>
      </c>
      <c r="G61" s="594">
        <v>0</v>
      </c>
      <c r="H61" s="594">
        <v>0</v>
      </c>
      <c r="I61" s="595">
        <f t="shared" si="6"/>
        <v>1556.144</v>
      </c>
      <c r="J61" s="595">
        <f t="shared" si="8"/>
        <v>480.39932697934256</v>
      </c>
      <c r="K61" s="184">
        <f>SUM(K39:K60)/SUM(I39:I60)*I61</f>
        <v>80.091017487303617</v>
      </c>
      <c r="L61" s="595">
        <v>0</v>
      </c>
      <c r="M61" s="595">
        <f t="shared" si="10"/>
        <v>560.49034446664621</v>
      </c>
      <c r="N61" s="595">
        <f t="shared" si="11"/>
        <v>1075.7446730206575</v>
      </c>
      <c r="O61" s="595">
        <f t="shared" si="12"/>
        <v>995.6536555333538</v>
      </c>
    </row>
    <row r="62" spans="2:15" ht="24.75" customHeight="1">
      <c r="B62" s="181">
        <v>24</v>
      </c>
      <c r="C62" s="190" t="s">
        <v>468</v>
      </c>
      <c r="D62" s="593"/>
      <c r="E62" s="598"/>
      <c r="F62" s="191">
        <f>SUM(F39:F61)</f>
        <v>8730.7337439309977</v>
      </c>
      <c r="G62" s="191">
        <f>SUM(G39:G61)</f>
        <v>49.292984144000222</v>
      </c>
      <c r="H62" s="191">
        <f>SUM(H39:H61)</f>
        <v>0</v>
      </c>
      <c r="I62" s="599">
        <f t="shared" si="6"/>
        <v>8780.0267280749977</v>
      </c>
      <c r="J62" s="191">
        <f>SUM(J39:J61)</f>
        <v>2630.8314356096771</v>
      </c>
      <c r="K62" s="191">
        <f>SUM(K39:K61)</f>
        <v>451.88701959281912</v>
      </c>
      <c r="L62" s="191">
        <f t="shared" ref="L62:O62" si="13">SUM(L39:L61)</f>
        <v>0</v>
      </c>
      <c r="M62" s="191">
        <f t="shared" si="13"/>
        <v>3082.7184552024955</v>
      </c>
      <c r="N62" s="191">
        <f t="shared" si="13"/>
        <v>6099.9023083213233</v>
      </c>
      <c r="O62" s="191">
        <f t="shared" si="13"/>
        <v>5697.3082728725049</v>
      </c>
    </row>
    <row r="63" spans="2:15" ht="24" customHeight="1">
      <c r="B63" s="181">
        <v>25</v>
      </c>
      <c r="C63" s="190" t="s">
        <v>469</v>
      </c>
      <c r="D63" s="593"/>
      <c r="E63" s="598"/>
      <c r="F63" s="191"/>
      <c r="G63" s="594"/>
      <c r="H63" s="595"/>
      <c r="I63" s="599">
        <f>AVERAGE(I62,F62)</f>
        <v>8755.3802360029986</v>
      </c>
      <c r="J63" s="595"/>
      <c r="K63" s="600">
        <f>K62/I63</f>
        <v>5.1612495107250113E-2</v>
      </c>
      <c r="L63" s="595"/>
      <c r="M63" s="595"/>
      <c r="N63" s="595"/>
      <c r="O63" s="595"/>
    </row>
    <row r="64" spans="2:15" ht="15.75">
      <c r="B64" s="583"/>
      <c r="C64" s="584"/>
      <c r="D64" s="585"/>
      <c r="E64" s="197"/>
      <c r="F64" s="586"/>
      <c r="G64" s="587"/>
      <c r="H64" s="588"/>
      <c r="I64" s="589"/>
      <c r="J64" s="588"/>
      <c r="K64" s="203"/>
      <c r="L64" s="588"/>
      <c r="M64" s="588"/>
      <c r="N64" s="588"/>
      <c r="O64" s="588"/>
    </row>
    <row r="65" spans="2:15" ht="15.75">
      <c r="B65" s="583"/>
      <c r="C65" s="584"/>
      <c r="D65" s="585"/>
      <c r="E65" s="197"/>
      <c r="F65" s="586"/>
      <c r="G65" s="587"/>
      <c r="H65" s="588"/>
      <c r="I65" s="589"/>
      <c r="J65" s="588"/>
      <c r="K65" s="203"/>
      <c r="L65" s="588"/>
      <c r="M65" s="588"/>
      <c r="N65" s="588"/>
      <c r="O65" s="588"/>
    </row>
    <row r="66" spans="2:15" ht="15.75">
      <c r="B66" s="583"/>
      <c r="C66" s="584"/>
      <c r="D66" s="585"/>
      <c r="E66" s="197"/>
      <c r="F66" s="586"/>
      <c r="G66" s="587"/>
      <c r="H66" s="588"/>
      <c r="I66" s="589"/>
      <c r="J66" s="588"/>
      <c r="K66" s="203"/>
      <c r="L66" s="588"/>
      <c r="M66" s="588"/>
      <c r="N66" s="588"/>
      <c r="O66" s="588"/>
    </row>
    <row r="67" spans="2:15" ht="15.75">
      <c r="B67" s="583"/>
      <c r="C67" s="584"/>
      <c r="D67" s="585"/>
      <c r="E67" s="197"/>
      <c r="F67" s="586"/>
      <c r="G67" s="587"/>
      <c r="H67" s="588"/>
      <c r="I67" s="589"/>
      <c r="J67" s="588"/>
      <c r="K67" s="203"/>
      <c r="L67" s="588"/>
      <c r="M67" s="588"/>
      <c r="N67" s="588"/>
      <c r="O67" s="588"/>
    </row>
    <row r="68" spans="2:15" ht="15.75">
      <c r="B68" s="583"/>
      <c r="C68" s="584"/>
      <c r="D68" s="585"/>
      <c r="E68" s="197"/>
      <c r="F68" s="586"/>
      <c r="G68" s="587"/>
      <c r="H68" s="588"/>
      <c r="I68" s="589"/>
      <c r="J68" s="588"/>
      <c r="K68" s="203"/>
      <c r="L68" s="588"/>
      <c r="M68" s="588"/>
      <c r="N68" s="588"/>
      <c r="O68" s="588"/>
    </row>
    <row r="69" spans="2:15" ht="15.75">
      <c r="B69" s="583"/>
      <c r="C69" s="584"/>
      <c r="D69" s="585"/>
      <c r="E69" s="197"/>
      <c r="F69" s="586"/>
      <c r="G69" s="587"/>
      <c r="H69" s="588"/>
      <c r="I69" s="589"/>
      <c r="J69" s="588"/>
      <c r="K69" s="203"/>
      <c r="L69" s="588"/>
      <c r="M69" s="588"/>
      <c r="N69" s="588"/>
      <c r="O69" s="588"/>
    </row>
    <row r="70" spans="2:15" ht="15.75">
      <c r="B70" s="583"/>
      <c r="C70" s="584"/>
      <c r="D70" s="585"/>
      <c r="E70" s="197"/>
      <c r="F70" s="586"/>
      <c r="G70" s="587"/>
      <c r="H70" s="588"/>
      <c r="I70" s="589"/>
      <c r="J70" s="588"/>
      <c r="K70" s="203"/>
      <c r="L70" s="588"/>
      <c r="M70" s="588"/>
      <c r="N70" s="588"/>
      <c r="O70" s="588"/>
    </row>
    <row r="71" spans="2:15" ht="15.75">
      <c r="B71" s="194"/>
      <c r="C71" s="195"/>
      <c r="D71" s="196"/>
      <c r="E71" s="197"/>
      <c r="F71" s="201"/>
      <c r="G71" s="199"/>
      <c r="H71" s="198"/>
      <c r="I71" s="202"/>
      <c r="J71" s="198"/>
      <c r="K71" s="203"/>
      <c r="L71" s="198"/>
      <c r="M71" s="198"/>
      <c r="N71" s="198"/>
      <c r="O71" s="198"/>
    </row>
    <row r="72" spans="2:15" ht="15.75" thickBot="1">
      <c r="O72" s="37" t="s">
        <v>4</v>
      </c>
    </row>
    <row r="73" spans="2:15" ht="15">
      <c r="B73" s="669" t="s">
        <v>472</v>
      </c>
      <c r="C73" s="670"/>
      <c r="D73" s="670"/>
      <c r="E73" s="670"/>
      <c r="F73" s="670"/>
      <c r="G73" s="670"/>
      <c r="H73" s="670"/>
      <c r="I73" s="670"/>
      <c r="J73" s="670"/>
      <c r="K73" s="670"/>
      <c r="L73" s="670"/>
      <c r="M73" s="670"/>
      <c r="N73" s="670"/>
      <c r="O73" s="671"/>
    </row>
    <row r="74" spans="2:15" ht="15">
      <c r="B74" s="672" t="s">
        <v>2</v>
      </c>
      <c r="C74" s="674" t="s">
        <v>291</v>
      </c>
      <c r="D74" s="676" t="s">
        <v>279</v>
      </c>
      <c r="E74" s="676" t="s">
        <v>280</v>
      </c>
      <c r="F74" s="676" t="s">
        <v>281</v>
      </c>
      <c r="G74" s="676"/>
      <c r="H74" s="676"/>
      <c r="I74" s="676"/>
      <c r="J74" s="676" t="s">
        <v>282</v>
      </c>
      <c r="K74" s="676"/>
      <c r="L74" s="676"/>
      <c r="M74" s="676"/>
      <c r="N74" s="676" t="s">
        <v>283</v>
      </c>
      <c r="O74" s="678"/>
    </row>
    <row r="75" spans="2:15" ht="60.75" thickBot="1">
      <c r="B75" s="673"/>
      <c r="C75" s="675"/>
      <c r="D75" s="687"/>
      <c r="E75" s="687"/>
      <c r="F75" s="179" t="s">
        <v>284</v>
      </c>
      <c r="G75" s="179" t="s">
        <v>137</v>
      </c>
      <c r="H75" s="179" t="s">
        <v>285</v>
      </c>
      <c r="I75" s="179" t="s">
        <v>286</v>
      </c>
      <c r="J75" s="179" t="s">
        <v>287</v>
      </c>
      <c r="K75" s="179" t="s">
        <v>137</v>
      </c>
      <c r="L75" s="179" t="s">
        <v>288</v>
      </c>
      <c r="M75" s="179" t="s">
        <v>289</v>
      </c>
      <c r="N75" s="179" t="s">
        <v>284</v>
      </c>
      <c r="O75" s="180" t="s">
        <v>286</v>
      </c>
    </row>
    <row r="76" spans="2:15" ht="15.75">
      <c r="B76" s="181">
        <v>1</v>
      </c>
      <c r="C76" s="182" t="s">
        <v>452</v>
      </c>
      <c r="D76" s="61"/>
      <c r="E76" s="183">
        <v>5.28E-2</v>
      </c>
      <c r="F76" s="64">
        <f>I39</f>
        <v>4968.4248838999993</v>
      </c>
      <c r="G76" s="65">
        <v>0.47</v>
      </c>
      <c r="H76" s="64">
        <v>0</v>
      </c>
      <c r="I76" s="64">
        <f>F76+G76-H76</f>
        <v>4968.8948838999995</v>
      </c>
      <c r="J76" s="64">
        <f>M39</f>
        <v>1802.8274725163997</v>
      </c>
      <c r="K76" s="66">
        <f>AVERAGE(F76,I76)*E76</f>
        <v>262.34524186992002</v>
      </c>
      <c r="L76" s="64">
        <v>0</v>
      </c>
      <c r="M76" s="64">
        <f>J76+K76</f>
        <v>2065.1727143863195</v>
      </c>
      <c r="N76" s="64">
        <f>F76-J76</f>
        <v>3165.5974113835996</v>
      </c>
      <c r="O76" s="64">
        <f>I76-M76</f>
        <v>2903.72216951368</v>
      </c>
    </row>
    <row r="77" spans="2:15" ht="15.75">
      <c r="B77" s="181">
        <v>2</v>
      </c>
      <c r="C77" s="185" t="s">
        <v>453</v>
      </c>
      <c r="D77" s="62"/>
      <c r="E77" s="183">
        <v>5.28E-2</v>
      </c>
      <c r="F77" s="64">
        <f t="shared" ref="F77:F98" si="14">I40</f>
        <v>1013.7014480409997</v>
      </c>
      <c r="G77" s="65">
        <v>1.5</v>
      </c>
      <c r="H77" s="64">
        <v>0</v>
      </c>
      <c r="I77" s="64">
        <f t="shared" ref="I77:I98" si="15">F77+G77-H77</f>
        <v>1015.2014480409997</v>
      </c>
      <c r="J77" s="64">
        <f t="shared" ref="J77:J98" si="16">M40</f>
        <v>361.89450993867598</v>
      </c>
      <c r="K77" s="66">
        <f t="shared" ref="K77:K97" si="17">AVERAGE(F77,I77)*E77</f>
        <v>53.563036456564781</v>
      </c>
      <c r="L77" s="64">
        <v>0</v>
      </c>
      <c r="M77" s="64">
        <f t="shared" ref="M77:M98" si="18">J77+K77</f>
        <v>415.45754639524074</v>
      </c>
      <c r="N77" s="64">
        <f t="shared" ref="N77:N98" si="19">F77-J77</f>
        <v>651.80693810232378</v>
      </c>
      <c r="O77" s="64">
        <f t="shared" ref="O77:O98" si="20">I77-M77</f>
        <v>599.74390164575902</v>
      </c>
    </row>
    <row r="78" spans="2:15" ht="15.75">
      <c r="B78" s="181">
        <v>3</v>
      </c>
      <c r="C78" s="186" t="s">
        <v>243</v>
      </c>
      <c r="D78" s="62"/>
      <c r="E78" s="183">
        <v>0</v>
      </c>
      <c r="F78" s="64">
        <f t="shared" si="14"/>
        <v>56.023953599999999</v>
      </c>
      <c r="G78" s="65">
        <v>0</v>
      </c>
      <c r="H78" s="64">
        <v>0</v>
      </c>
      <c r="I78" s="64">
        <f t="shared" si="15"/>
        <v>56.023953599999999</v>
      </c>
      <c r="J78" s="64">
        <f t="shared" si="16"/>
        <v>0</v>
      </c>
      <c r="K78" s="66">
        <f t="shared" si="17"/>
        <v>0</v>
      </c>
      <c r="L78" s="64">
        <v>0</v>
      </c>
      <c r="M78" s="64">
        <f t="shared" si="18"/>
        <v>0</v>
      </c>
      <c r="N78" s="64">
        <f t="shared" si="19"/>
        <v>56.023953599999999</v>
      </c>
      <c r="O78" s="64">
        <f t="shared" si="20"/>
        <v>56.023953599999999</v>
      </c>
    </row>
    <row r="79" spans="2:15" ht="31.5">
      <c r="B79" s="181">
        <v>4</v>
      </c>
      <c r="C79" s="186" t="s">
        <v>454</v>
      </c>
      <c r="D79" s="62"/>
      <c r="E79" s="183">
        <v>5.28E-2</v>
      </c>
      <c r="F79" s="64">
        <f t="shared" si="14"/>
        <v>0.13989755000000001</v>
      </c>
      <c r="G79" s="65">
        <v>0</v>
      </c>
      <c r="H79" s="64">
        <v>0</v>
      </c>
      <c r="I79" s="64">
        <f t="shared" si="15"/>
        <v>0.13989755000000001</v>
      </c>
      <c r="J79" s="64">
        <f t="shared" si="16"/>
        <v>2.2146765960000002E-2</v>
      </c>
      <c r="K79" s="66">
        <f t="shared" si="17"/>
        <v>7.3865906400000002E-3</v>
      </c>
      <c r="L79" s="64">
        <v>0</v>
      </c>
      <c r="M79" s="64">
        <f t="shared" si="18"/>
        <v>2.9533356600000001E-2</v>
      </c>
      <c r="N79" s="64">
        <f t="shared" si="19"/>
        <v>0.11775078404</v>
      </c>
      <c r="O79" s="64">
        <f t="shared" si="20"/>
        <v>0.1103641934</v>
      </c>
    </row>
    <row r="80" spans="2:15" ht="31.5">
      <c r="B80" s="181">
        <v>5</v>
      </c>
      <c r="C80" s="186" t="s">
        <v>427</v>
      </c>
      <c r="D80" s="62"/>
      <c r="E80" s="183">
        <v>5.28E-2</v>
      </c>
      <c r="F80" s="64">
        <f t="shared" si="14"/>
        <v>26.182953647999998</v>
      </c>
      <c r="G80" s="65">
        <v>1.845</v>
      </c>
      <c r="H80" s="64">
        <v>0</v>
      </c>
      <c r="I80" s="64">
        <f t="shared" si="15"/>
        <v>28.027953647999997</v>
      </c>
      <c r="J80" s="64">
        <f t="shared" si="16"/>
        <v>8.7615071152223987</v>
      </c>
      <c r="K80" s="66">
        <f t="shared" si="17"/>
        <v>1.4311679526143999</v>
      </c>
      <c r="L80" s="64">
        <v>0</v>
      </c>
      <c r="M80" s="64">
        <f t="shared" si="18"/>
        <v>10.192675067836799</v>
      </c>
      <c r="N80" s="64">
        <f t="shared" si="19"/>
        <v>17.421446532777601</v>
      </c>
      <c r="O80" s="64">
        <f t="shared" si="20"/>
        <v>17.835278580163198</v>
      </c>
    </row>
    <row r="81" spans="2:15" ht="15.75">
      <c r="B81" s="181">
        <v>6</v>
      </c>
      <c r="C81" s="186" t="s">
        <v>455</v>
      </c>
      <c r="D81" s="62"/>
      <c r="E81" s="183">
        <v>3.3399999999999999E-2</v>
      </c>
      <c r="F81" s="64">
        <f t="shared" si="14"/>
        <v>16.163698523000001</v>
      </c>
      <c r="G81" s="65">
        <v>7.99</v>
      </c>
      <c r="H81" s="64">
        <v>0</v>
      </c>
      <c r="I81" s="64">
        <f t="shared" si="15"/>
        <v>24.153698523000003</v>
      </c>
      <c r="J81" s="64">
        <f t="shared" si="16"/>
        <v>3.0515188151017001</v>
      </c>
      <c r="K81" s="66">
        <f t="shared" si="17"/>
        <v>0.67330053066820006</v>
      </c>
      <c r="L81" s="64">
        <v>0</v>
      </c>
      <c r="M81" s="64">
        <f t="shared" si="18"/>
        <v>3.7248193457698999</v>
      </c>
      <c r="N81" s="64">
        <f t="shared" si="19"/>
        <v>13.112179707898301</v>
      </c>
      <c r="O81" s="64">
        <f t="shared" si="20"/>
        <v>20.428879177230101</v>
      </c>
    </row>
    <row r="82" spans="2:15" ht="31.5">
      <c r="B82" s="181">
        <v>7</v>
      </c>
      <c r="C82" s="186" t="s">
        <v>428</v>
      </c>
      <c r="D82" s="62"/>
      <c r="E82" s="183">
        <v>3.3399999999999999E-2</v>
      </c>
      <c r="F82" s="64">
        <f t="shared" si="14"/>
        <v>51.021705348000005</v>
      </c>
      <c r="G82" s="65">
        <v>7.625</v>
      </c>
      <c r="H82" s="64">
        <v>0</v>
      </c>
      <c r="I82" s="64">
        <f t="shared" si="15"/>
        <v>58.646705348000005</v>
      </c>
      <c r="J82" s="64">
        <f t="shared" si="16"/>
        <v>10.7868006206276</v>
      </c>
      <c r="K82" s="66">
        <f t="shared" si="17"/>
        <v>1.8314624586232</v>
      </c>
      <c r="L82" s="64">
        <v>0</v>
      </c>
      <c r="M82" s="64">
        <f t="shared" si="18"/>
        <v>12.6182630792508</v>
      </c>
      <c r="N82" s="64">
        <f t="shared" si="19"/>
        <v>40.234904727372403</v>
      </c>
      <c r="O82" s="64">
        <f t="shared" si="20"/>
        <v>46.028442268749203</v>
      </c>
    </row>
    <row r="83" spans="2:15" ht="15.75">
      <c r="B83" s="181">
        <v>8</v>
      </c>
      <c r="C83" s="186" t="s">
        <v>456</v>
      </c>
      <c r="D83" s="62"/>
      <c r="E83" s="183">
        <v>3.3399999999999999E-2</v>
      </c>
      <c r="F83" s="64">
        <f t="shared" si="14"/>
        <v>17.1938</v>
      </c>
      <c r="G83" s="65">
        <v>0</v>
      </c>
      <c r="H83" s="64">
        <v>0</v>
      </c>
      <c r="I83" s="64">
        <f t="shared" si="15"/>
        <v>17.1938</v>
      </c>
      <c r="J83" s="64">
        <f t="shared" si="16"/>
        <v>4.0152912199999999</v>
      </c>
      <c r="K83" s="66">
        <f t="shared" si="17"/>
        <v>0.57427291999999996</v>
      </c>
      <c r="L83" s="64">
        <v>0</v>
      </c>
      <c r="M83" s="64">
        <f t="shared" si="18"/>
        <v>4.5895641400000002</v>
      </c>
      <c r="N83" s="64">
        <f t="shared" si="19"/>
        <v>13.17850878</v>
      </c>
      <c r="O83" s="64">
        <f t="shared" si="20"/>
        <v>12.604235859999999</v>
      </c>
    </row>
    <row r="84" spans="2:15" ht="15.75">
      <c r="B84" s="181">
        <v>9</v>
      </c>
      <c r="C84" s="186" t="s">
        <v>429</v>
      </c>
      <c r="D84" s="62"/>
      <c r="E84" s="183">
        <v>3.3399999999999999E-2</v>
      </c>
      <c r="F84" s="64">
        <f t="shared" si="14"/>
        <v>56.095596100999998</v>
      </c>
      <c r="G84" s="65">
        <v>0.27467999999999998</v>
      </c>
      <c r="H84" s="64">
        <v>0</v>
      </c>
      <c r="I84" s="64">
        <f t="shared" si="15"/>
        <v>56.370276100999995</v>
      </c>
      <c r="J84" s="64">
        <f t="shared" si="16"/>
        <v>12.2883680783785</v>
      </c>
      <c r="K84" s="66">
        <f t="shared" si="17"/>
        <v>1.8781800657733998</v>
      </c>
      <c r="L84" s="64">
        <v>0</v>
      </c>
      <c r="M84" s="64">
        <f t="shared" si="18"/>
        <v>14.1665481441519</v>
      </c>
      <c r="N84" s="64">
        <f t="shared" si="19"/>
        <v>43.807228022621501</v>
      </c>
      <c r="O84" s="64">
        <f t="shared" si="20"/>
        <v>42.203727956848098</v>
      </c>
    </row>
    <row r="85" spans="2:15" ht="15.75">
      <c r="B85" s="181">
        <v>10</v>
      </c>
      <c r="C85" s="186" t="s">
        <v>457</v>
      </c>
      <c r="D85" s="62"/>
      <c r="E85" s="183">
        <v>5.28E-2</v>
      </c>
      <c r="F85" s="64">
        <f t="shared" si="14"/>
        <v>84.219099999999997</v>
      </c>
      <c r="G85" s="65">
        <v>0</v>
      </c>
      <c r="H85" s="64">
        <v>0</v>
      </c>
      <c r="I85" s="64">
        <f t="shared" si="15"/>
        <v>84.219099999999997</v>
      </c>
      <c r="J85" s="64">
        <f t="shared" si="16"/>
        <v>31.093178159999997</v>
      </c>
      <c r="K85" s="66">
        <f t="shared" si="17"/>
        <v>4.4467684800000002</v>
      </c>
      <c r="L85" s="64">
        <v>0</v>
      </c>
      <c r="M85" s="64">
        <f t="shared" si="18"/>
        <v>35.539946639999997</v>
      </c>
      <c r="N85" s="64">
        <f t="shared" si="19"/>
        <v>53.125921840000004</v>
      </c>
      <c r="O85" s="64">
        <f t="shared" si="20"/>
        <v>48.679153360000001</v>
      </c>
    </row>
    <row r="86" spans="2:15" ht="15.75">
      <c r="B86" s="181">
        <v>11</v>
      </c>
      <c r="C86" s="186" t="s">
        <v>458</v>
      </c>
      <c r="D86" s="62"/>
      <c r="E86" s="183">
        <v>5.28E-2</v>
      </c>
      <c r="F86" s="64">
        <f t="shared" si="14"/>
        <v>319.3508673020001</v>
      </c>
      <c r="G86" s="65">
        <v>0</v>
      </c>
      <c r="H86" s="64">
        <v>0</v>
      </c>
      <c r="I86" s="64">
        <f t="shared" si="15"/>
        <v>319.3508673020001</v>
      </c>
      <c r="J86" s="64">
        <f t="shared" si="16"/>
        <v>111.25244607095522</v>
      </c>
      <c r="K86" s="66">
        <f t="shared" si="17"/>
        <v>16.861725793545606</v>
      </c>
      <c r="L86" s="64">
        <v>0</v>
      </c>
      <c r="M86" s="64">
        <f t="shared" si="18"/>
        <v>128.11417186450083</v>
      </c>
      <c r="N86" s="64">
        <f t="shared" si="19"/>
        <v>208.09842123104488</v>
      </c>
      <c r="O86" s="64">
        <f t="shared" si="20"/>
        <v>191.23669543749926</v>
      </c>
    </row>
    <row r="87" spans="2:15" ht="31.5">
      <c r="B87" s="181">
        <v>12</v>
      </c>
      <c r="C87" s="186" t="s">
        <v>439</v>
      </c>
      <c r="D87" s="62"/>
      <c r="E87" s="183">
        <v>3.3399999999999999E-2</v>
      </c>
      <c r="F87" s="64">
        <f t="shared" si="14"/>
        <v>3.0813688269999999</v>
      </c>
      <c r="G87" s="65">
        <v>0</v>
      </c>
      <c r="H87" s="64">
        <v>0</v>
      </c>
      <c r="I87" s="64">
        <f t="shared" si="15"/>
        <v>3.0813688269999999</v>
      </c>
      <c r="J87" s="64">
        <f t="shared" si="16"/>
        <v>0.43706883423269999</v>
      </c>
      <c r="K87" s="66">
        <f t="shared" si="17"/>
        <v>0.10291771882179999</v>
      </c>
      <c r="L87" s="64">
        <v>0</v>
      </c>
      <c r="M87" s="64">
        <f t="shared" si="18"/>
        <v>0.53998655305449994</v>
      </c>
      <c r="N87" s="64">
        <f t="shared" si="19"/>
        <v>2.6442999927673001</v>
      </c>
      <c r="O87" s="64">
        <f t="shared" si="20"/>
        <v>2.5413822739455001</v>
      </c>
    </row>
    <row r="88" spans="2:15" ht="15.75">
      <c r="B88" s="181">
        <v>13</v>
      </c>
      <c r="C88" s="186" t="s">
        <v>432</v>
      </c>
      <c r="D88" s="62"/>
      <c r="E88" s="183">
        <f>E76</f>
        <v>5.28E-2</v>
      </c>
      <c r="F88" s="64">
        <f t="shared" si="14"/>
        <v>349.86250998000008</v>
      </c>
      <c r="G88" s="65">
        <v>2.25</v>
      </c>
      <c r="H88" s="64">
        <v>0</v>
      </c>
      <c r="I88" s="64">
        <f t="shared" si="15"/>
        <v>352.11250998000008</v>
      </c>
      <c r="J88" s="64">
        <f t="shared" si="16"/>
        <v>107.53775182064641</v>
      </c>
      <c r="K88" s="66">
        <f t="shared" si="17"/>
        <v>18.532140526944005</v>
      </c>
      <c r="L88" s="64">
        <v>0</v>
      </c>
      <c r="M88" s="64">
        <f t="shared" si="18"/>
        <v>126.06989234759041</v>
      </c>
      <c r="N88" s="64">
        <f t="shared" si="19"/>
        <v>242.32475815935368</v>
      </c>
      <c r="O88" s="64">
        <f t="shared" si="20"/>
        <v>226.04261763240967</v>
      </c>
    </row>
    <row r="89" spans="2:15" ht="31.5">
      <c r="B89" s="181">
        <v>14</v>
      </c>
      <c r="C89" s="186" t="s">
        <v>433</v>
      </c>
      <c r="D89" s="62"/>
      <c r="E89" s="183">
        <v>3.3399999999999999E-2</v>
      </c>
      <c r="F89" s="64">
        <f t="shared" si="14"/>
        <v>122.50020840999998</v>
      </c>
      <c r="G89" s="65">
        <v>2.05436</v>
      </c>
      <c r="H89" s="64">
        <v>0</v>
      </c>
      <c r="I89" s="64">
        <f t="shared" si="15"/>
        <v>124.55456840999999</v>
      </c>
      <c r="J89" s="64">
        <f t="shared" si="16"/>
        <v>23.852582457458197</v>
      </c>
      <c r="K89" s="66">
        <f t="shared" si="17"/>
        <v>4.1258147728939996</v>
      </c>
      <c r="L89" s="64">
        <v>0</v>
      </c>
      <c r="M89" s="64">
        <f t="shared" si="18"/>
        <v>27.978397230352197</v>
      </c>
      <c r="N89" s="64">
        <f t="shared" si="19"/>
        <v>98.647625952541787</v>
      </c>
      <c r="O89" s="64">
        <f t="shared" si="20"/>
        <v>96.576171179647787</v>
      </c>
    </row>
    <row r="90" spans="2:15" ht="15.75">
      <c r="B90" s="181">
        <v>15</v>
      </c>
      <c r="C90" s="186" t="s">
        <v>459</v>
      </c>
      <c r="D90" s="62"/>
      <c r="E90" s="183">
        <v>3.3399999999999999E-2</v>
      </c>
      <c r="F90" s="64">
        <f t="shared" si="14"/>
        <v>1.3738999999999999</v>
      </c>
      <c r="G90" s="65">
        <v>0</v>
      </c>
      <c r="H90" s="64">
        <v>0</v>
      </c>
      <c r="I90" s="64">
        <f t="shared" si="15"/>
        <v>1.3738999999999999</v>
      </c>
      <c r="J90" s="64">
        <f t="shared" si="16"/>
        <v>0.26873138999999996</v>
      </c>
      <c r="K90" s="66">
        <f t="shared" si="17"/>
        <v>4.5888259999999993E-2</v>
      </c>
      <c r="L90" s="64">
        <v>0</v>
      </c>
      <c r="M90" s="64">
        <f t="shared" si="18"/>
        <v>0.31461964999999997</v>
      </c>
      <c r="N90" s="64">
        <f t="shared" si="19"/>
        <v>1.10516861</v>
      </c>
      <c r="O90" s="64">
        <f t="shared" si="20"/>
        <v>1.0592803499999999</v>
      </c>
    </row>
    <row r="91" spans="2:15" ht="15.75">
      <c r="B91" s="181">
        <v>16</v>
      </c>
      <c r="C91" s="186" t="s">
        <v>460</v>
      </c>
      <c r="D91" s="62"/>
      <c r="E91" s="183">
        <v>3.3399999999999999E-2</v>
      </c>
      <c r="F91" s="64">
        <f t="shared" si="14"/>
        <v>18.518173290000004</v>
      </c>
      <c r="G91" s="65">
        <v>0</v>
      </c>
      <c r="H91" s="64">
        <v>0</v>
      </c>
      <c r="I91" s="64">
        <f t="shared" si="15"/>
        <v>18.518173290000004</v>
      </c>
      <c r="J91" s="64">
        <f t="shared" si="16"/>
        <v>3.571772417429</v>
      </c>
      <c r="K91" s="66">
        <f t="shared" si="17"/>
        <v>0.61850698788600011</v>
      </c>
      <c r="L91" s="64">
        <v>0</v>
      </c>
      <c r="M91" s="64">
        <f t="shared" si="18"/>
        <v>4.1902794053149997</v>
      </c>
      <c r="N91" s="64">
        <f t="shared" si="19"/>
        <v>14.946400872571004</v>
      </c>
      <c r="O91" s="64">
        <f t="shared" si="20"/>
        <v>14.327893884685004</v>
      </c>
    </row>
    <row r="92" spans="2:15" ht="31.5">
      <c r="B92" s="181">
        <v>17</v>
      </c>
      <c r="C92" s="186" t="s">
        <v>461</v>
      </c>
      <c r="D92" s="62"/>
      <c r="E92" s="183">
        <v>5.28E-2</v>
      </c>
      <c r="F92" s="64">
        <f t="shared" si="14"/>
        <v>2.2741565420000001</v>
      </c>
      <c r="G92" s="65">
        <v>0</v>
      </c>
      <c r="H92" s="64">
        <v>0</v>
      </c>
      <c r="I92" s="64">
        <f t="shared" si="15"/>
        <v>2.2741565420000001</v>
      </c>
      <c r="J92" s="64">
        <f t="shared" si="16"/>
        <v>0.50205063812640005</v>
      </c>
      <c r="K92" s="66">
        <f t="shared" si="17"/>
        <v>0.1200754654176</v>
      </c>
      <c r="L92" s="64">
        <v>0</v>
      </c>
      <c r="M92" s="64">
        <f t="shared" si="18"/>
        <v>0.622126103544</v>
      </c>
      <c r="N92" s="64">
        <f t="shared" si="19"/>
        <v>1.7721059038736</v>
      </c>
      <c r="O92" s="64">
        <f t="shared" si="20"/>
        <v>1.6520304384560001</v>
      </c>
    </row>
    <row r="93" spans="2:15" ht="31.5">
      <c r="B93" s="181">
        <v>18</v>
      </c>
      <c r="C93" s="186" t="s">
        <v>462</v>
      </c>
      <c r="D93" s="62"/>
      <c r="E93" s="183">
        <v>5.28E-2</v>
      </c>
      <c r="F93" s="64">
        <f t="shared" si="14"/>
        <v>49.010099999999994</v>
      </c>
      <c r="G93" s="65">
        <v>0</v>
      </c>
      <c r="H93" s="64">
        <v>0</v>
      </c>
      <c r="I93" s="64">
        <f t="shared" si="15"/>
        <v>49.010099999999994</v>
      </c>
      <c r="J93" s="64">
        <f t="shared" si="16"/>
        <v>17.850647759999998</v>
      </c>
      <c r="K93" s="66">
        <f t="shared" si="17"/>
        <v>2.5877332799999997</v>
      </c>
      <c r="L93" s="64">
        <v>0</v>
      </c>
      <c r="M93" s="64">
        <f t="shared" si="18"/>
        <v>20.438381039999996</v>
      </c>
      <c r="N93" s="64">
        <f t="shared" si="19"/>
        <v>31.159452239999997</v>
      </c>
      <c r="O93" s="64">
        <f t="shared" si="20"/>
        <v>28.571718959999998</v>
      </c>
    </row>
    <row r="94" spans="2:15" ht="15.75">
      <c r="B94" s="181">
        <v>19</v>
      </c>
      <c r="C94" s="186" t="s">
        <v>463</v>
      </c>
      <c r="D94" s="62"/>
      <c r="E94" s="183">
        <v>5.28E-2</v>
      </c>
      <c r="F94" s="64">
        <f t="shared" si="14"/>
        <v>24.4</v>
      </c>
      <c r="G94" s="65">
        <v>0</v>
      </c>
      <c r="H94" s="64">
        <v>0</v>
      </c>
      <c r="I94" s="64">
        <f t="shared" si="15"/>
        <v>24.4</v>
      </c>
      <c r="J94" s="64">
        <f t="shared" si="16"/>
        <v>9.0332879999999989</v>
      </c>
      <c r="K94" s="66">
        <f t="shared" si="17"/>
        <v>1.2883199999999999</v>
      </c>
      <c r="L94" s="64">
        <v>0</v>
      </c>
      <c r="M94" s="64">
        <f t="shared" si="18"/>
        <v>10.321607999999999</v>
      </c>
      <c r="N94" s="64">
        <f t="shared" si="19"/>
        <v>15.366712</v>
      </c>
      <c r="O94" s="64">
        <f t="shared" si="20"/>
        <v>14.078391999999999</v>
      </c>
    </row>
    <row r="95" spans="2:15" ht="31.5">
      <c r="B95" s="181">
        <v>20</v>
      </c>
      <c r="C95" s="186" t="s">
        <v>436</v>
      </c>
      <c r="D95" s="62"/>
      <c r="E95" s="183">
        <v>6.3299999999999995E-2</v>
      </c>
      <c r="F95" s="64">
        <f t="shared" si="14"/>
        <v>6.2904070130000003</v>
      </c>
      <c r="G95" s="65">
        <v>0.99336013400000001</v>
      </c>
      <c r="H95" s="64">
        <v>0</v>
      </c>
      <c r="I95" s="64">
        <f t="shared" si="15"/>
        <v>7.2837671470000007</v>
      </c>
      <c r="J95" s="64">
        <f t="shared" si="16"/>
        <v>1.9560149166355498</v>
      </c>
      <c r="K95" s="66">
        <f t="shared" si="17"/>
        <v>0.42962261216400005</v>
      </c>
      <c r="L95" s="64">
        <v>0</v>
      </c>
      <c r="M95" s="64">
        <f t="shared" si="18"/>
        <v>2.3856375287995499</v>
      </c>
      <c r="N95" s="64">
        <f t="shared" si="19"/>
        <v>4.33439209636445</v>
      </c>
      <c r="O95" s="64">
        <f t="shared" si="20"/>
        <v>4.8981296182004508</v>
      </c>
    </row>
    <row r="96" spans="2:15" ht="15.75">
      <c r="B96" s="181">
        <v>21</v>
      </c>
      <c r="C96" s="186" t="s">
        <v>464</v>
      </c>
      <c r="D96" s="62"/>
      <c r="E96" s="183">
        <v>5.28E-2</v>
      </c>
      <c r="F96" s="64">
        <f t="shared" si="14"/>
        <v>7.3140000000000001</v>
      </c>
      <c r="G96" s="65">
        <v>0</v>
      </c>
      <c r="H96" s="64">
        <v>0</v>
      </c>
      <c r="I96" s="64">
        <f t="shared" si="15"/>
        <v>7.3140000000000001</v>
      </c>
      <c r="J96" s="64">
        <f t="shared" si="16"/>
        <v>2.3519232000000003</v>
      </c>
      <c r="K96" s="66">
        <f t="shared" si="17"/>
        <v>0.3861792</v>
      </c>
      <c r="L96" s="64">
        <v>0</v>
      </c>
      <c r="M96" s="64">
        <f t="shared" si="18"/>
        <v>2.7381024000000003</v>
      </c>
      <c r="N96" s="64">
        <f t="shared" si="19"/>
        <v>4.9620768000000002</v>
      </c>
      <c r="O96" s="64">
        <f t="shared" si="20"/>
        <v>4.5758975999999993</v>
      </c>
    </row>
    <row r="97" spans="2:17" ht="15.75">
      <c r="B97" s="181">
        <v>22</v>
      </c>
      <c r="C97" s="187" t="s">
        <v>465</v>
      </c>
      <c r="D97" s="62"/>
      <c r="E97" s="183">
        <v>5.28E-2</v>
      </c>
      <c r="F97" s="64">
        <f t="shared" si="14"/>
        <v>30.74</v>
      </c>
      <c r="G97" s="65">
        <v>0</v>
      </c>
      <c r="H97" s="64">
        <v>0</v>
      </c>
      <c r="I97" s="64">
        <f t="shared" si="15"/>
        <v>30.74</v>
      </c>
      <c r="J97" s="64">
        <f t="shared" si="16"/>
        <v>8.8730399999999996</v>
      </c>
      <c r="K97" s="66">
        <f t="shared" si="17"/>
        <v>1.6230719999999998</v>
      </c>
      <c r="L97" s="64">
        <v>0</v>
      </c>
      <c r="M97" s="64">
        <f t="shared" si="18"/>
        <v>10.496112</v>
      </c>
      <c r="N97" s="64">
        <f t="shared" si="19"/>
        <v>21.866959999999999</v>
      </c>
      <c r="O97" s="64">
        <f t="shared" si="20"/>
        <v>20.243887999999998</v>
      </c>
    </row>
    <row r="98" spans="2:17" ht="63">
      <c r="B98" s="181">
        <v>23</v>
      </c>
      <c r="C98" s="188" t="s">
        <v>466</v>
      </c>
      <c r="D98" s="62"/>
      <c r="E98" s="189" t="s">
        <v>467</v>
      </c>
      <c r="F98" s="64">
        <f t="shared" si="14"/>
        <v>1556.144</v>
      </c>
      <c r="G98" s="65">
        <v>0</v>
      </c>
      <c r="H98" s="64">
        <v>0</v>
      </c>
      <c r="I98" s="64">
        <f t="shared" si="15"/>
        <v>1556.144</v>
      </c>
      <c r="J98" s="64">
        <f t="shared" si="16"/>
        <v>560.49034446664621</v>
      </c>
      <c r="K98" s="184">
        <f>SUM(K76:K97)/SUM(I76:I97)*I98</f>
        <v>80.17473974281269</v>
      </c>
      <c r="L98" s="64">
        <v>0</v>
      </c>
      <c r="M98" s="64">
        <f t="shared" si="18"/>
        <v>640.66508420945888</v>
      </c>
      <c r="N98" s="64">
        <f t="shared" si="19"/>
        <v>995.6536555333538</v>
      </c>
      <c r="O98" s="64">
        <f t="shared" si="20"/>
        <v>915.47891579054112</v>
      </c>
    </row>
    <row r="99" spans="2:17" ht="15.75">
      <c r="B99" s="181">
        <v>24</v>
      </c>
      <c r="C99" s="190" t="s">
        <v>468</v>
      </c>
      <c r="D99" s="62"/>
      <c r="E99" s="63"/>
      <c r="F99" s="191">
        <f>SUM(F76:F98)</f>
        <v>8780.0267280749977</v>
      </c>
      <c r="G99" s="191">
        <f>SUM(G76:G98)</f>
        <v>25.002400133999998</v>
      </c>
      <c r="H99" s="191">
        <f>SUM(H76:H98)</f>
        <v>0</v>
      </c>
      <c r="I99" s="192">
        <f t="shared" ref="I99" si="21">F99+G99+H99</f>
        <v>8805.0291282089984</v>
      </c>
      <c r="J99" s="191">
        <f>SUM(J76:J98)</f>
        <v>3082.7184552024955</v>
      </c>
      <c r="K99" s="191">
        <f>SUM(K76:K98)</f>
        <v>453.64755368528961</v>
      </c>
      <c r="L99" s="191">
        <f t="shared" ref="L99:O99" si="22">SUM(L76:L98)</f>
        <v>0</v>
      </c>
      <c r="M99" s="191">
        <f t="shared" si="22"/>
        <v>3536.366008887785</v>
      </c>
      <c r="N99" s="191">
        <f t="shared" si="22"/>
        <v>5697.3082728725049</v>
      </c>
      <c r="O99" s="191">
        <f t="shared" si="22"/>
        <v>5268.6631193212143</v>
      </c>
      <c r="Q99" s="111"/>
    </row>
    <row r="100" spans="2:17" ht="16.5" thickBot="1">
      <c r="B100" s="67">
        <v>25</v>
      </c>
      <c r="C100" s="204" t="s">
        <v>470</v>
      </c>
      <c r="D100" s="68"/>
      <c r="E100" s="69"/>
      <c r="F100" s="191"/>
      <c r="G100" s="65"/>
      <c r="H100" s="64"/>
      <c r="I100" s="192">
        <f>AVERAGE(I99,F99)</f>
        <v>8792.5279281419971</v>
      </c>
      <c r="J100" s="64"/>
      <c r="K100" s="193">
        <f>K99/I100</f>
        <v>5.1594667357644966E-2</v>
      </c>
      <c r="L100" s="64"/>
      <c r="M100" s="64"/>
      <c r="N100" s="64"/>
      <c r="O100" s="64"/>
    </row>
    <row r="101" spans="2:17" ht="15.75">
      <c r="B101" s="601"/>
      <c r="C101" s="602"/>
      <c r="D101" s="585"/>
      <c r="E101" s="601"/>
      <c r="F101" s="586"/>
      <c r="G101" s="587"/>
      <c r="H101" s="588"/>
      <c r="I101" s="589"/>
      <c r="J101" s="588"/>
      <c r="K101" s="203"/>
      <c r="L101" s="588"/>
      <c r="M101" s="588"/>
      <c r="N101" s="588"/>
      <c r="O101" s="588"/>
    </row>
    <row r="102" spans="2:17" ht="15.75">
      <c r="B102" s="601"/>
      <c r="C102" s="602"/>
      <c r="D102" s="585"/>
      <c r="E102" s="601"/>
      <c r="F102" s="586"/>
      <c r="G102" s="587"/>
      <c r="H102" s="588"/>
      <c r="I102" s="589"/>
      <c r="J102" s="588"/>
      <c r="K102" s="203"/>
      <c r="L102" s="588"/>
      <c r="M102" s="588"/>
      <c r="N102" s="588"/>
      <c r="O102" s="588"/>
    </row>
    <row r="103" spans="2:17" ht="15.75">
      <c r="B103" s="601"/>
      <c r="C103" s="602"/>
      <c r="D103" s="585"/>
      <c r="E103" s="601"/>
      <c r="F103" s="586"/>
      <c r="G103" s="587"/>
      <c r="H103" s="588"/>
      <c r="I103" s="589"/>
      <c r="J103" s="588"/>
      <c r="K103" s="203"/>
      <c r="L103" s="588"/>
      <c r="M103" s="588"/>
      <c r="N103" s="588"/>
      <c r="O103" s="588"/>
    </row>
    <row r="104" spans="2:17" ht="15.75">
      <c r="B104" s="601"/>
      <c r="C104" s="602"/>
      <c r="D104" s="585"/>
      <c r="E104" s="601"/>
      <c r="F104" s="586"/>
      <c r="G104" s="587"/>
      <c r="H104" s="588"/>
      <c r="I104" s="589"/>
      <c r="J104" s="588"/>
      <c r="K104" s="203"/>
      <c r="L104" s="588"/>
      <c r="M104" s="588"/>
      <c r="N104" s="588"/>
      <c r="O104" s="588"/>
    </row>
    <row r="105" spans="2:17" ht="15.75">
      <c r="B105" s="205"/>
      <c r="C105" s="206"/>
      <c r="D105" s="196"/>
      <c r="E105" s="205"/>
      <c r="F105" s="201"/>
      <c r="G105" s="199"/>
      <c r="H105" s="198"/>
      <c r="I105" s="202"/>
      <c r="J105" s="198"/>
      <c r="K105" s="203"/>
      <c r="L105" s="198"/>
      <c r="M105" s="198"/>
      <c r="N105" s="198"/>
      <c r="O105" s="198"/>
    </row>
    <row r="106" spans="2:17" ht="15.75" thickBot="1">
      <c r="O106" s="37" t="s">
        <v>4</v>
      </c>
    </row>
    <row r="107" spans="2:17" ht="15">
      <c r="B107" s="669" t="s">
        <v>473</v>
      </c>
      <c r="C107" s="670"/>
      <c r="D107" s="670"/>
      <c r="E107" s="670"/>
      <c r="F107" s="670"/>
      <c r="G107" s="670"/>
      <c r="H107" s="670"/>
      <c r="I107" s="670"/>
      <c r="J107" s="670"/>
      <c r="K107" s="670"/>
      <c r="L107" s="670"/>
      <c r="M107" s="670"/>
      <c r="N107" s="670"/>
      <c r="O107" s="671"/>
    </row>
    <row r="108" spans="2:17" ht="15">
      <c r="B108" s="672" t="s">
        <v>2</v>
      </c>
      <c r="C108" s="674" t="s">
        <v>291</v>
      </c>
      <c r="D108" s="676" t="s">
        <v>279</v>
      </c>
      <c r="E108" s="676" t="s">
        <v>280</v>
      </c>
      <c r="F108" s="676" t="s">
        <v>281</v>
      </c>
      <c r="G108" s="676"/>
      <c r="H108" s="676"/>
      <c r="I108" s="676"/>
      <c r="J108" s="676" t="s">
        <v>282</v>
      </c>
      <c r="K108" s="676"/>
      <c r="L108" s="676"/>
      <c r="M108" s="676"/>
      <c r="N108" s="676" t="s">
        <v>283</v>
      </c>
      <c r="O108" s="678"/>
    </row>
    <row r="109" spans="2:17" ht="60.75" thickBot="1">
      <c r="B109" s="673"/>
      <c r="C109" s="675"/>
      <c r="D109" s="687"/>
      <c r="E109" s="687"/>
      <c r="F109" s="137" t="s">
        <v>284</v>
      </c>
      <c r="G109" s="137" t="s">
        <v>137</v>
      </c>
      <c r="H109" s="137" t="s">
        <v>285</v>
      </c>
      <c r="I109" s="137" t="s">
        <v>286</v>
      </c>
      <c r="J109" s="137" t="s">
        <v>287</v>
      </c>
      <c r="K109" s="137" t="s">
        <v>137</v>
      </c>
      <c r="L109" s="137" t="s">
        <v>288</v>
      </c>
      <c r="M109" s="137" t="s">
        <v>289</v>
      </c>
      <c r="N109" s="137" t="s">
        <v>284</v>
      </c>
      <c r="O109" s="60" t="s">
        <v>286</v>
      </c>
    </row>
    <row r="110" spans="2:17" ht="15.75">
      <c r="B110" s="181">
        <v>1</v>
      </c>
      <c r="C110" s="182" t="s">
        <v>452</v>
      </c>
      <c r="D110" s="61"/>
      <c r="E110" s="183">
        <v>5.28E-2</v>
      </c>
      <c r="F110" s="64">
        <f>I76</f>
        <v>4968.8948838999995</v>
      </c>
      <c r="G110" s="65">
        <v>20.77</v>
      </c>
      <c r="H110" s="64">
        <v>0</v>
      </c>
      <c r="I110" s="64">
        <f>F110+G110-H110</f>
        <v>4989.6648838999999</v>
      </c>
      <c r="J110" s="64">
        <f>M76</f>
        <v>2065.1727143863195</v>
      </c>
      <c r="K110" s="66">
        <f>AVERAGE(F110,I110)*E110</f>
        <v>262.90597786991998</v>
      </c>
      <c r="L110" s="64">
        <v>0</v>
      </c>
      <c r="M110" s="64">
        <f>J110+K110</f>
        <v>2328.0786922562393</v>
      </c>
      <c r="N110" s="64">
        <f>F110-J110</f>
        <v>2903.72216951368</v>
      </c>
      <c r="O110" s="64">
        <f>I110-M110</f>
        <v>2661.5861916437607</v>
      </c>
    </row>
    <row r="111" spans="2:17" ht="15.75">
      <c r="B111" s="181">
        <v>2</v>
      </c>
      <c r="C111" s="185" t="s">
        <v>453</v>
      </c>
      <c r="D111" s="62"/>
      <c r="E111" s="183">
        <v>5.28E-2</v>
      </c>
      <c r="F111" s="64">
        <f t="shared" ref="F111:F132" si="23">I77</f>
        <v>1015.2014480409997</v>
      </c>
      <c r="G111" s="65">
        <v>0</v>
      </c>
      <c r="H111" s="64">
        <v>0</v>
      </c>
      <c r="I111" s="64">
        <f t="shared" ref="I111:I132" si="24">F111+G111-H111</f>
        <v>1015.2014480409997</v>
      </c>
      <c r="J111" s="64">
        <f t="shared" ref="J111:J132" si="25">M77</f>
        <v>415.45754639524074</v>
      </c>
      <c r="K111" s="66">
        <f t="shared" ref="K111:K131" si="26">AVERAGE(F111,I111)*E111</f>
        <v>53.602636456564781</v>
      </c>
      <c r="L111" s="64">
        <v>0</v>
      </c>
      <c r="M111" s="64">
        <f t="shared" ref="M111:M132" si="27">J111+K111</f>
        <v>469.06018285180551</v>
      </c>
      <c r="N111" s="64">
        <f t="shared" ref="N111:N132" si="28">F111-J111</f>
        <v>599.74390164575902</v>
      </c>
      <c r="O111" s="64">
        <f t="shared" ref="O111:O132" si="29">I111-M111</f>
        <v>546.1412651891942</v>
      </c>
    </row>
    <row r="112" spans="2:17" ht="15.75">
      <c r="B112" s="181">
        <v>3</v>
      </c>
      <c r="C112" s="186" t="s">
        <v>243</v>
      </c>
      <c r="D112" s="62"/>
      <c r="E112" s="183">
        <v>0</v>
      </c>
      <c r="F112" s="64">
        <f t="shared" si="23"/>
        <v>56.023953599999999</v>
      </c>
      <c r="G112" s="65">
        <v>0</v>
      </c>
      <c r="H112" s="64">
        <v>0</v>
      </c>
      <c r="I112" s="64">
        <f t="shared" si="24"/>
        <v>56.023953599999999</v>
      </c>
      <c r="J112" s="64">
        <f t="shared" si="25"/>
        <v>0</v>
      </c>
      <c r="K112" s="66">
        <f t="shared" si="26"/>
        <v>0</v>
      </c>
      <c r="L112" s="64">
        <v>0</v>
      </c>
      <c r="M112" s="64">
        <f t="shared" si="27"/>
        <v>0</v>
      </c>
      <c r="N112" s="64">
        <f t="shared" si="28"/>
        <v>56.023953599999999</v>
      </c>
      <c r="O112" s="64">
        <f t="shared" si="29"/>
        <v>56.023953599999999</v>
      </c>
    </row>
    <row r="113" spans="2:15" ht="31.5">
      <c r="B113" s="181">
        <v>4</v>
      </c>
      <c r="C113" s="186" t="s">
        <v>454</v>
      </c>
      <c r="D113" s="62"/>
      <c r="E113" s="183">
        <v>5.28E-2</v>
      </c>
      <c r="F113" s="64">
        <f t="shared" si="23"/>
        <v>0.13989755000000001</v>
      </c>
      <c r="G113" s="65">
        <v>0</v>
      </c>
      <c r="H113" s="64">
        <v>0</v>
      </c>
      <c r="I113" s="64">
        <f t="shared" si="24"/>
        <v>0.13989755000000001</v>
      </c>
      <c r="J113" s="64">
        <f t="shared" si="25"/>
        <v>2.9533356600000001E-2</v>
      </c>
      <c r="K113" s="66">
        <f t="shared" si="26"/>
        <v>7.3865906400000002E-3</v>
      </c>
      <c r="L113" s="64">
        <v>0</v>
      </c>
      <c r="M113" s="64">
        <f t="shared" si="27"/>
        <v>3.6919947240000001E-2</v>
      </c>
      <c r="N113" s="64">
        <f t="shared" si="28"/>
        <v>0.1103641934</v>
      </c>
      <c r="O113" s="64">
        <f t="shared" si="29"/>
        <v>0.10297760276000001</v>
      </c>
    </row>
    <row r="114" spans="2:15" ht="31.5">
      <c r="B114" s="181">
        <v>5</v>
      </c>
      <c r="C114" s="186" t="s">
        <v>427</v>
      </c>
      <c r="D114" s="62"/>
      <c r="E114" s="183">
        <v>5.28E-2</v>
      </c>
      <c r="F114" s="64">
        <f t="shared" si="23"/>
        <v>28.027953647999997</v>
      </c>
      <c r="G114" s="65">
        <v>0</v>
      </c>
      <c r="H114" s="64">
        <v>0</v>
      </c>
      <c r="I114" s="64">
        <f t="shared" si="24"/>
        <v>28.027953647999997</v>
      </c>
      <c r="J114" s="64">
        <f t="shared" si="25"/>
        <v>10.192675067836799</v>
      </c>
      <c r="K114" s="66">
        <f t="shared" si="26"/>
        <v>1.4798759526143999</v>
      </c>
      <c r="L114" s="64">
        <v>0</v>
      </c>
      <c r="M114" s="64">
        <f t="shared" si="27"/>
        <v>11.672551020451198</v>
      </c>
      <c r="N114" s="64">
        <f t="shared" si="28"/>
        <v>17.835278580163198</v>
      </c>
      <c r="O114" s="64">
        <f t="shared" si="29"/>
        <v>16.355402627548798</v>
      </c>
    </row>
    <row r="115" spans="2:15" ht="15.75">
      <c r="B115" s="181">
        <v>6</v>
      </c>
      <c r="C115" s="186" t="s">
        <v>455</v>
      </c>
      <c r="D115" s="62"/>
      <c r="E115" s="183">
        <v>3.3399999999999999E-2</v>
      </c>
      <c r="F115" s="64">
        <f t="shared" si="23"/>
        <v>24.153698523000003</v>
      </c>
      <c r="G115" s="65">
        <v>0</v>
      </c>
      <c r="H115" s="64">
        <v>0</v>
      </c>
      <c r="I115" s="64">
        <f t="shared" si="24"/>
        <v>24.153698523000003</v>
      </c>
      <c r="J115" s="64">
        <f t="shared" si="25"/>
        <v>3.7248193457698999</v>
      </c>
      <c r="K115" s="66">
        <f t="shared" si="26"/>
        <v>0.80673353066820008</v>
      </c>
      <c r="L115" s="64">
        <v>0</v>
      </c>
      <c r="M115" s="64">
        <f t="shared" si="27"/>
        <v>4.5315528764381003</v>
      </c>
      <c r="N115" s="64">
        <f t="shared" si="28"/>
        <v>20.428879177230101</v>
      </c>
      <c r="O115" s="64">
        <f t="shared" si="29"/>
        <v>19.622145646561904</v>
      </c>
    </row>
    <row r="116" spans="2:15" ht="31.5">
      <c r="B116" s="181">
        <v>7</v>
      </c>
      <c r="C116" s="186" t="s">
        <v>428</v>
      </c>
      <c r="D116" s="62"/>
      <c r="E116" s="183">
        <v>3.3399999999999999E-2</v>
      </c>
      <c r="F116" s="64">
        <f t="shared" si="23"/>
        <v>58.646705348000005</v>
      </c>
      <c r="G116" s="65">
        <v>0</v>
      </c>
      <c r="H116" s="64">
        <v>0</v>
      </c>
      <c r="I116" s="64">
        <f t="shared" si="24"/>
        <v>58.646705348000005</v>
      </c>
      <c r="J116" s="64">
        <f t="shared" si="25"/>
        <v>12.6182630792508</v>
      </c>
      <c r="K116" s="66">
        <f t="shared" si="26"/>
        <v>1.9587999586232001</v>
      </c>
      <c r="L116" s="64">
        <v>0</v>
      </c>
      <c r="M116" s="64">
        <f t="shared" si="27"/>
        <v>14.577063037874</v>
      </c>
      <c r="N116" s="64">
        <f t="shared" si="28"/>
        <v>46.028442268749203</v>
      </c>
      <c r="O116" s="64">
        <f t="shared" si="29"/>
        <v>44.069642310126007</v>
      </c>
    </row>
    <row r="117" spans="2:15" ht="15.75">
      <c r="B117" s="181">
        <v>8</v>
      </c>
      <c r="C117" s="186" t="s">
        <v>456</v>
      </c>
      <c r="D117" s="62"/>
      <c r="E117" s="183">
        <v>3.3399999999999999E-2</v>
      </c>
      <c r="F117" s="64">
        <f t="shared" si="23"/>
        <v>17.1938</v>
      </c>
      <c r="G117" s="65">
        <v>0</v>
      </c>
      <c r="H117" s="64">
        <v>0</v>
      </c>
      <c r="I117" s="64">
        <f t="shared" si="24"/>
        <v>17.1938</v>
      </c>
      <c r="J117" s="64">
        <f t="shared" si="25"/>
        <v>4.5895641400000002</v>
      </c>
      <c r="K117" s="66">
        <f t="shared" si="26"/>
        <v>0.57427291999999996</v>
      </c>
      <c r="L117" s="64">
        <v>0</v>
      </c>
      <c r="M117" s="64">
        <f t="shared" si="27"/>
        <v>5.1638370600000005</v>
      </c>
      <c r="N117" s="64">
        <f t="shared" si="28"/>
        <v>12.604235859999999</v>
      </c>
      <c r="O117" s="64">
        <f t="shared" si="29"/>
        <v>12.029962939999999</v>
      </c>
    </row>
    <row r="118" spans="2:15" ht="15.75">
      <c r="B118" s="181">
        <v>9</v>
      </c>
      <c r="C118" s="186" t="s">
        <v>429</v>
      </c>
      <c r="D118" s="62"/>
      <c r="E118" s="183">
        <v>3.3399999999999999E-2</v>
      </c>
      <c r="F118" s="64">
        <f t="shared" si="23"/>
        <v>56.370276100999995</v>
      </c>
      <c r="G118" s="65">
        <v>0</v>
      </c>
      <c r="H118" s="64">
        <v>0</v>
      </c>
      <c r="I118" s="64">
        <f t="shared" si="24"/>
        <v>56.370276100999995</v>
      </c>
      <c r="J118" s="64">
        <f t="shared" si="25"/>
        <v>14.1665481441519</v>
      </c>
      <c r="K118" s="66">
        <f t="shared" si="26"/>
        <v>1.8827672217733997</v>
      </c>
      <c r="L118" s="64">
        <v>0</v>
      </c>
      <c r="M118" s="64">
        <f t="shared" si="27"/>
        <v>16.049315365925299</v>
      </c>
      <c r="N118" s="64">
        <f t="shared" si="28"/>
        <v>42.203727956848098</v>
      </c>
      <c r="O118" s="64">
        <f t="shared" si="29"/>
        <v>40.320960735074692</v>
      </c>
    </row>
    <row r="119" spans="2:15" ht="15.75">
      <c r="B119" s="181">
        <v>10</v>
      </c>
      <c r="C119" s="186" t="s">
        <v>457</v>
      </c>
      <c r="D119" s="62"/>
      <c r="E119" s="183">
        <v>5.28E-2</v>
      </c>
      <c r="F119" s="64">
        <f t="shared" si="23"/>
        <v>84.219099999999997</v>
      </c>
      <c r="G119" s="65">
        <v>0</v>
      </c>
      <c r="H119" s="64">
        <v>0</v>
      </c>
      <c r="I119" s="64">
        <f t="shared" si="24"/>
        <v>84.219099999999997</v>
      </c>
      <c r="J119" s="64">
        <f t="shared" si="25"/>
        <v>35.539946639999997</v>
      </c>
      <c r="K119" s="66">
        <f t="shared" si="26"/>
        <v>4.4467684800000002</v>
      </c>
      <c r="L119" s="64">
        <v>0</v>
      </c>
      <c r="M119" s="64">
        <f t="shared" si="27"/>
        <v>39.98671512</v>
      </c>
      <c r="N119" s="64">
        <f t="shared" si="28"/>
        <v>48.679153360000001</v>
      </c>
      <c r="O119" s="64">
        <f t="shared" si="29"/>
        <v>44.232384879999998</v>
      </c>
    </row>
    <row r="120" spans="2:15" ht="15.75">
      <c r="B120" s="181">
        <v>11</v>
      </c>
      <c r="C120" s="186" t="s">
        <v>458</v>
      </c>
      <c r="D120" s="62"/>
      <c r="E120" s="183">
        <v>5.28E-2</v>
      </c>
      <c r="F120" s="64">
        <f t="shared" si="23"/>
        <v>319.3508673020001</v>
      </c>
      <c r="G120" s="65">
        <v>0</v>
      </c>
      <c r="H120" s="64">
        <v>0</v>
      </c>
      <c r="I120" s="64">
        <f t="shared" si="24"/>
        <v>319.3508673020001</v>
      </c>
      <c r="J120" s="64">
        <f t="shared" si="25"/>
        <v>128.11417186450083</v>
      </c>
      <c r="K120" s="66">
        <f t="shared" si="26"/>
        <v>16.861725793545606</v>
      </c>
      <c r="L120" s="64">
        <v>0</v>
      </c>
      <c r="M120" s="64">
        <f t="shared" si="27"/>
        <v>144.97589765804645</v>
      </c>
      <c r="N120" s="64">
        <f t="shared" si="28"/>
        <v>191.23669543749926</v>
      </c>
      <c r="O120" s="64">
        <f t="shared" si="29"/>
        <v>174.37496964395365</v>
      </c>
    </row>
    <row r="121" spans="2:15" ht="31.5">
      <c r="B121" s="181">
        <v>12</v>
      </c>
      <c r="C121" s="186" t="s">
        <v>439</v>
      </c>
      <c r="D121" s="62"/>
      <c r="E121" s="183">
        <v>3.3399999999999999E-2</v>
      </c>
      <c r="F121" s="64">
        <f t="shared" si="23"/>
        <v>3.0813688269999999</v>
      </c>
      <c r="G121" s="65">
        <v>0</v>
      </c>
      <c r="H121" s="64">
        <v>0</v>
      </c>
      <c r="I121" s="64">
        <f t="shared" si="24"/>
        <v>3.0813688269999999</v>
      </c>
      <c r="J121" s="64">
        <f t="shared" si="25"/>
        <v>0.53998655305449994</v>
      </c>
      <c r="K121" s="66">
        <f t="shared" si="26"/>
        <v>0.10291771882179999</v>
      </c>
      <c r="L121" s="64">
        <v>0</v>
      </c>
      <c r="M121" s="64">
        <f t="shared" si="27"/>
        <v>0.64290427187629995</v>
      </c>
      <c r="N121" s="64">
        <f t="shared" si="28"/>
        <v>2.5413822739455001</v>
      </c>
      <c r="O121" s="64">
        <f t="shared" si="29"/>
        <v>2.4384645551237001</v>
      </c>
    </row>
    <row r="122" spans="2:15" ht="15.75">
      <c r="B122" s="181">
        <v>13</v>
      </c>
      <c r="C122" s="186" t="s">
        <v>432</v>
      </c>
      <c r="D122" s="62"/>
      <c r="E122" s="183">
        <f>E110</f>
        <v>5.28E-2</v>
      </c>
      <c r="F122" s="64">
        <f t="shared" si="23"/>
        <v>352.11250998000008</v>
      </c>
      <c r="G122" s="65">
        <v>0</v>
      </c>
      <c r="H122" s="64">
        <v>0</v>
      </c>
      <c r="I122" s="64">
        <f t="shared" si="24"/>
        <v>352.11250998000008</v>
      </c>
      <c r="J122" s="64">
        <f t="shared" si="25"/>
        <v>126.06989234759041</v>
      </c>
      <c r="K122" s="66">
        <f t="shared" si="26"/>
        <v>18.591540526944005</v>
      </c>
      <c r="L122" s="64">
        <v>0</v>
      </c>
      <c r="M122" s="64">
        <f t="shared" si="27"/>
        <v>144.66143287453443</v>
      </c>
      <c r="N122" s="64">
        <f t="shared" si="28"/>
        <v>226.04261763240967</v>
      </c>
      <c r="O122" s="64">
        <f t="shared" si="29"/>
        <v>207.45107710546566</v>
      </c>
    </row>
    <row r="123" spans="2:15" ht="31.5">
      <c r="B123" s="181">
        <v>14</v>
      </c>
      <c r="C123" s="186" t="s">
        <v>433</v>
      </c>
      <c r="D123" s="62"/>
      <c r="E123" s="183">
        <v>3.3399999999999999E-2</v>
      </c>
      <c r="F123" s="64">
        <f t="shared" si="23"/>
        <v>124.55456840999999</v>
      </c>
      <c r="G123" s="65">
        <v>0</v>
      </c>
      <c r="H123" s="64">
        <v>0</v>
      </c>
      <c r="I123" s="64">
        <f t="shared" si="24"/>
        <v>124.55456840999999</v>
      </c>
      <c r="J123" s="64">
        <f t="shared" si="25"/>
        <v>27.978397230352197</v>
      </c>
      <c r="K123" s="66">
        <f t="shared" si="26"/>
        <v>4.1601225848939993</v>
      </c>
      <c r="L123" s="64">
        <v>0</v>
      </c>
      <c r="M123" s="64">
        <f t="shared" si="27"/>
        <v>32.138519815246198</v>
      </c>
      <c r="N123" s="64">
        <f t="shared" si="28"/>
        <v>96.576171179647787</v>
      </c>
      <c r="O123" s="64">
        <f t="shared" si="29"/>
        <v>92.416048594753789</v>
      </c>
    </row>
    <row r="124" spans="2:15" ht="15.75">
      <c r="B124" s="181">
        <v>15</v>
      </c>
      <c r="C124" s="186" t="s">
        <v>459</v>
      </c>
      <c r="D124" s="62"/>
      <c r="E124" s="183">
        <v>3.3399999999999999E-2</v>
      </c>
      <c r="F124" s="64">
        <f t="shared" si="23"/>
        <v>1.3738999999999999</v>
      </c>
      <c r="G124" s="65">
        <v>0</v>
      </c>
      <c r="H124" s="64">
        <v>0</v>
      </c>
      <c r="I124" s="64">
        <f t="shared" si="24"/>
        <v>1.3738999999999999</v>
      </c>
      <c r="J124" s="64">
        <f t="shared" si="25"/>
        <v>0.31461964999999997</v>
      </c>
      <c r="K124" s="66">
        <f t="shared" si="26"/>
        <v>4.5888259999999993E-2</v>
      </c>
      <c r="L124" s="64">
        <v>0</v>
      </c>
      <c r="M124" s="64">
        <f t="shared" si="27"/>
        <v>0.36050790999999999</v>
      </c>
      <c r="N124" s="64">
        <f t="shared" si="28"/>
        <v>1.0592803499999999</v>
      </c>
      <c r="O124" s="64">
        <f t="shared" si="29"/>
        <v>1.01339209</v>
      </c>
    </row>
    <row r="125" spans="2:15" ht="15.75">
      <c r="B125" s="181">
        <v>16</v>
      </c>
      <c r="C125" s="186" t="s">
        <v>460</v>
      </c>
      <c r="D125" s="62"/>
      <c r="E125" s="183">
        <v>3.3399999999999999E-2</v>
      </c>
      <c r="F125" s="64">
        <f t="shared" si="23"/>
        <v>18.518173290000004</v>
      </c>
      <c r="G125" s="65">
        <v>0</v>
      </c>
      <c r="H125" s="64">
        <v>0</v>
      </c>
      <c r="I125" s="64">
        <f t="shared" si="24"/>
        <v>18.518173290000004</v>
      </c>
      <c r="J125" s="64">
        <f t="shared" si="25"/>
        <v>4.1902794053149997</v>
      </c>
      <c r="K125" s="66">
        <f t="shared" si="26"/>
        <v>0.61850698788600011</v>
      </c>
      <c r="L125" s="64">
        <v>0</v>
      </c>
      <c r="M125" s="64">
        <f t="shared" si="27"/>
        <v>4.8087863932010002</v>
      </c>
      <c r="N125" s="64">
        <f t="shared" si="28"/>
        <v>14.327893884685004</v>
      </c>
      <c r="O125" s="64">
        <f t="shared" si="29"/>
        <v>13.709386896799003</v>
      </c>
    </row>
    <row r="126" spans="2:15" ht="31.5">
      <c r="B126" s="181">
        <v>17</v>
      </c>
      <c r="C126" s="186" t="s">
        <v>461</v>
      </c>
      <c r="D126" s="62"/>
      <c r="E126" s="183">
        <v>5.28E-2</v>
      </c>
      <c r="F126" s="64">
        <f t="shared" si="23"/>
        <v>2.2741565420000001</v>
      </c>
      <c r="G126" s="65">
        <v>0</v>
      </c>
      <c r="H126" s="64">
        <v>0</v>
      </c>
      <c r="I126" s="64">
        <f t="shared" si="24"/>
        <v>2.2741565420000001</v>
      </c>
      <c r="J126" s="64">
        <f t="shared" si="25"/>
        <v>0.622126103544</v>
      </c>
      <c r="K126" s="66">
        <f t="shared" si="26"/>
        <v>0.1200754654176</v>
      </c>
      <c r="L126" s="64">
        <v>0</v>
      </c>
      <c r="M126" s="64">
        <f t="shared" si="27"/>
        <v>0.74220156896159994</v>
      </c>
      <c r="N126" s="64">
        <f t="shared" si="28"/>
        <v>1.6520304384560001</v>
      </c>
      <c r="O126" s="64">
        <f t="shared" si="29"/>
        <v>1.5319549730384001</v>
      </c>
    </row>
    <row r="127" spans="2:15" ht="31.5">
      <c r="B127" s="181">
        <v>18</v>
      </c>
      <c r="C127" s="186" t="s">
        <v>462</v>
      </c>
      <c r="D127" s="62"/>
      <c r="E127" s="183">
        <v>5.28E-2</v>
      </c>
      <c r="F127" s="64">
        <f t="shared" si="23"/>
        <v>49.010099999999994</v>
      </c>
      <c r="G127" s="65">
        <v>0</v>
      </c>
      <c r="H127" s="64">
        <v>0</v>
      </c>
      <c r="I127" s="64">
        <f t="shared" si="24"/>
        <v>49.010099999999994</v>
      </c>
      <c r="J127" s="64">
        <f t="shared" si="25"/>
        <v>20.438381039999996</v>
      </c>
      <c r="K127" s="66">
        <f t="shared" si="26"/>
        <v>2.5877332799999997</v>
      </c>
      <c r="L127" s="64">
        <v>0</v>
      </c>
      <c r="M127" s="64">
        <f t="shared" si="27"/>
        <v>23.026114319999994</v>
      </c>
      <c r="N127" s="64">
        <f t="shared" si="28"/>
        <v>28.571718959999998</v>
      </c>
      <c r="O127" s="64">
        <f t="shared" si="29"/>
        <v>25.98398568</v>
      </c>
    </row>
    <row r="128" spans="2:15" ht="15.75">
      <c r="B128" s="181">
        <v>19</v>
      </c>
      <c r="C128" s="186" t="s">
        <v>463</v>
      </c>
      <c r="D128" s="62"/>
      <c r="E128" s="183">
        <v>5.28E-2</v>
      </c>
      <c r="F128" s="64">
        <f t="shared" si="23"/>
        <v>24.4</v>
      </c>
      <c r="G128" s="65">
        <v>0</v>
      </c>
      <c r="H128" s="64">
        <v>0</v>
      </c>
      <c r="I128" s="64">
        <f t="shared" si="24"/>
        <v>24.4</v>
      </c>
      <c r="J128" s="64">
        <f t="shared" si="25"/>
        <v>10.321607999999999</v>
      </c>
      <c r="K128" s="66">
        <f t="shared" si="26"/>
        <v>1.2883199999999999</v>
      </c>
      <c r="L128" s="64">
        <v>0</v>
      </c>
      <c r="M128" s="64">
        <f t="shared" si="27"/>
        <v>11.609928</v>
      </c>
      <c r="N128" s="64">
        <f t="shared" si="28"/>
        <v>14.078391999999999</v>
      </c>
      <c r="O128" s="64">
        <f t="shared" si="29"/>
        <v>12.790071999999999</v>
      </c>
    </row>
    <row r="129" spans="2:15" ht="31.5">
      <c r="B129" s="181">
        <v>20</v>
      </c>
      <c r="C129" s="186" t="s">
        <v>436</v>
      </c>
      <c r="D129" s="62"/>
      <c r="E129" s="183">
        <v>6.3299999999999995E-2</v>
      </c>
      <c r="F129" s="64">
        <f t="shared" si="23"/>
        <v>7.2837671470000007</v>
      </c>
      <c r="G129" s="65">
        <v>0</v>
      </c>
      <c r="H129" s="64">
        <v>0</v>
      </c>
      <c r="I129" s="64">
        <f t="shared" si="24"/>
        <v>7.2837671470000007</v>
      </c>
      <c r="J129" s="64">
        <f t="shared" si="25"/>
        <v>2.3856375287995499</v>
      </c>
      <c r="K129" s="66">
        <f t="shared" si="26"/>
        <v>0.46106246040510002</v>
      </c>
      <c r="L129" s="64">
        <v>0</v>
      </c>
      <c r="M129" s="64">
        <f t="shared" si="27"/>
        <v>2.8466999892046498</v>
      </c>
      <c r="N129" s="64">
        <f t="shared" si="28"/>
        <v>4.8981296182004508</v>
      </c>
      <c r="O129" s="64">
        <f t="shared" si="29"/>
        <v>4.4370671577953509</v>
      </c>
    </row>
    <row r="130" spans="2:15" ht="15.75">
      <c r="B130" s="181">
        <v>21</v>
      </c>
      <c r="C130" s="186" t="s">
        <v>464</v>
      </c>
      <c r="D130" s="62"/>
      <c r="E130" s="183">
        <v>5.28E-2</v>
      </c>
      <c r="F130" s="64">
        <f t="shared" si="23"/>
        <v>7.3140000000000001</v>
      </c>
      <c r="G130" s="65">
        <v>0</v>
      </c>
      <c r="H130" s="64">
        <v>0</v>
      </c>
      <c r="I130" s="64">
        <f t="shared" si="24"/>
        <v>7.3140000000000001</v>
      </c>
      <c r="J130" s="64">
        <f t="shared" si="25"/>
        <v>2.7381024000000003</v>
      </c>
      <c r="K130" s="66">
        <f t="shared" si="26"/>
        <v>0.3861792</v>
      </c>
      <c r="L130" s="64">
        <v>0</v>
      </c>
      <c r="M130" s="64">
        <f t="shared" si="27"/>
        <v>3.1242816000000002</v>
      </c>
      <c r="N130" s="64">
        <f t="shared" si="28"/>
        <v>4.5758975999999993</v>
      </c>
      <c r="O130" s="64">
        <f t="shared" si="29"/>
        <v>4.1897184000000003</v>
      </c>
    </row>
    <row r="131" spans="2:15" ht="15.75">
      <c r="B131" s="181">
        <v>22</v>
      </c>
      <c r="C131" s="187" t="s">
        <v>465</v>
      </c>
      <c r="D131" s="62"/>
      <c r="E131" s="183">
        <v>5.28E-2</v>
      </c>
      <c r="F131" s="64">
        <f t="shared" si="23"/>
        <v>30.74</v>
      </c>
      <c r="G131" s="65">
        <v>0</v>
      </c>
      <c r="H131" s="64">
        <v>0</v>
      </c>
      <c r="I131" s="64">
        <f t="shared" si="24"/>
        <v>30.74</v>
      </c>
      <c r="J131" s="64">
        <f t="shared" si="25"/>
        <v>10.496112</v>
      </c>
      <c r="K131" s="66">
        <f t="shared" si="26"/>
        <v>1.6230719999999998</v>
      </c>
      <c r="L131" s="64">
        <v>0</v>
      </c>
      <c r="M131" s="64">
        <f t="shared" si="27"/>
        <v>12.119184000000001</v>
      </c>
      <c r="N131" s="64">
        <f t="shared" si="28"/>
        <v>20.243887999999998</v>
      </c>
      <c r="O131" s="64">
        <f t="shared" si="29"/>
        <v>18.620815999999998</v>
      </c>
    </row>
    <row r="132" spans="2:15" ht="63">
      <c r="B132" s="181">
        <v>23</v>
      </c>
      <c r="C132" s="188" t="s">
        <v>466</v>
      </c>
      <c r="D132" s="62"/>
      <c r="E132" s="189" t="s">
        <v>467</v>
      </c>
      <c r="F132" s="64">
        <f t="shared" si="23"/>
        <v>1556.144</v>
      </c>
      <c r="G132" s="65">
        <v>0</v>
      </c>
      <c r="H132" s="64">
        <v>0</v>
      </c>
      <c r="I132" s="64">
        <f t="shared" si="24"/>
        <v>1556.144</v>
      </c>
      <c r="J132" s="64">
        <f t="shared" si="25"/>
        <v>640.66508420945888</v>
      </c>
      <c r="K132" s="184">
        <f>SUM(K110:K131)/SUM(I110:I131)*I132</f>
        <v>80.168200104762875</v>
      </c>
      <c r="L132" s="64">
        <v>0</v>
      </c>
      <c r="M132" s="64">
        <f t="shared" si="27"/>
        <v>720.83328431422171</v>
      </c>
      <c r="N132" s="64">
        <f t="shared" si="28"/>
        <v>915.47891579054112</v>
      </c>
      <c r="O132" s="64">
        <f t="shared" si="29"/>
        <v>835.31071568577829</v>
      </c>
    </row>
    <row r="133" spans="2:15" ht="15.75">
      <c r="B133" s="181">
        <v>24</v>
      </c>
      <c r="C133" s="190" t="s">
        <v>468</v>
      </c>
      <c r="D133" s="62"/>
      <c r="E133" s="63"/>
      <c r="F133" s="191">
        <f>SUM(F110:F132)</f>
        <v>8805.0291282089984</v>
      </c>
      <c r="G133" s="191">
        <f>SUM(G110:G132)</f>
        <v>20.77</v>
      </c>
      <c r="H133" s="191">
        <f>SUM(H110:H132)</f>
        <v>0</v>
      </c>
      <c r="I133" s="192">
        <f t="shared" ref="I133" si="30">F133+G133+H133</f>
        <v>8825.7991282089988</v>
      </c>
      <c r="J133" s="191">
        <f>SUM(J110:J132)</f>
        <v>3536.366008887785</v>
      </c>
      <c r="K133" s="191">
        <f>SUM(K110:K132)</f>
        <v>454.68056336348104</v>
      </c>
      <c r="L133" s="191">
        <f t="shared" ref="L133:O133" si="31">SUM(L110:L132)</f>
        <v>0</v>
      </c>
      <c r="M133" s="191">
        <f t="shared" si="31"/>
        <v>3991.0465722512658</v>
      </c>
      <c r="N133" s="191">
        <f t="shared" si="31"/>
        <v>5268.6631193212143</v>
      </c>
      <c r="O133" s="191">
        <f t="shared" si="31"/>
        <v>4834.7525559577334</v>
      </c>
    </row>
    <row r="134" spans="2:15" ht="16.5" thickBot="1">
      <c r="B134" s="67">
        <v>25</v>
      </c>
      <c r="C134" s="204" t="s">
        <v>470</v>
      </c>
      <c r="D134" s="68"/>
      <c r="E134" s="69"/>
      <c r="F134" s="191"/>
      <c r="G134" s="65"/>
      <c r="H134" s="64"/>
      <c r="I134" s="192">
        <f>AVERAGE(I133,F133)</f>
        <v>8815.4141282089986</v>
      </c>
      <c r="J134" s="64"/>
      <c r="K134" s="193">
        <f>K133/I134</f>
        <v>5.1577901701579748E-2</v>
      </c>
      <c r="L134" s="64"/>
      <c r="M134" s="64"/>
      <c r="N134" s="64"/>
      <c r="O134" s="64"/>
    </row>
  </sheetData>
  <mergeCells count="32">
    <mergeCell ref="B107:O107"/>
    <mergeCell ref="B108:B109"/>
    <mergeCell ref="C108:C109"/>
    <mergeCell ref="D108:D109"/>
    <mergeCell ref="E108:E109"/>
    <mergeCell ref="F108:I108"/>
    <mergeCell ref="J108:M108"/>
    <mergeCell ref="N108:O108"/>
    <mergeCell ref="B73:O73"/>
    <mergeCell ref="B74:B75"/>
    <mergeCell ref="C74:C75"/>
    <mergeCell ref="D74:D75"/>
    <mergeCell ref="E74:E75"/>
    <mergeCell ref="F74:I74"/>
    <mergeCell ref="J74:M74"/>
    <mergeCell ref="N74:O74"/>
    <mergeCell ref="B36:O36"/>
    <mergeCell ref="B37:B38"/>
    <mergeCell ref="C37:C38"/>
    <mergeCell ref="D37:D38"/>
    <mergeCell ref="E37:E38"/>
    <mergeCell ref="F37:I37"/>
    <mergeCell ref="J37:M37"/>
    <mergeCell ref="N37:O37"/>
    <mergeCell ref="B6:O6"/>
    <mergeCell ref="B7:B8"/>
    <mergeCell ref="C7:C8"/>
    <mergeCell ref="D7:D8"/>
    <mergeCell ref="E7:E8"/>
    <mergeCell ref="F7:I7"/>
    <mergeCell ref="J7:M7"/>
    <mergeCell ref="N7:O7"/>
  </mergeCells>
  <pageMargins left="0.82677165354330717" right="0.23622047244094491" top="0.52" bottom="0.51" header="0.23622047244094491" footer="0.23622047244094491"/>
  <pageSetup paperSize="9" scale="68" fitToHeight="3"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O37"/>
  <sheetViews>
    <sheetView topLeftCell="A4" zoomScale="107" zoomScaleNormal="107" workbookViewId="0">
      <selection activeCell="V11" sqref="V11"/>
    </sheetView>
  </sheetViews>
  <sheetFormatPr defaultColWidth="7.85546875" defaultRowHeight="15.75"/>
  <cols>
    <col min="1" max="1" width="54.42578125" style="417" customWidth="1"/>
    <col min="2" max="3" width="20.28515625" style="417" hidden="1" customWidth="1"/>
    <col min="4" max="9" width="16.28515625" style="417" hidden="1" customWidth="1"/>
    <col min="10" max="10" width="16.28515625" style="417" customWidth="1"/>
    <col min="11" max="11" width="12.7109375" style="417" customWidth="1"/>
    <col min="12" max="12" width="13.140625" style="417" customWidth="1"/>
    <col min="13" max="13" width="13.85546875" style="417" hidden="1" customWidth="1"/>
    <col min="14" max="14" width="14.140625" style="417" hidden="1" customWidth="1"/>
    <col min="15" max="15" width="13" style="417" hidden="1" customWidth="1"/>
    <col min="16" max="16384" width="7.85546875" style="417"/>
  </cols>
  <sheetData>
    <row r="1" spans="1:15">
      <c r="A1" s="414"/>
      <c r="B1" s="415"/>
      <c r="C1" s="415"/>
      <c r="D1" s="415"/>
      <c r="E1" s="415"/>
      <c r="F1" s="415"/>
      <c r="G1" s="415"/>
      <c r="H1" s="415"/>
      <c r="I1" s="416"/>
      <c r="J1" s="415"/>
    </row>
    <row r="2" spans="1:15">
      <c r="A2" s="418"/>
      <c r="B2" s="419"/>
      <c r="C2" s="419"/>
      <c r="D2" s="419"/>
      <c r="E2" s="419"/>
      <c r="F2" s="419"/>
      <c r="G2" s="419"/>
      <c r="H2" s="419"/>
      <c r="I2" s="420"/>
      <c r="J2" s="419"/>
    </row>
    <row r="3" spans="1:15">
      <c r="A3" s="418"/>
      <c r="B3" s="419"/>
      <c r="C3" s="419"/>
      <c r="D3" s="419"/>
      <c r="E3" s="419"/>
      <c r="F3" s="419"/>
      <c r="G3" s="419"/>
      <c r="H3" s="419"/>
      <c r="I3" s="419"/>
      <c r="J3" s="419"/>
    </row>
    <row r="4" spans="1:15">
      <c r="A4" s="421"/>
      <c r="B4" s="420"/>
      <c r="C4" s="420"/>
      <c r="D4" s="420"/>
      <c r="E4" s="420"/>
      <c r="F4" s="420"/>
      <c r="G4" s="420"/>
      <c r="H4" s="420"/>
      <c r="I4" s="420"/>
      <c r="J4" s="322" t="s">
        <v>423</v>
      </c>
    </row>
    <row r="5" spans="1:15">
      <c r="A5" s="418"/>
      <c r="B5" s="419"/>
      <c r="C5" s="419"/>
      <c r="D5" s="419"/>
      <c r="E5" s="419"/>
      <c r="F5" s="419"/>
      <c r="G5" s="419"/>
      <c r="H5" s="419"/>
      <c r="I5" s="419"/>
      <c r="J5" s="322" t="s">
        <v>424</v>
      </c>
    </row>
    <row r="6" spans="1:15">
      <c r="A6" s="421"/>
      <c r="B6" s="419"/>
      <c r="C6" s="419"/>
      <c r="D6" s="419"/>
      <c r="E6" s="419"/>
      <c r="F6" s="419"/>
      <c r="G6" s="419"/>
      <c r="H6" s="419"/>
      <c r="I6" s="419"/>
      <c r="J6" s="140" t="s">
        <v>660</v>
      </c>
    </row>
    <row r="7" spans="1:15">
      <c r="A7" s="421"/>
      <c r="B7" s="419"/>
      <c r="C7" s="419"/>
      <c r="D7" s="419"/>
      <c r="E7" s="419"/>
      <c r="F7" s="419"/>
      <c r="G7" s="419"/>
      <c r="H7" s="419"/>
      <c r="I7" s="419"/>
      <c r="J7" s="419"/>
    </row>
    <row r="8" spans="1:15">
      <c r="A8" s="421"/>
      <c r="B8" s="419"/>
      <c r="C8" s="419"/>
      <c r="D8" s="419"/>
      <c r="E8" s="419"/>
      <c r="F8" s="419"/>
      <c r="G8" s="419"/>
      <c r="H8" s="419"/>
      <c r="I8" s="419"/>
      <c r="J8" s="419"/>
    </row>
    <row r="9" spans="1:15" ht="32.25" customHeight="1">
      <c r="A9" s="418"/>
      <c r="B9" s="419"/>
      <c r="C9" s="419"/>
      <c r="D9" s="419"/>
      <c r="E9" s="419"/>
      <c r="F9" s="419"/>
      <c r="G9" s="419"/>
      <c r="J9" s="499"/>
      <c r="L9" s="688" t="s">
        <v>661</v>
      </c>
      <c r="M9" s="688"/>
    </row>
    <row r="10" spans="1:15" ht="51.75" customHeight="1">
      <c r="A10" s="423" t="s">
        <v>662</v>
      </c>
      <c r="B10" s="424" t="str">
        <f>'[9]Form 13A'!C10</f>
        <v>From COD Unit 1 to COD of Unit 2</v>
      </c>
      <c r="C10" s="424" t="str">
        <f>'[9]Form 13A'!D10</f>
        <v>From COD Unit 2 to 31.03.2017</v>
      </c>
      <c r="D10" s="424" t="str">
        <f>'[9]Form 13A'!E10</f>
        <v>FY 2017-18</v>
      </c>
      <c r="E10" s="425" t="str">
        <f>'[9]Form 13A'!F10</f>
        <v>FY 2018-19</v>
      </c>
      <c r="F10" s="424" t="s">
        <v>628</v>
      </c>
      <c r="G10" s="426" t="s">
        <v>630</v>
      </c>
      <c r="H10" s="424" t="s">
        <v>632</v>
      </c>
      <c r="I10" s="424" t="s">
        <v>634</v>
      </c>
      <c r="J10" s="424" t="s">
        <v>449</v>
      </c>
      <c r="K10" s="424" t="s">
        <v>636</v>
      </c>
      <c r="L10" s="424" t="s">
        <v>448</v>
      </c>
      <c r="M10" s="498" t="s">
        <v>663</v>
      </c>
      <c r="N10" s="427" t="s">
        <v>664</v>
      </c>
      <c r="O10" s="427" t="s">
        <v>665</v>
      </c>
    </row>
    <row r="11" spans="1:15">
      <c r="A11" s="428">
        <v>1</v>
      </c>
      <c r="B11" s="429">
        <v>2</v>
      </c>
      <c r="C11" s="429">
        <v>3</v>
      </c>
      <c r="D11" s="429">
        <v>4</v>
      </c>
      <c r="E11" s="430">
        <v>5</v>
      </c>
      <c r="F11" s="430">
        <v>2</v>
      </c>
      <c r="G11" s="430">
        <v>3</v>
      </c>
      <c r="H11" s="429">
        <v>4</v>
      </c>
      <c r="I11" s="429">
        <v>5</v>
      </c>
      <c r="J11" s="429">
        <v>6</v>
      </c>
      <c r="K11" s="429">
        <v>6</v>
      </c>
      <c r="L11" s="429">
        <v>6</v>
      </c>
      <c r="M11" s="491">
        <v>6</v>
      </c>
      <c r="N11" s="431">
        <v>6</v>
      </c>
      <c r="O11" s="431">
        <v>6</v>
      </c>
    </row>
    <row r="12" spans="1:15">
      <c r="A12" s="428" t="s">
        <v>666</v>
      </c>
      <c r="B12" s="429">
        <v>68</v>
      </c>
      <c r="C12" s="429">
        <v>120</v>
      </c>
      <c r="D12" s="429">
        <v>365</v>
      </c>
      <c r="E12" s="430">
        <v>365</v>
      </c>
      <c r="F12" s="430">
        <v>366</v>
      </c>
      <c r="G12" s="430">
        <v>365</v>
      </c>
      <c r="H12" s="430">
        <v>365</v>
      </c>
      <c r="I12" s="430">
        <v>365</v>
      </c>
      <c r="J12" s="429">
        <v>366</v>
      </c>
      <c r="K12" s="429">
        <v>365</v>
      </c>
      <c r="L12" s="429">
        <v>365</v>
      </c>
      <c r="M12" s="491">
        <v>365</v>
      </c>
      <c r="N12" s="431">
        <v>366</v>
      </c>
      <c r="O12" s="431">
        <v>365</v>
      </c>
    </row>
    <row r="13" spans="1:15">
      <c r="A13" s="432"/>
      <c r="B13" s="433"/>
      <c r="C13" s="433"/>
      <c r="D13" s="433"/>
      <c r="E13" s="434"/>
      <c r="F13" s="435"/>
      <c r="G13" s="436"/>
      <c r="H13" s="435"/>
      <c r="I13" s="435"/>
      <c r="J13" s="435"/>
      <c r="K13" s="435"/>
      <c r="L13" s="435"/>
      <c r="M13" s="492"/>
      <c r="N13" s="437"/>
      <c r="O13" s="437"/>
    </row>
    <row r="14" spans="1:15">
      <c r="A14" s="432" t="s">
        <v>667</v>
      </c>
      <c r="B14" s="439">
        <v>3501.9</v>
      </c>
      <c r="C14" s="439">
        <v>6705.71</v>
      </c>
      <c r="D14" s="439">
        <v>6755.08</v>
      </c>
      <c r="E14" s="439">
        <v>7124.72</v>
      </c>
      <c r="F14" s="439">
        <f>E15</f>
        <v>7745.3200000000006</v>
      </c>
      <c r="G14" s="439">
        <f t="shared" ref="G14:O14" si="0">F15</f>
        <v>7745.3200000000006</v>
      </c>
      <c r="H14" s="439">
        <f t="shared" si="0"/>
        <v>7745.3200000000006</v>
      </c>
      <c r="I14" s="439">
        <f t="shared" si="0"/>
        <v>7745.3200000000006</v>
      </c>
      <c r="J14" s="439">
        <f>I15</f>
        <v>7745.3200000000006</v>
      </c>
      <c r="K14" s="439">
        <f t="shared" si="0"/>
        <v>7794.6129841440006</v>
      </c>
      <c r="L14" s="439">
        <f t="shared" si="0"/>
        <v>7819.6153842780004</v>
      </c>
      <c r="M14" s="493">
        <f t="shared" si="0"/>
        <v>7840.3853842780009</v>
      </c>
      <c r="N14" s="439">
        <f t="shared" si="0"/>
        <v>7840.3853842780009</v>
      </c>
      <c r="O14" s="439">
        <f t="shared" si="0"/>
        <v>7840.3853842780009</v>
      </c>
    </row>
    <row r="15" spans="1:15">
      <c r="A15" s="432" t="s">
        <v>668</v>
      </c>
      <c r="B15" s="439">
        <v>3501.9</v>
      </c>
      <c r="C15" s="439">
        <v>6755.08</v>
      </c>
      <c r="D15" s="439">
        <v>7124.72</v>
      </c>
      <c r="E15" s="439">
        <v>7745.3200000000006</v>
      </c>
      <c r="F15" s="439">
        <f>F14</f>
        <v>7745.3200000000006</v>
      </c>
      <c r="G15" s="439">
        <f t="shared" ref="G15:O15" si="1">G14</f>
        <v>7745.3200000000006</v>
      </c>
      <c r="H15" s="439">
        <f t="shared" si="1"/>
        <v>7745.3200000000006</v>
      </c>
      <c r="I15" s="439">
        <f t="shared" si="1"/>
        <v>7745.3200000000006</v>
      </c>
      <c r="J15" s="439">
        <f>J14+'F3'!E12</f>
        <v>7794.6129841440006</v>
      </c>
      <c r="K15" s="439">
        <f>K14+'F3'!H12</f>
        <v>7819.6153842780004</v>
      </c>
      <c r="L15" s="439">
        <f>L14+'F3'!J12</f>
        <v>7840.3853842780009</v>
      </c>
      <c r="M15" s="493">
        <f t="shared" si="1"/>
        <v>7840.3853842780009</v>
      </c>
      <c r="N15" s="439">
        <f t="shared" si="1"/>
        <v>7840.3853842780009</v>
      </c>
      <c r="O15" s="439">
        <f t="shared" si="1"/>
        <v>7840.3853842780009</v>
      </c>
    </row>
    <row r="16" spans="1:15">
      <c r="A16" s="432" t="s">
        <v>669</v>
      </c>
      <c r="B16" s="439">
        <f>AVERAGE(B14:B15)</f>
        <v>3501.9</v>
      </c>
      <c r="C16" s="439">
        <f t="shared" ref="C16:F16" si="2">AVERAGE(C14:C15)</f>
        <v>6730.3950000000004</v>
      </c>
      <c r="D16" s="439">
        <f t="shared" si="2"/>
        <v>6939.9</v>
      </c>
      <c r="E16" s="439">
        <f t="shared" si="2"/>
        <v>7435.02</v>
      </c>
      <c r="F16" s="439">
        <f t="shared" si="2"/>
        <v>7745.3200000000006</v>
      </c>
      <c r="G16" s="439">
        <f t="shared" ref="G16" si="3">AVERAGE(G14:G15)</f>
        <v>7745.3200000000006</v>
      </c>
      <c r="H16" s="439">
        <f t="shared" ref="H16" si="4">AVERAGE(H14:H15)</f>
        <v>7745.3200000000006</v>
      </c>
      <c r="I16" s="439">
        <f t="shared" ref="I16" si="5">AVERAGE(I14:I15)</f>
        <v>7745.3200000000006</v>
      </c>
      <c r="J16" s="439">
        <f t="shared" ref="J16" si="6">AVERAGE(J14:J15)</f>
        <v>7769.9664920720006</v>
      </c>
      <c r="K16" s="439">
        <f t="shared" ref="K16" si="7">AVERAGE(K14:K15)</f>
        <v>7807.114184211001</v>
      </c>
      <c r="L16" s="439">
        <f t="shared" ref="L16" si="8">AVERAGE(L14:L15)</f>
        <v>7830.0003842780006</v>
      </c>
      <c r="M16" s="493">
        <f t="shared" ref="M16" si="9">AVERAGE(M14:M15)</f>
        <v>7840.3853842780009</v>
      </c>
      <c r="N16" s="439">
        <f t="shared" ref="N16" si="10">AVERAGE(N14:N15)</f>
        <v>7840.3853842780009</v>
      </c>
      <c r="O16" s="439">
        <f t="shared" ref="O16" si="11">AVERAGE(O14:O15)</f>
        <v>7840.3853842780009</v>
      </c>
    </row>
    <row r="17" spans="1:15">
      <c r="A17" s="432" t="s">
        <v>670</v>
      </c>
      <c r="B17" s="463">
        <v>5.1900000000000002E-2</v>
      </c>
      <c r="C17" s="442">
        <v>5.1900000000000002E-2</v>
      </c>
      <c r="D17" s="442">
        <v>5.1725672335407723E-2</v>
      </c>
      <c r="E17" s="443">
        <v>5.1482798499268692E-2</v>
      </c>
      <c r="F17" s="442">
        <v>5.169E-2</v>
      </c>
      <c r="G17" s="442">
        <v>5.169E-2</v>
      </c>
      <c r="H17" s="442">
        <v>5.169E-2</v>
      </c>
      <c r="I17" s="442">
        <v>5.169E-2</v>
      </c>
      <c r="J17" s="442">
        <f>'F4'!K63</f>
        <v>5.1612495107250113E-2</v>
      </c>
      <c r="K17" s="442">
        <f>'F4'!K100</f>
        <v>5.1594667357644966E-2</v>
      </c>
      <c r="L17" s="442">
        <f>'F4'!K134</f>
        <v>5.1577901701579748E-2</v>
      </c>
      <c r="M17" s="494">
        <f>L17</f>
        <v>5.1577901701579748E-2</v>
      </c>
      <c r="N17" s="442">
        <f>M17</f>
        <v>5.1577901701579748E-2</v>
      </c>
      <c r="O17" s="442">
        <f>N17</f>
        <v>5.1577901701579748E-2</v>
      </c>
    </row>
    <row r="18" spans="1:15">
      <c r="A18" s="432" t="s">
        <v>243</v>
      </c>
      <c r="B18" s="444">
        <f>[10]F4!F11</f>
        <v>53.06</v>
      </c>
      <c r="C18" s="444">
        <f>B18</f>
        <v>53.06</v>
      </c>
      <c r="D18" s="444">
        <f t="shared" ref="D18:H18" si="12">C18</f>
        <v>53.06</v>
      </c>
      <c r="E18" s="444">
        <f t="shared" si="12"/>
        <v>53.06</v>
      </c>
      <c r="F18" s="444">
        <f t="shared" si="12"/>
        <v>53.06</v>
      </c>
      <c r="G18" s="444">
        <f t="shared" si="12"/>
        <v>53.06</v>
      </c>
      <c r="H18" s="444">
        <f t="shared" si="12"/>
        <v>53.06</v>
      </c>
      <c r="I18" s="444">
        <f>H18</f>
        <v>53.06</v>
      </c>
      <c r="J18" s="444">
        <f>I18</f>
        <v>53.06</v>
      </c>
      <c r="K18" s="444">
        <f>'F4'!F78</f>
        <v>56.023953599999999</v>
      </c>
      <c r="L18" s="444">
        <f>K18</f>
        <v>56.023953599999999</v>
      </c>
      <c r="M18" s="495">
        <f t="shared" ref="M18:O18" si="13">L18</f>
        <v>56.023953599999999</v>
      </c>
      <c r="N18" s="444">
        <f t="shared" si="13"/>
        <v>56.023953599999999</v>
      </c>
      <c r="O18" s="444">
        <f t="shared" si="13"/>
        <v>56.023953599999999</v>
      </c>
    </row>
    <row r="19" spans="1:15" ht="31.5">
      <c r="A19" s="445" t="s">
        <v>671</v>
      </c>
      <c r="B19" s="439">
        <f>(B16-B18)*0.9</f>
        <v>3103.9560000000001</v>
      </c>
      <c r="C19" s="439">
        <f t="shared" ref="C19:O19" si="14">(C16-C18)*0.9</f>
        <v>6009.6014999999998</v>
      </c>
      <c r="D19" s="439">
        <f t="shared" si="14"/>
        <v>6198.155999999999</v>
      </c>
      <c r="E19" s="439">
        <f t="shared" si="14"/>
        <v>6643.7640000000001</v>
      </c>
      <c r="F19" s="439">
        <f t="shared" si="14"/>
        <v>6923.0340000000006</v>
      </c>
      <c r="G19" s="439">
        <f t="shared" si="14"/>
        <v>6923.0340000000006</v>
      </c>
      <c r="H19" s="439">
        <f t="shared" si="14"/>
        <v>6923.0340000000006</v>
      </c>
      <c r="I19" s="439">
        <f t="shared" si="14"/>
        <v>6923.0340000000006</v>
      </c>
      <c r="J19" s="439">
        <f t="shared" si="14"/>
        <v>6945.2158428647999</v>
      </c>
      <c r="K19" s="439">
        <f t="shared" si="14"/>
        <v>6975.9812075499012</v>
      </c>
      <c r="L19" s="439">
        <f t="shared" si="14"/>
        <v>6996.5787876102004</v>
      </c>
      <c r="M19" s="493">
        <f t="shared" si="14"/>
        <v>7005.9252876102009</v>
      </c>
      <c r="N19" s="439">
        <f t="shared" si="14"/>
        <v>7005.9252876102009</v>
      </c>
      <c r="O19" s="439">
        <f t="shared" si="14"/>
        <v>7005.9252876102009</v>
      </c>
    </row>
    <row r="20" spans="1:15">
      <c r="A20" s="432" t="s">
        <v>672</v>
      </c>
      <c r="B20" s="438">
        <v>0</v>
      </c>
      <c r="C20" s="439">
        <f>B23</f>
        <v>33.83</v>
      </c>
      <c r="D20" s="439">
        <f>C23</f>
        <v>148.57</v>
      </c>
      <c r="E20" s="441">
        <f>D23</f>
        <v>507.54099344049604</v>
      </c>
      <c r="F20" s="446">
        <f>E23</f>
        <v>890.31662993852876</v>
      </c>
      <c r="G20" s="446">
        <f t="shared" ref="G20:I20" si="15">F23</f>
        <v>1290.6722207385287</v>
      </c>
      <c r="H20" s="446">
        <f t="shared" si="15"/>
        <v>1691.0278115385288</v>
      </c>
      <c r="I20" s="446">
        <f t="shared" si="15"/>
        <v>2091.3834023385289</v>
      </c>
      <c r="J20" s="446">
        <f>I23</f>
        <v>2491.7389931385287</v>
      </c>
      <c r="K20" s="446">
        <f t="shared" ref="K20:O20" si="16">J23</f>
        <v>2892.7663506940921</v>
      </c>
      <c r="L20" s="446">
        <f t="shared" si="16"/>
        <v>3295.5718100516106</v>
      </c>
      <c r="M20" s="496">
        <f t="shared" si="16"/>
        <v>3699.4268001952328</v>
      </c>
      <c r="N20" s="447">
        <f t="shared" si="16"/>
        <v>4103.8174268480261</v>
      </c>
      <c r="O20" s="447">
        <f t="shared" si="16"/>
        <v>4508.208053500819</v>
      </c>
    </row>
    <row r="21" spans="1:15">
      <c r="A21" s="432" t="s">
        <v>733</v>
      </c>
      <c r="B21" s="439">
        <f>B16-B20</f>
        <v>3501.9</v>
      </c>
      <c r="C21" s="439">
        <f t="shared" ref="C21:O21" si="17">C16-C20</f>
        <v>6696.5650000000005</v>
      </c>
      <c r="D21" s="439">
        <f t="shared" si="17"/>
        <v>6791.33</v>
      </c>
      <c r="E21" s="439">
        <f t="shared" si="17"/>
        <v>6927.4790065595043</v>
      </c>
      <c r="F21" s="439">
        <f t="shared" si="17"/>
        <v>6855.0033700614722</v>
      </c>
      <c r="G21" s="439">
        <f t="shared" si="17"/>
        <v>6454.6477792614714</v>
      </c>
      <c r="H21" s="439">
        <f t="shared" si="17"/>
        <v>6054.2921884614716</v>
      </c>
      <c r="I21" s="439">
        <f t="shared" si="17"/>
        <v>5653.9365976614718</v>
      </c>
      <c r="J21" s="439">
        <f t="shared" si="17"/>
        <v>5278.2274989334719</v>
      </c>
      <c r="K21" s="439">
        <f t="shared" si="17"/>
        <v>4914.3478335169093</v>
      </c>
      <c r="L21" s="439">
        <f t="shared" si="17"/>
        <v>4534.4285742263901</v>
      </c>
      <c r="M21" s="493">
        <f t="shared" si="17"/>
        <v>4140.9585840827676</v>
      </c>
      <c r="N21" s="439">
        <f t="shared" si="17"/>
        <v>3736.5679574299747</v>
      </c>
      <c r="O21" s="439">
        <f t="shared" si="17"/>
        <v>3332.1773307771819</v>
      </c>
    </row>
    <row r="22" spans="1:15">
      <c r="A22" s="432" t="s">
        <v>673</v>
      </c>
      <c r="B22" s="439">
        <v>33.83</v>
      </c>
      <c r="C22" s="439">
        <v>114.74</v>
      </c>
      <c r="D22" s="439">
        <f>IF(D17*D16*D12/365&lt;D21,D17*D16*D12/365,D21)</f>
        <v>358.97099344049604</v>
      </c>
      <c r="E22" s="441">
        <f>IF(E17*E16*E12/365&lt;E21,E17*E16*E12/365,E21)</f>
        <v>382.77563649803272</v>
      </c>
      <c r="F22" s="439">
        <f>IF(F17*F16&lt;F21,F17*F16,F21)</f>
        <v>400.35559080000002</v>
      </c>
      <c r="G22" s="439">
        <f>IF(G17*G16&lt;G21,G17*G16,G21)</f>
        <v>400.35559080000002</v>
      </c>
      <c r="H22" s="439">
        <f>IF(H17*H16&lt;H21,H17*H16,H21)</f>
        <v>400.35559080000002</v>
      </c>
      <c r="I22" s="439">
        <f>IF(I17*I16&lt;I21,I17*I16,I21)</f>
        <v>400.35559080000002</v>
      </c>
      <c r="J22" s="439">
        <f t="shared" ref="J22:O22" si="18">IF(J17*J16&lt;J21,J17*J16,J21)</f>
        <v>401.02735755556347</v>
      </c>
      <c r="K22" s="439">
        <f t="shared" si="18"/>
        <v>402.80545935751832</v>
      </c>
      <c r="L22" s="439">
        <f t="shared" si="18"/>
        <v>403.85499014362239</v>
      </c>
      <c r="M22" s="497">
        <f t="shared" si="18"/>
        <v>404.39062665279329</v>
      </c>
      <c r="N22" s="440">
        <f t="shared" si="18"/>
        <v>404.39062665279329</v>
      </c>
      <c r="O22" s="440">
        <f t="shared" si="18"/>
        <v>404.39062665279329</v>
      </c>
    </row>
    <row r="23" spans="1:15">
      <c r="A23" s="432" t="s">
        <v>674</v>
      </c>
      <c r="B23" s="439">
        <f>B20+B22</f>
        <v>33.83</v>
      </c>
      <c r="C23" s="439">
        <f>C20+C22</f>
        <v>148.57</v>
      </c>
      <c r="D23" s="439">
        <f>D20+D22</f>
        <v>507.54099344049604</v>
      </c>
      <c r="E23" s="441">
        <f>E20+E22</f>
        <v>890.31662993852876</v>
      </c>
      <c r="F23" s="439">
        <f t="shared" ref="F23:O23" si="19">F20+F22</f>
        <v>1290.6722207385287</v>
      </c>
      <c r="G23" s="439">
        <f t="shared" si="19"/>
        <v>1691.0278115385288</v>
      </c>
      <c r="H23" s="439">
        <f t="shared" si="19"/>
        <v>2091.3834023385289</v>
      </c>
      <c r="I23" s="439">
        <f t="shared" si="19"/>
        <v>2491.7389931385287</v>
      </c>
      <c r="J23" s="439">
        <f t="shared" si="19"/>
        <v>2892.7663506940921</v>
      </c>
      <c r="K23" s="439">
        <f t="shared" si="19"/>
        <v>3295.5718100516106</v>
      </c>
      <c r="L23" s="439">
        <f t="shared" si="19"/>
        <v>3699.4268001952328</v>
      </c>
      <c r="M23" s="497">
        <f t="shared" si="19"/>
        <v>4103.8174268480261</v>
      </c>
      <c r="N23" s="440">
        <f t="shared" si="19"/>
        <v>4508.208053500819</v>
      </c>
      <c r="O23" s="440">
        <f t="shared" si="19"/>
        <v>4912.5986801536119</v>
      </c>
    </row>
    <row r="24" spans="1:15" hidden="1">
      <c r="A24" s="428"/>
      <c r="B24" s="429"/>
      <c r="C24" s="429"/>
      <c r="D24" s="429"/>
      <c r="E24" s="430"/>
      <c r="F24" s="435"/>
      <c r="G24" s="436"/>
      <c r="H24" s="435"/>
      <c r="I24" s="435"/>
      <c r="J24" s="437"/>
    </row>
    <row r="25" spans="1:15" hidden="1">
      <c r="A25" s="448"/>
      <c r="B25" s="435"/>
      <c r="C25" s="435"/>
      <c r="D25" s="435"/>
      <c r="E25" s="436"/>
      <c r="F25" s="449"/>
      <c r="G25" s="436"/>
      <c r="H25" s="435"/>
      <c r="I25" s="435"/>
      <c r="J25" s="437"/>
    </row>
    <row r="26" spans="1:15" hidden="1">
      <c r="A26" s="450" t="s">
        <v>675</v>
      </c>
      <c r="B26" s="419"/>
      <c r="C26" s="419"/>
      <c r="D26" s="419"/>
      <c r="E26" s="435"/>
      <c r="F26" s="435"/>
      <c r="G26" s="436"/>
      <c r="H26" s="435"/>
      <c r="I26" s="435"/>
      <c r="J26" s="437"/>
    </row>
    <row r="27" spans="1:15" hidden="1">
      <c r="A27" s="448"/>
      <c r="B27" s="435"/>
      <c r="C27" s="435"/>
      <c r="D27" s="435"/>
      <c r="E27" s="436"/>
      <c r="F27" s="435"/>
      <c r="G27" s="436"/>
      <c r="H27" s="435"/>
      <c r="I27" s="435"/>
      <c r="J27" s="437"/>
    </row>
    <row r="28" spans="1:15" hidden="1">
      <c r="A28" s="448"/>
      <c r="B28" s="435"/>
      <c r="C28" s="435"/>
      <c r="D28" s="435"/>
      <c r="E28" s="436"/>
      <c r="F28" s="435"/>
      <c r="G28" s="436"/>
      <c r="H28" s="435"/>
      <c r="I28" s="435"/>
      <c r="J28" s="437"/>
    </row>
    <row r="29" spans="1:15" hidden="1">
      <c r="A29" s="451" t="s">
        <v>676</v>
      </c>
      <c r="B29" s="452">
        <f>B22</f>
        <v>33.83</v>
      </c>
      <c r="C29" s="452">
        <f>C22</f>
        <v>114.74</v>
      </c>
      <c r="D29" s="452">
        <f>D22</f>
        <v>358.97099344049604</v>
      </c>
      <c r="E29" s="453">
        <f>E22</f>
        <v>382.77563649803272</v>
      </c>
      <c r="F29" s="453">
        <f t="shared" ref="F29:J29" si="20">F22</f>
        <v>400.35559080000002</v>
      </c>
      <c r="G29" s="453">
        <f t="shared" si="20"/>
        <v>400.35559080000002</v>
      </c>
      <c r="H29" s="453">
        <f t="shared" si="20"/>
        <v>400.35559080000002</v>
      </c>
      <c r="I29" s="453">
        <f t="shared" si="20"/>
        <v>400.35559080000002</v>
      </c>
      <c r="J29" s="454">
        <f t="shared" si="20"/>
        <v>401.02735755556347</v>
      </c>
    </row>
    <row r="30" spans="1:15" ht="35.25" hidden="1" customHeight="1">
      <c r="A30" s="455" t="s">
        <v>677</v>
      </c>
      <c r="B30" s="456">
        <f>MAX(B22,'[9]Form 13'!F73)-F4.1!B22</f>
        <v>0</v>
      </c>
      <c r="C30" s="456">
        <f>MAX(C22,'[9]Form 13'!G73)-F4.1!C22</f>
        <v>0</v>
      </c>
      <c r="D30" s="456">
        <v>0</v>
      </c>
      <c r="E30" s="456">
        <v>0</v>
      </c>
      <c r="F30" s="456">
        <v>0</v>
      </c>
      <c r="G30" s="456">
        <v>0</v>
      </c>
      <c r="H30" s="456">
        <v>0</v>
      </c>
      <c r="I30" s="456">
        <v>0</v>
      </c>
      <c r="J30" s="457">
        <v>0</v>
      </c>
    </row>
    <row r="31" spans="1:15" ht="32.25" hidden="1" thickBot="1">
      <c r="A31" s="458" t="s">
        <v>678</v>
      </c>
      <c r="B31" s="459">
        <f>B29+B30</f>
        <v>33.83</v>
      </c>
      <c r="C31" s="459">
        <f>C29+C30</f>
        <v>114.74</v>
      </c>
      <c r="D31" s="459">
        <f>D29+D30</f>
        <v>358.97099344049604</v>
      </c>
      <c r="E31" s="459">
        <f>E29+E30</f>
        <v>382.77563649803272</v>
      </c>
      <c r="F31" s="459">
        <f t="shared" ref="F31:J31" si="21">F29+F30</f>
        <v>400.35559080000002</v>
      </c>
      <c r="G31" s="459">
        <f t="shared" si="21"/>
        <v>400.35559080000002</v>
      </c>
      <c r="H31" s="459">
        <f t="shared" si="21"/>
        <v>400.35559080000002</v>
      </c>
      <c r="I31" s="459">
        <f t="shared" si="21"/>
        <v>400.35559080000002</v>
      </c>
      <c r="J31" s="460">
        <f t="shared" si="21"/>
        <v>401.02735755556347</v>
      </c>
    </row>
    <row r="32" spans="1:15" hidden="1">
      <c r="A32" s="418"/>
      <c r="B32" s="419"/>
      <c r="C32" s="419"/>
      <c r="D32" s="419"/>
      <c r="E32" s="419"/>
      <c r="F32" s="419"/>
      <c r="G32" s="419"/>
      <c r="H32" s="419"/>
      <c r="I32" s="419"/>
      <c r="J32" s="422"/>
    </row>
    <row r="33" spans="1:10" ht="18" hidden="1" customHeight="1">
      <c r="A33" s="461"/>
      <c r="B33" s="462"/>
      <c r="C33" s="462"/>
      <c r="D33" s="462"/>
      <c r="E33" s="462"/>
      <c r="F33" s="419"/>
      <c r="G33" s="419"/>
      <c r="H33" s="419"/>
      <c r="I33" s="419"/>
      <c r="J33" s="422"/>
    </row>
    <row r="34" spans="1:10" ht="25.15" hidden="1" customHeight="1">
      <c r="A34" s="461" t="s">
        <v>679</v>
      </c>
      <c r="B34" s="462"/>
      <c r="C34" s="462"/>
      <c r="D34" s="462"/>
      <c r="E34" s="462"/>
      <c r="F34" s="419"/>
      <c r="G34" s="419"/>
      <c r="H34" s="419"/>
      <c r="I34" s="419"/>
      <c r="J34" s="422"/>
    </row>
    <row r="35" spans="1:10">
      <c r="A35" s="418"/>
      <c r="B35" s="419"/>
      <c r="C35" s="419"/>
      <c r="D35" s="419"/>
      <c r="E35" s="419"/>
      <c r="F35" s="419"/>
      <c r="G35" s="419"/>
      <c r="H35" s="419"/>
      <c r="I35" s="419"/>
      <c r="J35" s="419"/>
    </row>
    <row r="36" spans="1:10">
      <c r="A36" s="418"/>
      <c r="B36" s="419"/>
      <c r="C36" s="419"/>
      <c r="D36" s="419"/>
      <c r="E36" s="419"/>
      <c r="F36" s="419"/>
      <c r="G36" s="419"/>
      <c r="H36" s="419"/>
      <c r="I36" s="420"/>
      <c r="J36" s="419"/>
    </row>
    <row r="37" spans="1:10">
      <c r="A37" s="418"/>
      <c r="B37" s="419"/>
      <c r="C37" s="419"/>
      <c r="D37" s="419"/>
      <c r="E37" s="419"/>
      <c r="F37" s="419"/>
      <c r="G37" s="419"/>
      <c r="H37" s="419"/>
      <c r="I37" s="419"/>
      <c r="J37" s="419"/>
    </row>
  </sheetData>
  <mergeCells count="1">
    <mergeCell ref="L9:M9"/>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B1:Z67"/>
  <sheetViews>
    <sheetView showGridLines="0" topLeftCell="C10" zoomScaleSheetLayoutView="90" workbookViewId="0">
      <selection activeCell="F9" sqref="F9"/>
    </sheetView>
  </sheetViews>
  <sheetFormatPr defaultColWidth="9.140625" defaultRowHeight="14.25"/>
  <cols>
    <col min="1" max="1" width="4.140625" style="5" customWidth="1"/>
    <col min="2" max="2" width="6.28515625" style="5" customWidth="1"/>
    <col min="3" max="3" width="39.7109375" style="5" customWidth="1"/>
    <col min="4" max="4" width="13.7109375" style="5" bestFit="1" customWidth="1"/>
    <col min="5" max="5" width="13.7109375" style="5" customWidth="1"/>
    <col min="6" max="6" width="13.42578125" style="5" bestFit="1" customWidth="1"/>
    <col min="7" max="7" width="13.7109375" style="5" bestFit="1" customWidth="1"/>
    <col min="8" max="8" width="12.5703125" style="5" bestFit="1" customWidth="1"/>
    <col min="9" max="9" width="13.140625" style="5" bestFit="1" customWidth="1"/>
    <col min="10" max="10" width="12.5703125" style="5" customWidth="1"/>
    <col min="11" max="11" width="11.85546875" style="5" bestFit="1" customWidth="1"/>
    <col min="12" max="12" width="13.85546875" style="5" bestFit="1" customWidth="1"/>
    <col min="13" max="17" width="11.85546875" style="5" bestFit="1" customWidth="1"/>
    <col min="18" max="18" width="11.7109375" style="5" bestFit="1" customWidth="1"/>
    <col min="19" max="22" width="9.140625" style="5"/>
    <col min="23" max="23" width="11.28515625" style="5" bestFit="1" customWidth="1"/>
    <col min="24" max="16384" width="9.140625" style="5"/>
  </cols>
  <sheetData>
    <row r="1" spans="2:12" ht="15">
      <c r="B1" s="119"/>
    </row>
    <row r="2" spans="2:12" ht="15.75">
      <c r="F2" s="126" t="s">
        <v>423</v>
      </c>
    </row>
    <row r="3" spans="2:12" ht="15.75">
      <c r="F3" s="126" t="s">
        <v>424</v>
      </c>
    </row>
    <row r="4" spans="2:12" ht="15.75">
      <c r="F4" s="126" t="s">
        <v>301</v>
      </c>
    </row>
    <row r="5" spans="2:12" ht="15">
      <c r="B5" s="121" t="s">
        <v>58</v>
      </c>
      <c r="C5" s="119" t="s">
        <v>302</v>
      </c>
      <c r="D5" s="30"/>
      <c r="E5" s="30"/>
      <c r="F5" s="30"/>
      <c r="G5" s="30"/>
      <c r="H5" s="30"/>
      <c r="I5" s="30"/>
      <c r="J5" s="30"/>
      <c r="K5" s="30"/>
      <c r="L5" s="30"/>
    </row>
    <row r="6" spans="2:12" ht="15">
      <c r="J6" s="31" t="s">
        <v>4</v>
      </c>
    </row>
    <row r="7" spans="2:12" s="19" customFormat="1" ht="15" customHeight="1">
      <c r="B7" s="616" t="s">
        <v>211</v>
      </c>
      <c r="C7" s="619" t="s">
        <v>17</v>
      </c>
      <c r="D7" s="623" t="s">
        <v>420</v>
      </c>
      <c r="E7" s="624"/>
      <c r="F7" s="625"/>
      <c r="G7" s="623" t="s">
        <v>715</v>
      </c>
      <c r="H7" s="626"/>
      <c r="I7" s="623" t="s">
        <v>422</v>
      </c>
      <c r="J7" s="626"/>
    </row>
    <row r="8" spans="2:12" s="19" customFormat="1" ht="45">
      <c r="B8" s="617"/>
      <c r="C8" s="619"/>
      <c r="D8" s="130" t="s">
        <v>376</v>
      </c>
      <c r="E8" s="130" t="s">
        <v>256</v>
      </c>
      <c r="F8" s="130" t="s">
        <v>227</v>
      </c>
      <c r="G8" s="502" t="s">
        <v>376</v>
      </c>
      <c r="H8" s="502" t="s">
        <v>256</v>
      </c>
      <c r="I8" s="130" t="s">
        <v>376</v>
      </c>
      <c r="J8" s="130" t="s">
        <v>256</v>
      </c>
    </row>
    <row r="9" spans="2:12" s="19" customFormat="1" ht="30">
      <c r="B9" s="618"/>
      <c r="C9" s="620"/>
      <c r="D9" s="130" t="s">
        <v>9</v>
      </c>
      <c r="E9" s="130" t="s">
        <v>11</v>
      </c>
      <c r="F9" s="130" t="s">
        <v>257</v>
      </c>
      <c r="G9" s="502" t="s">
        <v>9</v>
      </c>
      <c r="H9" s="502" t="s">
        <v>421</v>
      </c>
      <c r="I9" s="130" t="s">
        <v>9</v>
      </c>
      <c r="J9" s="130" t="s">
        <v>421</v>
      </c>
    </row>
    <row r="10" spans="2:12">
      <c r="B10" s="57">
        <v>1</v>
      </c>
      <c r="C10" s="538" t="s">
        <v>190</v>
      </c>
      <c r="D10" s="112">
        <f>'F3'!D10*0.7</f>
        <v>5421.7239999999993</v>
      </c>
      <c r="E10" s="112">
        <f>'F3'!E10*0.7</f>
        <v>5421.7239999999993</v>
      </c>
      <c r="F10" s="112">
        <f>E10</f>
        <v>5421.7239999999993</v>
      </c>
      <c r="G10" s="112">
        <f>'F3'!G10*0.7</f>
        <v>5421.7239999999993</v>
      </c>
      <c r="H10" s="112">
        <f>'F3'!H10*0.7</f>
        <v>5456.2290889007991</v>
      </c>
      <c r="I10" s="112">
        <f>'F3'!I10*0.7</f>
        <v>5421.7239999999993</v>
      </c>
      <c r="J10" s="112">
        <f>'F3'!J10*0.7</f>
        <v>5473.7307689945992</v>
      </c>
    </row>
    <row r="11" spans="2:12" ht="28.5">
      <c r="B11" s="118">
        <f>B10+1</f>
        <v>2</v>
      </c>
      <c r="C11" s="539" t="s">
        <v>653</v>
      </c>
      <c r="D11" s="112">
        <f>F4.1!I23</f>
        <v>2491.7389931385287</v>
      </c>
      <c r="E11" s="112">
        <f>F4.1!I23</f>
        <v>2491.7389931385287</v>
      </c>
      <c r="F11" s="112">
        <f t="shared" ref="F11:F22" si="0">E11</f>
        <v>2491.7389931385287</v>
      </c>
      <c r="G11" s="112">
        <f>D11+D15</f>
        <v>2892.0989931385288</v>
      </c>
      <c r="H11" s="112">
        <f>F4.1!J23</f>
        <v>2892.7663506940921</v>
      </c>
      <c r="I11" s="112">
        <f>G11+G15</f>
        <v>3292.458993138529</v>
      </c>
      <c r="J11" s="112">
        <f>F4.1!K23</f>
        <v>3295.5718100516106</v>
      </c>
    </row>
    <row r="12" spans="2:12">
      <c r="B12" s="118">
        <f t="shared" ref="B12:B27" si="1">B11+1</f>
        <v>3</v>
      </c>
      <c r="C12" s="540" t="s">
        <v>191</v>
      </c>
      <c r="D12" s="112">
        <f t="shared" ref="D12" si="2">D10-D11</f>
        <v>2929.9850068614705</v>
      </c>
      <c r="E12" s="112">
        <f t="shared" ref="E12" si="3">E10-E11</f>
        <v>2929.9850068614705</v>
      </c>
      <c r="F12" s="112">
        <f t="shared" si="0"/>
        <v>2929.9850068614705</v>
      </c>
      <c r="G12" s="112">
        <f t="shared" ref="G12:H12" si="4">G10-G11</f>
        <v>2529.6250068614704</v>
      </c>
      <c r="H12" s="112">
        <f t="shared" si="4"/>
        <v>2563.4627382067069</v>
      </c>
      <c r="I12" s="112">
        <f t="shared" ref="I12:J12" si="5">I10-I11</f>
        <v>2129.2650068614703</v>
      </c>
      <c r="J12" s="112">
        <f t="shared" si="5"/>
        <v>2178.1589589429886</v>
      </c>
    </row>
    <row r="13" spans="2:12" ht="28.5">
      <c r="B13" s="118">
        <f t="shared" si="1"/>
        <v>4</v>
      </c>
      <c r="C13" s="539" t="s">
        <v>192</v>
      </c>
      <c r="D13" s="402">
        <v>0</v>
      </c>
      <c r="E13" s="402">
        <v>0</v>
      </c>
      <c r="F13" s="112">
        <f t="shared" si="0"/>
        <v>0</v>
      </c>
      <c r="G13" s="402">
        <v>0</v>
      </c>
      <c r="H13" s="402">
        <v>0</v>
      </c>
      <c r="I13" s="402">
        <v>0</v>
      </c>
      <c r="J13" s="402">
        <v>0</v>
      </c>
    </row>
    <row r="14" spans="2:12" s="37" customFormat="1" ht="28.5">
      <c r="B14" s="118">
        <f t="shared" si="1"/>
        <v>5</v>
      </c>
      <c r="C14" s="541" t="s">
        <v>232</v>
      </c>
      <c r="D14" s="402">
        <f>'F3'!D12</f>
        <v>0</v>
      </c>
      <c r="E14" s="402">
        <f>'F3'!E12*0.7</f>
        <v>34.505088900800146</v>
      </c>
      <c r="F14" s="112">
        <f t="shared" si="0"/>
        <v>34.505088900800146</v>
      </c>
      <c r="G14" s="402">
        <f>'F3'!G12</f>
        <v>0</v>
      </c>
      <c r="H14" s="402">
        <f>'F3'!H12*0.7</f>
        <v>17.501680093799997</v>
      </c>
      <c r="I14" s="402">
        <f>'F3'!I12</f>
        <v>0</v>
      </c>
      <c r="J14" s="402">
        <f>'F3'!J12*0.7</f>
        <v>14.538999999999998</v>
      </c>
    </row>
    <row r="15" spans="2:12" ht="28.5">
      <c r="B15" s="118">
        <f t="shared" si="1"/>
        <v>6</v>
      </c>
      <c r="C15" s="539" t="s">
        <v>197</v>
      </c>
      <c r="D15" s="402">
        <v>400.36</v>
      </c>
      <c r="E15" s="402">
        <f>F4.1!J22</f>
        <v>401.02735755556347</v>
      </c>
      <c r="F15" s="112">
        <f t="shared" si="0"/>
        <v>401.02735755556347</v>
      </c>
      <c r="G15" s="402">
        <v>400.36</v>
      </c>
      <c r="H15" s="402">
        <f>F4.1!J22</f>
        <v>401.02735755556347</v>
      </c>
      <c r="I15" s="402">
        <v>400.36</v>
      </c>
      <c r="J15" s="402">
        <f>F4.1!L22</f>
        <v>403.85499014362239</v>
      </c>
    </row>
    <row r="16" spans="2:12">
      <c r="B16" s="118">
        <f t="shared" si="1"/>
        <v>7</v>
      </c>
      <c r="C16" s="538" t="s">
        <v>193</v>
      </c>
      <c r="D16" s="112">
        <f t="shared" ref="D16" si="6">D12-D13+D14-D15</f>
        <v>2529.6250068614704</v>
      </c>
      <c r="E16" s="112">
        <f t="shared" ref="E16" si="7">E12-E13+E14-E15</f>
        <v>2563.4627382067074</v>
      </c>
      <c r="F16" s="112">
        <f t="shared" si="0"/>
        <v>2563.4627382067074</v>
      </c>
      <c r="G16" s="112">
        <f t="shared" ref="G16:H16" si="8">G12-G13+G14-G15</f>
        <v>2129.2650068614703</v>
      </c>
      <c r="H16" s="112">
        <f t="shared" si="8"/>
        <v>2179.9370607449437</v>
      </c>
      <c r="I16" s="112">
        <f t="shared" ref="I16:J16" si="9">I12-I13+I14-I15</f>
        <v>1728.9050068614702</v>
      </c>
      <c r="J16" s="112">
        <f t="shared" si="9"/>
        <v>1788.8429687993664</v>
      </c>
    </row>
    <row r="17" spans="2:10">
      <c r="B17" s="118">
        <f t="shared" si="1"/>
        <v>8</v>
      </c>
      <c r="C17" s="538" t="s">
        <v>194</v>
      </c>
      <c r="D17" s="112">
        <f t="shared" ref="D17" si="10">D10+D14</f>
        <v>5421.7239999999993</v>
      </c>
      <c r="E17" s="112">
        <f t="shared" ref="E17" si="11">E10+E14</f>
        <v>5456.2290889007991</v>
      </c>
      <c r="F17" s="112">
        <f t="shared" si="0"/>
        <v>5456.2290889007991</v>
      </c>
      <c r="G17" s="112">
        <f t="shared" ref="G17:H17" si="12">G10+G14</f>
        <v>5421.7239999999993</v>
      </c>
      <c r="H17" s="112">
        <f t="shared" si="12"/>
        <v>5473.7307689945992</v>
      </c>
      <c r="I17" s="112">
        <f t="shared" ref="I17:J17" si="13">I10+I14</f>
        <v>5421.7239999999993</v>
      </c>
      <c r="J17" s="112">
        <f t="shared" si="13"/>
        <v>5488.269768994599</v>
      </c>
    </row>
    <row r="18" spans="2:10">
      <c r="B18" s="118">
        <f t="shared" si="1"/>
        <v>9</v>
      </c>
      <c r="C18" s="538" t="s">
        <v>234</v>
      </c>
      <c r="D18" s="112">
        <f t="shared" ref="D18" si="14">AVERAGE(D16,D12)</f>
        <v>2729.8050068614702</v>
      </c>
      <c r="E18" s="112">
        <f t="shared" ref="E18" si="15">AVERAGE(E16,E12)</f>
        <v>2746.723872534089</v>
      </c>
      <c r="F18" s="112">
        <f t="shared" si="0"/>
        <v>2746.723872534089</v>
      </c>
      <c r="G18" s="112">
        <f t="shared" ref="G18:H18" si="16">AVERAGE(G16,G12)</f>
        <v>2329.4450068614706</v>
      </c>
      <c r="H18" s="112">
        <f t="shared" si="16"/>
        <v>2371.6998994758251</v>
      </c>
      <c r="I18" s="112">
        <f t="shared" ref="I18:J18" si="17">AVERAGE(I16,I12)</f>
        <v>1929.0850068614702</v>
      </c>
      <c r="J18" s="112">
        <f t="shared" si="17"/>
        <v>1983.5009638711776</v>
      </c>
    </row>
    <row r="19" spans="2:10" ht="28.5">
      <c r="B19" s="118">
        <f t="shared" si="1"/>
        <v>10</v>
      </c>
      <c r="C19" s="539" t="s">
        <v>233</v>
      </c>
      <c r="D19" s="546">
        <v>7.1645E-2</v>
      </c>
      <c r="E19" s="546">
        <f>'F5'!D62</f>
        <v>8.4295559934511738E-2</v>
      </c>
      <c r="F19" s="546">
        <f t="shared" si="0"/>
        <v>8.4295559934511738E-2</v>
      </c>
      <c r="G19" s="546">
        <v>8.2360000000000003E-2</v>
      </c>
      <c r="H19" s="546">
        <f>E62</f>
        <v>8.7616761218841849E-2</v>
      </c>
      <c r="I19" s="546">
        <v>8.2360000000000003E-2</v>
      </c>
      <c r="J19" s="546">
        <f>F62</f>
        <v>8.8288277359600667E-2</v>
      </c>
    </row>
    <row r="20" spans="2:10" ht="15.75">
      <c r="B20" s="118">
        <f t="shared" si="1"/>
        <v>11</v>
      </c>
      <c r="C20" s="538" t="s">
        <v>303</v>
      </c>
      <c r="D20" s="410">
        <f t="shared" ref="D20:E20" si="18">D19*D18</f>
        <v>195.57687971659004</v>
      </c>
      <c r="E20" s="410">
        <f t="shared" si="18"/>
        <v>231.53662682075148</v>
      </c>
      <c r="F20" s="112">
        <f t="shared" si="0"/>
        <v>231.53662682075148</v>
      </c>
      <c r="G20" s="410">
        <f t="shared" ref="G20:H20" si="19">G19*G18</f>
        <v>191.85309076511072</v>
      </c>
      <c r="H20" s="410">
        <f t="shared" si="19"/>
        <v>207.80066377512458</v>
      </c>
      <c r="I20" s="410">
        <f t="shared" ref="I20:J20" si="20">I19*I18</f>
        <v>158.87944116511071</v>
      </c>
      <c r="J20" s="410">
        <f t="shared" si="20"/>
        <v>175.11988324129379</v>
      </c>
    </row>
    <row r="21" spans="2:10">
      <c r="B21" s="118">
        <f t="shared" si="1"/>
        <v>12</v>
      </c>
      <c r="C21" s="538" t="s">
        <v>305</v>
      </c>
      <c r="D21" s="112">
        <v>0</v>
      </c>
      <c r="E21" s="112">
        <v>0</v>
      </c>
      <c r="F21" s="112">
        <f t="shared" si="0"/>
        <v>0</v>
      </c>
      <c r="G21" s="112">
        <v>0</v>
      </c>
      <c r="H21" s="112">
        <v>0</v>
      </c>
      <c r="I21" s="112">
        <v>0</v>
      </c>
      <c r="J21" s="112">
        <v>0</v>
      </c>
    </row>
    <row r="22" spans="2:10" ht="15.75">
      <c r="B22" s="118">
        <f t="shared" si="1"/>
        <v>13</v>
      </c>
      <c r="C22" s="542" t="s">
        <v>654</v>
      </c>
      <c r="D22" s="412">
        <f>D20+D21</f>
        <v>195.57687971659004</v>
      </c>
      <c r="E22" s="412">
        <f>E20+E21</f>
        <v>231.53662682075148</v>
      </c>
      <c r="F22" s="411">
        <f t="shared" si="0"/>
        <v>231.53662682075148</v>
      </c>
      <c r="G22" s="412">
        <f>G20+G21</f>
        <v>191.85309076511072</v>
      </c>
      <c r="H22" s="412">
        <f>H20+H21</f>
        <v>207.80066377512458</v>
      </c>
      <c r="I22" s="412">
        <f>I20+I21</f>
        <v>158.87944116511071</v>
      </c>
      <c r="J22" s="412">
        <f>J20+J21</f>
        <v>175.11988324129379</v>
      </c>
    </row>
    <row r="23" spans="2:10" ht="28.5">
      <c r="B23" s="323">
        <f t="shared" si="1"/>
        <v>14</v>
      </c>
      <c r="C23" s="539" t="s">
        <v>655</v>
      </c>
      <c r="D23" s="464">
        <v>0</v>
      </c>
      <c r="E23" s="413">
        <v>0.10195915094509365</v>
      </c>
      <c r="F23" s="413">
        <v>0.10195915094509365</v>
      </c>
      <c r="G23" s="464">
        <v>0</v>
      </c>
      <c r="H23" s="413">
        <v>0.10195915094509365</v>
      </c>
      <c r="I23" s="464">
        <v>0</v>
      </c>
      <c r="J23" s="413">
        <v>0.10195915094509365</v>
      </c>
    </row>
    <row r="24" spans="2:10">
      <c r="B24" s="323">
        <f t="shared" si="1"/>
        <v>15</v>
      </c>
      <c r="C24" s="539" t="s">
        <v>656</v>
      </c>
      <c r="D24" s="464">
        <f>D23</f>
        <v>0</v>
      </c>
      <c r="E24" s="413">
        <f>E23-E19</f>
        <v>1.7663591010581917E-2</v>
      </c>
      <c r="F24" s="413">
        <f t="shared" ref="F24" si="21">F23-F19</f>
        <v>1.7663591010581917E-2</v>
      </c>
      <c r="G24" s="464">
        <f>G23</f>
        <v>0</v>
      </c>
      <c r="H24" s="413">
        <f>H23-H19</f>
        <v>1.4342389726251806E-2</v>
      </c>
      <c r="I24" s="464">
        <f>I23</f>
        <v>0</v>
      </c>
      <c r="J24" s="413">
        <f>J23-J19</f>
        <v>1.3670873585492987E-2</v>
      </c>
    </row>
    <row r="25" spans="2:10" ht="15.75">
      <c r="B25" s="323">
        <f t="shared" si="1"/>
        <v>16</v>
      </c>
      <c r="C25" s="543" t="s">
        <v>657</v>
      </c>
      <c r="D25" s="410">
        <f>D24*D18</f>
        <v>0</v>
      </c>
      <c r="E25" s="410">
        <f t="shared" ref="E25:F25" si="22">E24*E18</f>
        <v>48.517007103443881</v>
      </c>
      <c r="F25" s="112">
        <f t="shared" si="22"/>
        <v>48.517007103443881</v>
      </c>
      <c r="G25" s="410">
        <f>G24*G18</f>
        <v>0</v>
      </c>
      <c r="H25" s="410">
        <f t="shared" ref="H25" si="23">H24*H18</f>
        <v>34.015844271994517</v>
      </c>
      <c r="I25" s="410">
        <f>I24*I18</f>
        <v>0</v>
      </c>
      <c r="J25" s="410">
        <f t="shared" ref="J25" si="24">J24*J18</f>
        <v>27.116190933786363</v>
      </c>
    </row>
    <row r="26" spans="2:10" ht="15.75">
      <c r="B26" s="323">
        <f t="shared" si="1"/>
        <v>17</v>
      </c>
      <c r="C26" s="544" t="s">
        <v>658</v>
      </c>
      <c r="D26" s="410">
        <f>D25/3</f>
        <v>0</v>
      </c>
      <c r="E26" s="410">
        <f t="shared" ref="E26:F26" si="25">E25/3</f>
        <v>16.172335701147961</v>
      </c>
      <c r="F26" s="410">
        <f t="shared" si="25"/>
        <v>16.172335701147961</v>
      </c>
      <c r="G26" s="410">
        <f>G25/3</f>
        <v>0</v>
      </c>
      <c r="H26" s="410">
        <f t="shared" ref="H26" si="26">H25/3</f>
        <v>11.338614757331506</v>
      </c>
      <c r="I26" s="410">
        <f>I25/3</f>
        <v>0</v>
      </c>
      <c r="J26" s="410">
        <f t="shared" ref="J26" si="27">J25/3</f>
        <v>9.0387303112621211</v>
      </c>
    </row>
    <row r="27" spans="2:10" ht="15.75">
      <c r="B27" s="323">
        <f t="shared" si="1"/>
        <v>18</v>
      </c>
      <c r="C27" s="545" t="s">
        <v>659</v>
      </c>
      <c r="D27" s="412">
        <f>D22+D26</f>
        <v>195.57687971659004</v>
      </c>
      <c r="E27" s="412">
        <f t="shared" ref="E27:F27" si="28">E22+E26</f>
        <v>247.70896252189945</v>
      </c>
      <c r="F27" s="412">
        <f t="shared" si="28"/>
        <v>247.70896252189945</v>
      </c>
      <c r="G27" s="412">
        <f>G22+G26</f>
        <v>191.85309076511072</v>
      </c>
      <c r="H27" s="412">
        <f t="shared" ref="H27" si="29">H22+H26</f>
        <v>219.13927853245607</v>
      </c>
      <c r="I27" s="412">
        <f>I22+I26</f>
        <v>158.87944116511071</v>
      </c>
      <c r="J27" s="412">
        <f t="shared" ref="J27" si="30">J22+J26</f>
        <v>184.15861355255592</v>
      </c>
    </row>
    <row r="28" spans="2:10">
      <c r="B28" s="406"/>
      <c r="C28" s="407"/>
      <c r="D28" s="408"/>
      <c r="E28" s="409"/>
      <c r="F28" s="408"/>
      <c r="G28" s="409"/>
      <c r="H28" s="409"/>
    </row>
    <row r="29" spans="2:10">
      <c r="B29" s="406"/>
      <c r="C29" s="407"/>
      <c r="D29" s="408"/>
      <c r="E29" s="409"/>
      <c r="F29" s="408"/>
      <c r="G29" s="409"/>
      <c r="H29" s="409"/>
    </row>
    <row r="31" spans="2:10" ht="15">
      <c r="B31" s="121" t="s">
        <v>63</v>
      </c>
      <c r="C31" s="119" t="s">
        <v>304</v>
      </c>
    </row>
    <row r="32" spans="2:10" ht="15">
      <c r="F32" s="31" t="s">
        <v>4</v>
      </c>
    </row>
    <row r="33" spans="2:20" ht="15" customHeight="1">
      <c r="B33" s="616" t="s">
        <v>211</v>
      </c>
      <c r="C33" s="619" t="s">
        <v>17</v>
      </c>
      <c r="D33" s="132" t="s">
        <v>416</v>
      </c>
      <c r="E33" s="504" t="s">
        <v>719</v>
      </c>
      <c r="F33" s="93" t="s">
        <v>417</v>
      </c>
    </row>
    <row r="34" spans="2:20" ht="15">
      <c r="B34" s="617"/>
      <c r="C34" s="619"/>
      <c r="D34" s="130" t="s">
        <v>264</v>
      </c>
      <c r="E34" s="502" t="s">
        <v>264</v>
      </c>
      <c r="F34" s="130" t="s">
        <v>264</v>
      </c>
    </row>
    <row r="35" spans="2:20" ht="15">
      <c r="B35" s="618"/>
      <c r="C35" s="620"/>
      <c r="D35" s="130" t="s">
        <v>11</v>
      </c>
      <c r="E35" s="502" t="s">
        <v>5</v>
      </c>
      <c r="F35" s="130" t="s">
        <v>5</v>
      </c>
    </row>
    <row r="36" spans="2:20" ht="15">
      <c r="B36" s="118">
        <v>1</v>
      </c>
      <c r="C36" s="44" t="s">
        <v>418</v>
      </c>
      <c r="D36" s="120"/>
      <c r="E36" s="508"/>
      <c r="F36" s="120"/>
    </row>
    <row r="37" spans="2:20">
      <c r="B37" s="120"/>
      <c r="C37" s="120" t="s">
        <v>12</v>
      </c>
      <c r="D37" s="326">
        <v>2061.4499999999998</v>
      </c>
      <c r="E37" s="523">
        <f>D40</f>
        <v>1729.7199999999998</v>
      </c>
      <c r="F37" s="523">
        <v>1398.0399999999997</v>
      </c>
      <c r="H37" s="404"/>
    </row>
    <row r="38" spans="2:20">
      <c r="B38" s="120"/>
      <c r="C38" s="120" t="s">
        <v>179</v>
      </c>
      <c r="D38" s="326">
        <v>0</v>
      </c>
      <c r="E38" s="523">
        <v>0</v>
      </c>
      <c r="F38" s="523">
        <v>0</v>
      </c>
    </row>
    <row r="39" spans="2:20" ht="15">
      <c r="B39" s="120"/>
      <c r="C39" s="120" t="s">
        <v>13</v>
      </c>
      <c r="D39" s="326">
        <v>331.73</v>
      </c>
      <c r="E39" s="523">
        <f>82.92*4</f>
        <v>331.68</v>
      </c>
      <c r="F39" s="523">
        <f>82.92*4</f>
        <v>331.68</v>
      </c>
      <c r="L39" s="122"/>
      <c r="Q39" s="122"/>
    </row>
    <row r="40" spans="2:20">
      <c r="B40" s="120"/>
      <c r="C40" s="120" t="s">
        <v>14</v>
      </c>
      <c r="D40" s="326">
        <f>D37+D38-D39</f>
        <v>1729.7199999999998</v>
      </c>
      <c r="E40" s="523">
        <f>E37+E38-E39</f>
        <v>1398.0399999999997</v>
      </c>
      <c r="F40" s="523">
        <f>F37+F38-F39</f>
        <v>1066.3599999999997</v>
      </c>
      <c r="L40" s="123"/>
      <c r="O40" s="124"/>
      <c r="Q40" s="123"/>
      <c r="T40" s="124"/>
    </row>
    <row r="41" spans="2:20">
      <c r="B41" s="120"/>
      <c r="C41" s="120" t="s">
        <v>235</v>
      </c>
      <c r="D41" s="326">
        <f>AVERAGE(D37,D40)</f>
        <v>1895.5849999999998</v>
      </c>
      <c r="E41" s="523">
        <f>AVERAGE(E37,E40)</f>
        <v>1563.8799999999997</v>
      </c>
      <c r="F41" s="523">
        <f>AVERAGE(F37,F40)</f>
        <v>1232.1999999999998</v>
      </c>
      <c r="L41" s="123"/>
      <c r="O41" s="124"/>
      <c r="Q41" s="123"/>
      <c r="T41" s="124"/>
    </row>
    <row r="42" spans="2:20" ht="15">
      <c r="B42" s="120"/>
      <c r="C42" s="120" t="s">
        <v>15</v>
      </c>
      <c r="D42" s="405">
        <f>D45/D41</f>
        <v>8.3483462888765222E-2</v>
      </c>
      <c r="E42" s="405">
        <f>E45/E41</f>
        <v>8.8101388853364729E-2</v>
      </c>
      <c r="F42" s="405">
        <f>F45/F41</f>
        <v>8.9879889628307105E-2</v>
      </c>
      <c r="L42" s="123"/>
      <c r="O42" s="124"/>
      <c r="Q42" s="123"/>
      <c r="T42" s="124"/>
    </row>
    <row r="43" spans="2:20">
      <c r="B43" s="120"/>
      <c r="C43" s="120" t="s">
        <v>303</v>
      </c>
      <c r="D43" s="326">
        <v>158.25</v>
      </c>
      <c r="E43" s="523">
        <v>137.78</v>
      </c>
      <c r="F43" s="523">
        <v>110.75</v>
      </c>
      <c r="L43" s="123"/>
      <c r="Q43" s="123"/>
    </row>
    <row r="44" spans="2:20">
      <c r="B44" s="120"/>
      <c r="C44" s="120" t="s">
        <v>305</v>
      </c>
      <c r="D44" s="326">
        <v>0</v>
      </c>
      <c r="E44" s="523">
        <v>0</v>
      </c>
      <c r="F44" s="326">
        <v>0</v>
      </c>
    </row>
    <row r="45" spans="2:20">
      <c r="B45" s="120"/>
      <c r="C45" s="120" t="s">
        <v>306</v>
      </c>
      <c r="D45" s="326">
        <f>D43+D44</f>
        <v>158.25</v>
      </c>
      <c r="E45" s="523">
        <f>E43+E44</f>
        <v>137.78</v>
      </c>
      <c r="F45" s="326">
        <f>F43+F44</f>
        <v>110.75</v>
      </c>
      <c r="L45" s="123"/>
      <c r="O45" s="124"/>
      <c r="Q45" s="123"/>
      <c r="T45" s="124"/>
    </row>
    <row r="46" spans="2:20" ht="15">
      <c r="B46" s="118">
        <v>2</v>
      </c>
      <c r="C46" s="44" t="s">
        <v>419</v>
      </c>
      <c r="D46" s="326"/>
      <c r="E46" s="523"/>
      <c r="F46" s="326"/>
      <c r="L46" s="123"/>
      <c r="O46" s="124"/>
      <c r="Q46" s="123"/>
      <c r="T46" s="124"/>
    </row>
    <row r="47" spans="2:20">
      <c r="B47" s="120"/>
      <c r="C47" s="120" t="s">
        <v>12</v>
      </c>
      <c r="D47" s="326">
        <v>713.99</v>
      </c>
      <c r="E47" s="523">
        <f>D50</f>
        <v>594.99</v>
      </c>
      <c r="F47" s="326">
        <v>475.99</v>
      </c>
      <c r="L47" s="123"/>
      <c r="O47" s="124"/>
      <c r="Q47" s="123"/>
      <c r="T47" s="124"/>
    </row>
    <row r="48" spans="2:20">
      <c r="B48" s="120"/>
      <c r="C48" s="120" t="s">
        <v>179</v>
      </c>
      <c r="D48" s="326">
        <v>0</v>
      </c>
      <c r="E48" s="523">
        <v>0</v>
      </c>
      <c r="F48" s="326">
        <v>0</v>
      </c>
      <c r="L48" s="123"/>
      <c r="O48" s="124"/>
      <c r="Q48" s="123"/>
      <c r="T48" s="124"/>
    </row>
    <row r="49" spans="2:20">
      <c r="B49" s="120"/>
      <c r="C49" s="120" t="s">
        <v>13</v>
      </c>
      <c r="D49" s="326">
        <v>119</v>
      </c>
      <c r="E49" s="523">
        <v>119</v>
      </c>
      <c r="F49" s="326">
        <f>29.75*4</f>
        <v>119</v>
      </c>
      <c r="L49" s="123"/>
      <c r="O49" s="124"/>
      <c r="Q49" s="123"/>
      <c r="T49" s="124"/>
    </row>
    <row r="50" spans="2:20">
      <c r="B50" s="120"/>
      <c r="C50" s="120" t="s">
        <v>14</v>
      </c>
      <c r="D50" s="326">
        <f>D47+D48-D49</f>
        <v>594.99</v>
      </c>
      <c r="E50" s="523">
        <f>E47+E48-E49</f>
        <v>475.99</v>
      </c>
      <c r="F50" s="326">
        <f>F47+F48-F49</f>
        <v>356.99</v>
      </c>
      <c r="L50" s="123"/>
      <c r="Q50" s="123"/>
    </row>
    <row r="51" spans="2:20">
      <c r="B51" s="120"/>
      <c r="C51" s="120" t="s">
        <v>235</v>
      </c>
      <c r="D51" s="326">
        <f>AVERAGE(D47,D50)</f>
        <v>654.49</v>
      </c>
      <c r="E51" s="326">
        <f>AVERAGE(E47,E50)</f>
        <v>535.49</v>
      </c>
      <c r="F51" s="326">
        <f>AVERAGE(F47,F50)</f>
        <v>416.49</v>
      </c>
    </row>
    <row r="52" spans="2:20" ht="15">
      <c r="B52" s="120"/>
      <c r="C52" s="120" t="s">
        <v>15</v>
      </c>
      <c r="D52" s="405">
        <f>D55/D51</f>
        <v>8.6647618756589107E-2</v>
      </c>
      <c r="E52" s="405">
        <f>E55/E51</f>
        <v>8.620142299576089E-2</v>
      </c>
      <c r="F52" s="405">
        <f>F55/F51</f>
        <v>8.3579437681576996E-2</v>
      </c>
      <c r="L52" s="123"/>
      <c r="O52" s="124"/>
      <c r="Q52" s="123"/>
      <c r="T52" s="124"/>
    </row>
    <row r="53" spans="2:20">
      <c r="B53" s="120"/>
      <c r="C53" s="120" t="s">
        <v>303</v>
      </c>
      <c r="D53" s="326">
        <v>56.71</v>
      </c>
      <c r="E53" s="523">
        <v>46.16</v>
      </c>
      <c r="F53" s="326">
        <v>34.81</v>
      </c>
      <c r="J53" s="125"/>
      <c r="L53" s="123"/>
      <c r="O53" s="124"/>
      <c r="Q53" s="123"/>
      <c r="T53" s="124"/>
    </row>
    <row r="54" spans="2:20">
      <c r="B54" s="120"/>
      <c r="C54" s="120" t="s">
        <v>305</v>
      </c>
      <c r="D54" s="326">
        <v>0</v>
      </c>
      <c r="E54" s="523">
        <v>0</v>
      </c>
      <c r="F54" s="326">
        <v>0</v>
      </c>
      <c r="J54" s="125"/>
      <c r="L54" s="123"/>
      <c r="O54" s="124"/>
      <c r="Q54" s="123"/>
      <c r="T54" s="124"/>
    </row>
    <row r="55" spans="2:20">
      <c r="B55" s="120"/>
      <c r="C55" s="120" t="s">
        <v>306</v>
      </c>
      <c r="D55" s="326">
        <f>D53+D54</f>
        <v>56.71</v>
      </c>
      <c r="E55" s="523">
        <f>E53+E54</f>
        <v>46.16</v>
      </c>
      <c r="F55" s="326">
        <f>F53+F54</f>
        <v>34.81</v>
      </c>
      <c r="L55" s="123"/>
      <c r="O55" s="124"/>
      <c r="Q55" s="123"/>
      <c r="T55" s="124"/>
    </row>
    <row r="56" spans="2:20" ht="15">
      <c r="B56" s="118"/>
      <c r="C56" s="44" t="s">
        <v>138</v>
      </c>
      <c r="D56" s="326"/>
      <c r="E56" s="326"/>
      <c r="F56" s="326"/>
      <c r="L56" s="123"/>
      <c r="O56" s="124"/>
      <c r="Q56" s="123"/>
      <c r="T56" s="124"/>
    </row>
    <row r="57" spans="2:20">
      <c r="B57" s="120"/>
      <c r="C57" s="120" t="s">
        <v>12</v>
      </c>
      <c r="D57" s="326">
        <f>D37+D47</f>
        <v>2775.4399999999996</v>
      </c>
      <c r="E57" s="326">
        <f>E37+E47</f>
        <v>2324.71</v>
      </c>
      <c r="F57" s="326">
        <f>F37+F47</f>
        <v>1874.0299999999997</v>
      </c>
      <c r="L57" s="123"/>
      <c r="O57" s="124"/>
      <c r="Q57" s="123"/>
      <c r="T57" s="124"/>
    </row>
    <row r="58" spans="2:20">
      <c r="B58" s="120"/>
      <c r="C58" s="120" t="s">
        <v>179</v>
      </c>
      <c r="D58" s="326">
        <f t="shared" ref="D58:F58" si="31">D38+D48</f>
        <v>0</v>
      </c>
      <c r="E58" s="326">
        <f t="shared" ref="E58" si="32">E38+E48</f>
        <v>0</v>
      </c>
      <c r="F58" s="326">
        <f t="shared" si="31"/>
        <v>0</v>
      </c>
      <c r="L58" s="123"/>
      <c r="O58" s="124"/>
      <c r="Q58" s="123"/>
      <c r="T58" s="124"/>
    </row>
    <row r="59" spans="2:20">
      <c r="B59" s="120"/>
      <c r="C59" s="120" t="s">
        <v>13</v>
      </c>
      <c r="D59" s="326">
        <f t="shared" ref="D59:F59" si="33">D39+D49</f>
        <v>450.73</v>
      </c>
      <c r="E59" s="326">
        <f t="shared" ref="E59" si="34">E39+E49</f>
        <v>450.68</v>
      </c>
      <c r="F59" s="326">
        <f t="shared" si="33"/>
        <v>450.68</v>
      </c>
      <c r="L59" s="123"/>
      <c r="O59" s="124"/>
      <c r="Q59" s="123"/>
      <c r="T59" s="124"/>
    </row>
    <row r="60" spans="2:20">
      <c r="B60" s="120"/>
      <c r="C60" s="120" t="s">
        <v>14</v>
      </c>
      <c r="D60" s="326">
        <f t="shared" ref="D60:F60" si="35">D40+D50</f>
        <v>2324.71</v>
      </c>
      <c r="E60" s="326">
        <f t="shared" ref="E60" si="36">E40+E50</f>
        <v>1874.0299999999997</v>
      </c>
      <c r="F60" s="326">
        <f t="shared" si="35"/>
        <v>1423.3499999999997</v>
      </c>
      <c r="L60" s="123"/>
      <c r="Q60" s="123"/>
    </row>
    <row r="61" spans="2:20">
      <c r="B61" s="120"/>
      <c r="C61" s="120" t="s">
        <v>235</v>
      </c>
      <c r="D61" s="326">
        <f t="shared" ref="D61:F63" si="37">D41+D51</f>
        <v>2550.0749999999998</v>
      </c>
      <c r="E61" s="326">
        <f t="shared" ref="E61" si="38">E41+E51</f>
        <v>2099.37</v>
      </c>
      <c r="F61" s="326">
        <f t="shared" si="37"/>
        <v>1648.6899999999998</v>
      </c>
    </row>
    <row r="62" spans="2:20" ht="15">
      <c r="B62" s="120"/>
      <c r="C62" s="120" t="s">
        <v>15</v>
      </c>
      <c r="D62" s="405">
        <f>D65/D61</f>
        <v>8.4295559934511738E-2</v>
      </c>
      <c r="E62" s="405">
        <f>E65/E61</f>
        <v>8.7616761218841849E-2</v>
      </c>
      <c r="F62" s="405">
        <f>F65/F61</f>
        <v>8.8288277359600667E-2</v>
      </c>
      <c r="L62" s="123"/>
      <c r="O62" s="124"/>
      <c r="Q62" s="123"/>
      <c r="T62" s="124"/>
    </row>
    <row r="63" spans="2:20">
      <c r="B63" s="120"/>
      <c r="C63" s="120" t="s">
        <v>303</v>
      </c>
      <c r="D63" s="326">
        <f t="shared" si="37"/>
        <v>214.96</v>
      </c>
      <c r="E63" s="326">
        <f t="shared" ref="E63" si="39">E43+E53</f>
        <v>183.94</v>
      </c>
      <c r="F63" s="326">
        <f t="shared" si="37"/>
        <v>145.56</v>
      </c>
      <c r="L63" s="123"/>
      <c r="O63" s="124"/>
      <c r="Q63" s="123"/>
      <c r="T63" s="124"/>
    </row>
    <row r="64" spans="2:20">
      <c r="B64" s="120"/>
      <c r="C64" s="120" t="s">
        <v>305</v>
      </c>
      <c r="D64" s="326">
        <f>D44+D54</f>
        <v>0</v>
      </c>
      <c r="E64" s="326">
        <f>E44+E54</f>
        <v>0</v>
      </c>
      <c r="F64" s="326">
        <f>F44+F54</f>
        <v>0</v>
      </c>
      <c r="L64" s="123"/>
      <c r="O64" s="124"/>
      <c r="Q64" s="123"/>
      <c r="T64" s="124"/>
    </row>
    <row r="65" spans="2:26">
      <c r="B65" s="120"/>
      <c r="C65" s="120" t="s">
        <v>306</v>
      </c>
      <c r="D65" s="326">
        <f>D63+D64</f>
        <v>214.96</v>
      </c>
      <c r="E65" s="326">
        <f>E63+E64</f>
        <v>183.94</v>
      </c>
      <c r="F65" s="326">
        <f t="shared" ref="F65" si="40">F63+F64</f>
        <v>145.56</v>
      </c>
      <c r="L65" s="123"/>
      <c r="O65" s="124"/>
      <c r="Q65" s="123"/>
      <c r="T65" s="124"/>
    </row>
    <row r="66" spans="2:26">
      <c r="R66" s="123"/>
      <c r="W66" s="123"/>
      <c r="Z66" s="124"/>
    </row>
    <row r="67" spans="2:26">
      <c r="R67" s="123"/>
      <c r="W67" s="123"/>
    </row>
  </sheetData>
  <mergeCells count="7">
    <mergeCell ref="I7:J7"/>
    <mergeCell ref="B33:B35"/>
    <mergeCell ref="C33:C35"/>
    <mergeCell ref="B7:B9"/>
    <mergeCell ref="C7:C9"/>
    <mergeCell ref="D7:F7"/>
    <mergeCell ref="G7:H7"/>
  </mergeCells>
  <pageMargins left="0.66" right="0.23622047244094491" top="0.53" bottom="0.98425196850393704" header="0.23622047244094491" footer="0.2362204724409449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1:R45"/>
  <sheetViews>
    <sheetView showGridLines="0" topLeftCell="A4" zoomScale="115" zoomScaleNormal="115" zoomScaleSheetLayoutView="90" workbookViewId="0">
      <selection activeCell="E19" sqref="E19"/>
    </sheetView>
  </sheetViews>
  <sheetFormatPr defaultColWidth="9.140625" defaultRowHeight="14.25"/>
  <cols>
    <col min="1" max="1" width="4.140625" style="5" customWidth="1"/>
    <col min="2" max="2" width="6.28515625" style="5" customWidth="1"/>
    <col min="3" max="3" width="39.7109375" style="5" customWidth="1"/>
    <col min="4" max="4" width="13.7109375" style="5" bestFit="1" customWidth="1"/>
    <col min="5" max="5" width="12.5703125" style="5" bestFit="1" customWidth="1"/>
    <col min="6" max="6" width="13.42578125" style="5" bestFit="1" customWidth="1"/>
    <col min="7" max="7" width="13.7109375" style="5" bestFit="1" customWidth="1"/>
    <col min="8" max="8" width="12.5703125" style="5" bestFit="1" customWidth="1"/>
    <col min="9" max="9" width="12.7109375" style="5" customWidth="1"/>
    <col min="10" max="10" width="11.85546875" style="5" bestFit="1" customWidth="1"/>
    <col min="11" max="11" width="11.7109375" style="5" bestFit="1" customWidth="1"/>
    <col min="12" max="16384" width="9.140625" style="5"/>
  </cols>
  <sheetData>
    <row r="1" spans="2:10" ht="15">
      <c r="B1" s="29"/>
    </row>
    <row r="2" spans="2:10" ht="15.75">
      <c r="E2" s="363" t="s">
        <v>423</v>
      </c>
    </row>
    <row r="3" spans="2:10" ht="15.75">
      <c r="E3" s="363" t="s">
        <v>424</v>
      </c>
    </row>
    <row r="4" spans="2:10" ht="15">
      <c r="E4" s="40" t="s">
        <v>307</v>
      </c>
    </row>
    <row r="5" spans="2:10" ht="15">
      <c r="B5" s="38"/>
      <c r="C5" s="29"/>
      <c r="D5" s="30"/>
      <c r="E5" s="30"/>
      <c r="F5" s="30"/>
      <c r="G5" s="30"/>
      <c r="H5" s="30"/>
    </row>
    <row r="6" spans="2:10" ht="15">
      <c r="J6" s="31" t="s">
        <v>4</v>
      </c>
    </row>
    <row r="7" spans="2:10" s="19" customFormat="1" ht="15" customHeight="1">
      <c r="B7" s="616" t="s">
        <v>211</v>
      </c>
      <c r="C7" s="619" t="s">
        <v>17</v>
      </c>
      <c r="D7" s="623" t="s">
        <v>420</v>
      </c>
      <c r="E7" s="624"/>
      <c r="F7" s="625"/>
      <c r="G7" s="623" t="s">
        <v>715</v>
      </c>
      <c r="H7" s="626"/>
      <c r="I7" s="623" t="s">
        <v>422</v>
      </c>
      <c r="J7" s="626"/>
    </row>
    <row r="8" spans="2:10" s="19" customFormat="1" ht="45">
      <c r="B8" s="617"/>
      <c r="C8" s="619"/>
      <c r="D8" s="130" t="s">
        <v>376</v>
      </c>
      <c r="E8" s="130" t="s">
        <v>256</v>
      </c>
      <c r="F8" s="130" t="s">
        <v>227</v>
      </c>
      <c r="G8" s="502" t="s">
        <v>376</v>
      </c>
      <c r="H8" s="502" t="s">
        <v>256</v>
      </c>
      <c r="I8" s="130" t="s">
        <v>376</v>
      </c>
      <c r="J8" s="130" t="s">
        <v>256</v>
      </c>
    </row>
    <row r="9" spans="2:10" s="19" customFormat="1" ht="30">
      <c r="B9" s="618"/>
      <c r="C9" s="620"/>
      <c r="D9" s="130" t="s">
        <v>9</v>
      </c>
      <c r="E9" s="130" t="s">
        <v>11</v>
      </c>
      <c r="F9" s="130" t="s">
        <v>257</v>
      </c>
      <c r="G9" s="502" t="s">
        <v>9</v>
      </c>
      <c r="H9" s="502" t="s">
        <v>421</v>
      </c>
      <c r="I9" s="130" t="s">
        <v>9</v>
      </c>
      <c r="J9" s="130" t="s">
        <v>421</v>
      </c>
    </row>
    <row r="10" spans="2:10" ht="15.75">
      <c r="B10" s="57">
        <v>1</v>
      </c>
      <c r="C10" s="32" t="s">
        <v>308</v>
      </c>
      <c r="D10" s="468" t="s">
        <v>548</v>
      </c>
      <c r="E10" s="468">
        <f>1200*24/1000*366*0.9425*85%/12*'F12'!F18/10</f>
        <v>267.83134092</v>
      </c>
      <c r="F10" s="468">
        <f>1200*24/1000*366*0.9425*85%/12*'F12'!G18/10</f>
        <v>267.83134092</v>
      </c>
      <c r="G10" s="468">
        <v>172.97</v>
      </c>
      <c r="H10" s="468">
        <f>1200*24/1000*365*0.9425*85%*20/365*'F12'!I18/10</f>
        <v>172.9968552</v>
      </c>
      <c r="I10" s="468">
        <v>172.97</v>
      </c>
      <c r="J10" s="468">
        <f>1200*24/1000*365*0.9425*85%*20/365*'F12'!K18/10</f>
        <v>172.9968552</v>
      </c>
    </row>
    <row r="11" spans="2:10" ht="15.75">
      <c r="B11" s="26">
        <f>B10+1</f>
        <v>2</v>
      </c>
      <c r="C11" s="32" t="s">
        <v>309</v>
      </c>
      <c r="D11" s="468" t="s">
        <v>548</v>
      </c>
      <c r="E11" s="468">
        <f>1200*24/1000*366*0.9425*85%/12*'F12'!F18/10</f>
        <v>267.83134092</v>
      </c>
      <c r="F11" s="468">
        <f>1200*24/1000*366*0.9425*85%/12*'F12'!G18/10</f>
        <v>267.83134092</v>
      </c>
      <c r="G11" s="468">
        <v>259.44799999999998</v>
      </c>
      <c r="H11" s="468">
        <f>1200*24/1000*365*0.9425*85%*30/365*'F12'!I18/10</f>
        <v>259.49528279999998</v>
      </c>
      <c r="I11" s="468">
        <v>259.44799999999998</v>
      </c>
      <c r="J11" s="468">
        <f>1200*24/1000*365*0.9425*85%*30/365*'F12'!K18/10</f>
        <v>259.49528279999998</v>
      </c>
    </row>
    <row r="12" spans="2:10" ht="15.75">
      <c r="B12" s="26">
        <f t="shared" ref="B12:B20" si="0">B11+1</f>
        <v>3</v>
      </c>
      <c r="C12" s="34" t="s">
        <v>310</v>
      </c>
      <c r="D12" s="468" t="s">
        <v>548</v>
      </c>
      <c r="E12" s="468">
        <f>1200*24/1000*366*0.9425*85%/6*'F12'!F19/10</f>
        <v>1.5481580400000001</v>
      </c>
      <c r="F12" s="468">
        <f>1200*24/1000*366*0.9425*85%/6*'F12'!G19/10</f>
        <v>1.5481580400000001</v>
      </c>
      <c r="G12" s="468">
        <v>2.456</v>
      </c>
      <c r="H12" s="468">
        <f>1200*24/1000*365*0.9425*85%*30/365*'F12'!I19/10</f>
        <v>2.4918191999999992</v>
      </c>
      <c r="I12" s="468">
        <v>2.456</v>
      </c>
      <c r="J12" s="468">
        <f>1200*24/1000*365*0.9425*85%*30/365*'F12'!K19/10</f>
        <v>2.4918191999999992</v>
      </c>
    </row>
    <row r="13" spans="2:10" ht="15.75">
      <c r="B13" s="26">
        <f t="shared" si="0"/>
        <v>4</v>
      </c>
      <c r="C13" s="71" t="s">
        <v>311</v>
      </c>
      <c r="D13" s="468" t="s">
        <v>548</v>
      </c>
      <c r="E13" s="468">
        <f>'F2'!F14/12</f>
        <v>26.189865927749992</v>
      </c>
      <c r="F13" s="468">
        <f>'F2'!G14/12</f>
        <v>26.189865927749992</v>
      </c>
      <c r="G13" s="468">
        <v>20.79</v>
      </c>
      <c r="H13" s="468">
        <f>'F2'!I14/12</f>
        <v>27.645501820164185</v>
      </c>
      <c r="I13" s="468">
        <v>21.54</v>
      </c>
      <c r="J13" s="468">
        <f>'F2'!K14/12</f>
        <v>29.182329987007993</v>
      </c>
    </row>
    <row r="14" spans="2:10" s="37" customFormat="1" ht="15.75">
      <c r="B14" s="26">
        <f t="shared" si="0"/>
        <v>5</v>
      </c>
      <c r="C14" s="42" t="s">
        <v>312</v>
      </c>
      <c r="D14" s="468" t="s">
        <v>548</v>
      </c>
      <c r="E14" s="468">
        <f t="shared" ref="E14:F14" si="1">E13*0.2*12</f>
        <v>62.855678226599984</v>
      </c>
      <c r="F14" s="468">
        <f t="shared" si="1"/>
        <v>62.855678226599984</v>
      </c>
      <c r="G14" s="468">
        <f>'F3'!G10*1%</f>
        <v>77.453199999999995</v>
      </c>
      <c r="H14" s="468">
        <f>'F3'!H10*1%</f>
        <v>77.946129841439998</v>
      </c>
      <c r="I14" s="468">
        <f>'F3'!I10*1%</f>
        <v>77.453199999999995</v>
      </c>
      <c r="J14" s="468">
        <f>'F3'!J10*1%</f>
        <v>78.196153842779992</v>
      </c>
    </row>
    <row r="15" spans="2:10" ht="15.75">
      <c r="B15" s="26">
        <f t="shared" si="0"/>
        <v>6</v>
      </c>
      <c r="C15" s="71" t="s">
        <v>55</v>
      </c>
      <c r="D15" s="468" t="s">
        <v>548</v>
      </c>
      <c r="E15" s="468">
        <f>(E10+E11+E12+('F1'!G17/6))</f>
        <v>796.70341806036561</v>
      </c>
      <c r="F15" s="468">
        <f>(F10+F11+F12+('F1'!H17/6))</f>
        <v>796.70341806036561</v>
      </c>
      <c r="G15" s="468">
        <v>560.44000000000005</v>
      </c>
      <c r="H15" s="468">
        <f>(H11*45/30+H12*45/30+'F1'!J17*45/365)</f>
        <v>580.79251461089621</v>
      </c>
      <c r="I15" s="468">
        <v>557.98400000000004</v>
      </c>
      <c r="J15" s="468">
        <f>(J11*45/30+J12*45/30+'F1'!L17*45/365)</f>
        <v>579.04576318004251</v>
      </c>
    </row>
    <row r="16" spans="2:10" ht="15.75">
      <c r="B16" s="26"/>
      <c r="C16" s="71" t="s">
        <v>313</v>
      </c>
      <c r="D16" s="468" t="s">
        <v>548</v>
      </c>
      <c r="E16" s="468"/>
      <c r="F16" s="468"/>
      <c r="G16" s="468"/>
      <c r="H16" s="468"/>
      <c r="I16" s="468"/>
      <c r="J16" s="468"/>
    </row>
    <row r="17" spans="2:18" ht="15.75">
      <c r="B17" s="26">
        <f>B15+1</f>
        <v>7</v>
      </c>
      <c r="C17" s="32" t="s">
        <v>314</v>
      </c>
      <c r="D17" s="468" t="s">
        <v>548</v>
      </c>
      <c r="E17" s="468">
        <f t="shared" ref="E17:F17" si="2">E11+E12/2</f>
        <v>268.60541993999999</v>
      </c>
      <c r="F17" s="468">
        <f t="shared" si="2"/>
        <v>268.60541993999999</v>
      </c>
      <c r="G17" s="468">
        <f t="shared" ref="G17" si="3">G11+G12</f>
        <v>261.904</v>
      </c>
      <c r="H17" s="468">
        <f t="shared" ref="H17" si="4">H11+H12</f>
        <v>261.98710199999999</v>
      </c>
      <c r="I17" s="468">
        <f t="shared" ref="I17:J17" si="5">I11+I12</f>
        <v>261.904</v>
      </c>
      <c r="J17" s="468">
        <f t="shared" si="5"/>
        <v>261.98710199999999</v>
      </c>
    </row>
    <row r="18" spans="2:18" ht="15.75">
      <c r="B18" s="26">
        <f t="shared" si="0"/>
        <v>8</v>
      </c>
      <c r="C18" s="32" t="s">
        <v>56</v>
      </c>
      <c r="D18" s="468" t="s">
        <v>548</v>
      </c>
      <c r="E18" s="468">
        <f t="shared" ref="E18:F18" si="6">SUM(E10:E15)-E17</f>
        <v>1154.3543821547155</v>
      </c>
      <c r="F18" s="468">
        <f t="shared" si="6"/>
        <v>1154.3543821547155</v>
      </c>
      <c r="G18" s="468">
        <f t="shared" ref="G18" si="7">SUM(G10:G15)-G17</f>
        <v>831.6532000000002</v>
      </c>
      <c r="H18" s="468">
        <f t="shared" ref="H18" si="8">SUM(H10:H15)-H17</f>
        <v>859.38100147250043</v>
      </c>
      <c r="I18" s="468">
        <f t="shared" ref="I18:J18" si="9">SUM(I10:I15)-I17</f>
        <v>829.94720000000007</v>
      </c>
      <c r="J18" s="468">
        <f t="shared" si="9"/>
        <v>859.42110220983045</v>
      </c>
    </row>
    <row r="19" spans="2:18" ht="15.75">
      <c r="B19" s="26">
        <f t="shared" si="0"/>
        <v>9</v>
      </c>
      <c r="C19" s="32" t="s">
        <v>315</v>
      </c>
      <c r="D19" s="468" t="s">
        <v>548</v>
      </c>
      <c r="E19" s="468">
        <f>E45</f>
        <v>10.073087431693988</v>
      </c>
      <c r="F19" s="468">
        <f>E19</f>
        <v>10.073087431693988</v>
      </c>
      <c r="G19" s="468">
        <v>10.15</v>
      </c>
      <c r="H19" s="468">
        <f>R27+1.5</f>
        <v>10.45</v>
      </c>
      <c r="I19" s="468">
        <v>10.15</v>
      </c>
      <c r="J19" s="468">
        <f>R27+1.5</f>
        <v>10.45</v>
      </c>
    </row>
    <row r="20" spans="2:18" ht="15.75">
      <c r="B20" s="26">
        <f t="shared" si="0"/>
        <v>10</v>
      </c>
      <c r="C20" s="71" t="s">
        <v>316</v>
      </c>
      <c r="D20" s="469">
        <v>85.63</v>
      </c>
      <c r="E20" s="469">
        <f>(((2*E10+2*E11+2*E12+E13+E14-E17)+('F1'!G11+'F1'!G12+'F1'!G13+'F1'!G15-'F1'!G16)/6)*E19%)/((100-(E19/6))/100)</f>
        <v>116.27912618603543</v>
      </c>
      <c r="F20" s="469">
        <f>(((2*F10+2*F11+2*F12+F13+F14-F17)+('F1'!H11+'F1'!H12+'F1'!H13+'F1'!H15-'F1'!H16)/6)*F19%)/((100-(F19/6))/100)</f>
        <v>116.27912618603543</v>
      </c>
      <c r="G20" s="469">
        <f>G18*G19%</f>
        <v>84.41279980000003</v>
      </c>
      <c r="H20" s="469">
        <f>(((H10+H11+H12+H13+H14-H17+H11*45/30+H12*45/30)+('F1'!J11+'F1'!J12+'F1'!J13+'F1'!J15-'F1'!J16)*(45/365))*H19%)/((100-(H19*(45/365)))/100)</f>
        <v>89.80531465387628</v>
      </c>
      <c r="I20" s="469">
        <f>I18*I19%</f>
        <v>84.239640800000018</v>
      </c>
      <c r="J20" s="469">
        <f>(((J10+J11+J12+J13+J14-J17+J11*45/30+J12*45/30)+('F1'!L11+'F1'!L12+'F1'!L13+'F1'!L15-'F1'!L16)*(45/365))*J19%)/((100-(J19*(45/365)))/100)</f>
        <v>89.809505180927275</v>
      </c>
    </row>
    <row r="22" spans="2:18">
      <c r="G22" s="111"/>
    </row>
    <row r="26" spans="2:18" ht="15">
      <c r="C26" s="690" t="s">
        <v>687</v>
      </c>
      <c r="D26" s="690"/>
      <c r="E26" s="690"/>
      <c r="F26" s="690"/>
      <c r="G26" s="690"/>
    </row>
    <row r="27" spans="2:18">
      <c r="L27" s="5" t="s">
        <v>735</v>
      </c>
      <c r="R27" s="5">
        <v>8.9499999999999993</v>
      </c>
    </row>
    <row r="28" spans="2:18" ht="15">
      <c r="C28" s="689" t="s">
        <v>482</v>
      </c>
      <c r="D28" s="689" t="s">
        <v>449</v>
      </c>
      <c r="E28" s="689"/>
      <c r="F28" s="689" t="s">
        <v>636</v>
      </c>
      <c r="G28" s="689"/>
    </row>
    <row r="29" spans="2:18" ht="15">
      <c r="C29" s="689"/>
      <c r="D29" s="484" t="s">
        <v>688</v>
      </c>
      <c r="E29" s="484" t="s">
        <v>689</v>
      </c>
      <c r="F29" s="484" t="s">
        <v>688</v>
      </c>
      <c r="G29" s="484" t="s">
        <v>689</v>
      </c>
    </row>
    <row r="30" spans="2:18">
      <c r="C30" s="355" t="s">
        <v>690</v>
      </c>
      <c r="D30" s="355">
        <v>15</v>
      </c>
      <c r="E30" s="355">
        <v>8.5</v>
      </c>
      <c r="F30" s="355">
        <v>15</v>
      </c>
      <c r="G30" s="355">
        <v>8.65</v>
      </c>
    </row>
    <row r="31" spans="2:18">
      <c r="C31" s="355" t="s">
        <v>691</v>
      </c>
      <c r="D31" s="355">
        <v>30</v>
      </c>
      <c r="E31" s="355">
        <v>8.5</v>
      </c>
      <c r="F31" s="355">
        <v>30</v>
      </c>
      <c r="G31" s="355">
        <v>8.65</v>
      </c>
    </row>
    <row r="32" spans="2:18">
      <c r="C32" s="355" t="s">
        <v>692</v>
      </c>
      <c r="D32" s="355">
        <v>31</v>
      </c>
      <c r="E32" s="355">
        <v>8.5500000000000007</v>
      </c>
      <c r="F32" s="355">
        <v>31</v>
      </c>
      <c r="G32" s="355">
        <v>8.65</v>
      </c>
    </row>
    <row r="33" spans="3:7">
      <c r="C33" s="355" t="s">
        <v>693</v>
      </c>
      <c r="D33" s="355">
        <v>30</v>
      </c>
      <c r="E33" s="355">
        <v>8.5500000000000007</v>
      </c>
      <c r="F33" s="355">
        <v>30</v>
      </c>
      <c r="G33" s="355">
        <v>8.75</v>
      </c>
    </row>
    <row r="34" spans="3:7">
      <c r="C34" s="355" t="s">
        <v>694</v>
      </c>
      <c r="D34" s="355">
        <v>31</v>
      </c>
      <c r="E34" s="355">
        <v>8.5500000000000007</v>
      </c>
      <c r="F34" s="355">
        <v>31</v>
      </c>
      <c r="G34" s="355">
        <v>8.85</v>
      </c>
    </row>
    <row r="35" spans="3:7">
      <c r="C35" s="355" t="s">
        <v>695</v>
      </c>
      <c r="D35" s="355">
        <v>31</v>
      </c>
      <c r="E35" s="355">
        <v>8.5500000000000007</v>
      </c>
      <c r="F35" s="355">
        <v>31</v>
      </c>
      <c r="G35" s="355">
        <v>8.9499999999999993</v>
      </c>
    </row>
    <row r="36" spans="3:7">
      <c r="C36" s="355" t="s">
        <v>696</v>
      </c>
      <c r="D36" s="355">
        <v>30</v>
      </c>
      <c r="E36" s="355">
        <v>8.5500000000000007</v>
      </c>
      <c r="F36" s="355"/>
      <c r="G36" s="355"/>
    </row>
    <row r="37" spans="3:7">
      <c r="C37" s="355" t="s">
        <v>697</v>
      </c>
      <c r="D37" s="355">
        <v>31</v>
      </c>
      <c r="E37" s="355">
        <v>8.5500000000000007</v>
      </c>
      <c r="F37" s="355"/>
      <c r="G37" s="355"/>
    </row>
    <row r="38" spans="3:7">
      <c r="C38" s="355" t="s">
        <v>698</v>
      </c>
      <c r="D38" s="355">
        <v>30</v>
      </c>
      <c r="E38" s="355">
        <v>8.5500000000000007</v>
      </c>
      <c r="F38" s="355"/>
      <c r="G38" s="355"/>
    </row>
    <row r="39" spans="3:7">
      <c r="C39" s="355" t="s">
        <v>699</v>
      </c>
      <c r="D39" s="355">
        <v>31</v>
      </c>
      <c r="E39" s="355">
        <v>8.65</v>
      </c>
      <c r="F39" s="355"/>
      <c r="G39" s="355"/>
    </row>
    <row r="40" spans="3:7">
      <c r="C40" s="355" t="s">
        <v>700</v>
      </c>
      <c r="D40" s="355">
        <v>31</v>
      </c>
      <c r="E40" s="355">
        <v>8.65</v>
      </c>
      <c r="F40" s="355"/>
      <c r="G40" s="355"/>
    </row>
    <row r="41" spans="3:7">
      <c r="C41" s="355" t="s">
        <v>701</v>
      </c>
      <c r="D41" s="355">
        <v>29</v>
      </c>
      <c r="E41" s="355">
        <v>8.65</v>
      </c>
      <c r="F41" s="355"/>
      <c r="G41" s="355"/>
    </row>
    <row r="42" spans="3:7">
      <c r="C42" s="355" t="s">
        <v>702</v>
      </c>
      <c r="D42" s="355">
        <v>16</v>
      </c>
      <c r="E42" s="355">
        <v>8.65</v>
      </c>
      <c r="F42" s="355"/>
      <c r="G42" s="355"/>
    </row>
    <row r="43" spans="3:7" ht="15">
      <c r="D43" s="485">
        <f>SUM(D30:D42)</f>
        <v>366</v>
      </c>
      <c r="E43" s="486">
        <f>SUMPRODUCT(D30:D42,E30:E42)/D43</f>
        <v>8.5730874316939882</v>
      </c>
      <c r="F43" s="485">
        <f>SUM(F30:F42)</f>
        <v>168</v>
      </c>
      <c r="G43" s="486">
        <f>SUMPRODUCT(F30:F42,G30:G42)/F43</f>
        <v>8.7601190476190478</v>
      </c>
    </row>
    <row r="44" spans="3:7">
      <c r="D44" s="487"/>
      <c r="E44" s="487"/>
    </row>
    <row r="45" spans="3:7">
      <c r="D45" s="489"/>
      <c r="E45" s="488">
        <f>E43+1.5</f>
        <v>10.073087431693988</v>
      </c>
      <c r="G45" s="5">
        <f>G35+1.5</f>
        <v>10.45</v>
      </c>
    </row>
  </sheetData>
  <mergeCells count="9">
    <mergeCell ref="I7:J7"/>
    <mergeCell ref="C26:G26"/>
    <mergeCell ref="G7:H7"/>
    <mergeCell ref="C28:C29"/>
    <mergeCell ref="D28:E28"/>
    <mergeCell ref="F28:G28"/>
    <mergeCell ref="B7:B9"/>
    <mergeCell ref="C7:C9"/>
    <mergeCell ref="D7:F7"/>
  </mergeCells>
  <pageMargins left="0.47244094488188981" right="0.23622047244094491" top="0.98425196850393704" bottom="0.98425196850393704" header="0.23622047244094491" footer="0.2362204724409449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B1:J28"/>
  <sheetViews>
    <sheetView showGridLines="0" zoomScaleSheetLayoutView="90" workbookViewId="0">
      <selection activeCell="H16" sqref="H16"/>
    </sheetView>
  </sheetViews>
  <sheetFormatPr defaultColWidth="9.140625" defaultRowHeight="14.25"/>
  <cols>
    <col min="1" max="1" width="4.140625" style="5" customWidth="1"/>
    <col min="2" max="2" width="6.28515625" style="5" customWidth="1"/>
    <col min="3" max="3" width="44.42578125" style="5" customWidth="1"/>
    <col min="4" max="4" width="13.7109375" style="5" bestFit="1" customWidth="1"/>
    <col min="5" max="5" width="12.5703125" style="5" bestFit="1" customWidth="1"/>
    <col min="6" max="6" width="13.42578125" style="5" bestFit="1" customWidth="1"/>
    <col min="7" max="7" width="13.7109375" style="5" bestFit="1" customWidth="1"/>
    <col min="8" max="8" width="12.5703125" style="5" bestFit="1" customWidth="1"/>
    <col min="9" max="10" width="11.85546875" style="5" bestFit="1" customWidth="1"/>
    <col min="11" max="11" width="11.7109375" style="5" bestFit="1" customWidth="1"/>
    <col min="12" max="16384" width="9.140625" style="5"/>
  </cols>
  <sheetData>
    <row r="1" spans="2:10" ht="15">
      <c r="B1" s="29"/>
    </row>
    <row r="2" spans="2:10" ht="15.75">
      <c r="E2" s="363" t="s">
        <v>423</v>
      </c>
    </row>
    <row r="3" spans="2:10" ht="15.75">
      <c r="E3" s="363" t="s">
        <v>424</v>
      </c>
    </row>
    <row r="4" spans="2:10" ht="15">
      <c r="E4" s="40" t="s">
        <v>317</v>
      </c>
    </row>
    <row r="5" spans="2:10" ht="15">
      <c r="B5" s="38"/>
      <c r="C5" s="29"/>
      <c r="D5" s="30"/>
      <c r="E5" s="30"/>
      <c r="F5" s="30"/>
      <c r="G5" s="30"/>
      <c r="H5" s="30"/>
    </row>
    <row r="6" spans="2:10" ht="15">
      <c r="J6" s="31" t="s">
        <v>4</v>
      </c>
    </row>
    <row r="7" spans="2:10" s="19" customFormat="1" ht="15" customHeight="1">
      <c r="B7" s="616" t="s">
        <v>211</v>
      </c>
      <c r="C7" s="619" t="s">
        <v>17</v>
      </c>
      <c r="D7" s="623" t="s">
        <v>420</v>
      </c>
      <c r="E7" s="624"/>
      <c r="F7" s="625"/>
      <c r="G7" s="623" t="s">
        <v>715</v>
      </c>
      <c r="H7" s="626"/>
      <c r="I7" s="623" t="s">
        <v>422</v>
      </c>
      <c r="J7" s="626"/>
    </row>
    <row r="8" spans="2:10" s="19" customFormat="1" ht="45">
      <c r="B8" s="617"/>
      <c r="C8" s="619"/>
      <c r="D8" s="130" t="s">
        <v>376</v>
      </c>
      <c r="E8" s="130" t="s">
        <v>256</v>
      </c>
      <c r="F8" s="130" t="s">
        <v>227</v>
      </c>
      <c r="G8" s="502" t="s">
        <v>376</v>
      </c>
      <c r="H8" s="502" t="s">
        <v>256</v>
      </c>
      <c r="I8" s="130" t="s">
        <v>376</v>
      </c>
      <c r="J8" s="130" t="s">
        <v>256</v>
      </c>
    </row>
    <row r="9" spans="2:10" s="19" customFormat="1" ht="30">
      <c r="B9" s="618"/>
      <c r="C9" s="620"/>
      <c r="D9" s="130" t="s">
        <v>9</v>
      </c>
      <c r="E9" s="130" t="s">
        <v>11</v>
      </c>
      <c r="F9" s="130" t="s">
        <v>257</v>
      </c>
      <c r="G9" s="502" t="s">
        <v>9</v>
      </c>
      <c r="H9" s="502" t="s">
        <v>421</v>
      </c>
      <c r="I9" s="130" t="s">
        <v>9</v>
      </c>
      <c r="J9" s="130" t="s">
        <v>421</v>
      </c>
    </row>
    <row r="10" spans="2:10">
      <c r="B10" s="57">
        <v>1</v>
      </c>
      <c r="C10" s="32" t="s">
        <v>246</v>
      </c>
      <c r="D10" s="254">
        <f>'F3'!D10*0.3</f>
        <v>2323.596</v>
      </c>
      <c r="E10" s="254">
        <f>'F3'!E10*0.3</f>
        <v>2323.596</v>
      </c>
      <c r="F10" s="254">
        <f>'F3'!F10*0.3</f>
        <v>2323.596</v>
      </c>
      <c r="G10" s="254">
        <f>'F3'!G10*0.3</f>
        <v>2323.596</v>
      </c>
      <c r="H10" s="254">
        <f>'F3'!H10*0.3</f>
        <v>2338.3838952431997</v>
      </c>
      <c r="I10" s="254">
        <f>'F3'!I10*0.3</f>
        <v>2323.596</v>
      </c>
      <c r="J10" s="254">
        <f>'F3'!J10*0.3</f>
        <v>2345.8846152833999</v>
      </c>
    </row>
    <row r="11" spans="2:10">
      <c r="B11" s="26">
        <f>B10+1</f>
        <v>2</v>
      </c>
      <c r="C11" s="32" t="s">
        <v>247</v>
      </c>
      <c r="D11" s="349">
        <f>'F3'!D11*0.3</f>
        <v>0</v>
      </c>
      <c r="E11" s="254">
        <f>'F3'!E12</f>
        <v>49.292984144000215</v>
      </c>
      <c r="F11" s="254">
        <f>'F3'!F12</f>
        <v>49.292984144000215</v>
      </c>
      <c r="G11" s="254">
        <f>'F3'!G11*0.3</f>
        <v>0</v>
      </c>
      <c r="H11" s="254">
        <f>'F3'!H11</f>
        <v>25.002400133999998</v>
      </c>
      <c r="I11" s="254">
        <f>'F3'!I11*0.3</f>
        <v>0</v>
      </c>
      <c r="J11" s="254">
        <f>'F3'!J11</f>
        <v>20.77</v>
      </c>
    </row>
    <row r="12" spans="2:10">
      <c r="B12" s="26">
        <f t="shared" ref="B12:B22" si="0">B11+1</f>
        <v>3</v>
      </c>
      <c r="C12" s="34" t="s">
        <v>18</v>
      </c>
      <c r="D12" s="349">
        <f>'F3'!D12*0.3</f>
        <v>0</v>
      </c>
      <c r="E12" s="254">
        <f>E11*0.3</f>
        <v>14.787895243200063</v>
      </c>
      <c r="F12" s="254">
        <f>'F3'!F12*0.3</f>
        <v>14.787895243200063</v>
      </c>
      <c r="G12" s="254">
        <f>'F3'!G12*0.3</f>
        <v>0</v>
      </c>
      <c r="H12" s="254">
        <f>'F3'!H12*0.3</f>
        <v>7.5007200401999992</v>
      </c>
      <c r="I12" s="254">
        <f>'F3'!I12*0.3</f>
        <v>0</v>
      </c>
      <c r="J12" s="254">
        <f>'F3'!J12*0.3</f>
        <v>6.2309999999999999</v>
      </c>
    </row>
    <row r="13" spans="2:10" ht="28.5">
      <c r="B13" s="26">
        <f t="shared" si="0"/>
        <v>4</v>
      </c>
      <c r="C13" s="71" t="s">
        <v>19</v>
      </c>
      <c r="D13" s="480">
        <v>0</v>
      </c>
      <c r="E13" s="480">
        <v>0</v>
      </c>
      <c r="F13" s="480">
        <v>0</v>
      </c>
      <c r="G13" s="480">
        <v>0</v>
      </c>
      <c r="H13" s="480">
        <v>0</v>
      </c>
      <c r="I13" s="480">
        <v>0</v>
      </c>
      <c r="J13" s="480">
        <v>0</v>
      </c>
    </row>
    <row r="14" spans="2:10" s="37" customFormat="1" ht="15">
      <c r="B14" s="26">
        <f t="shared" si="0"/>
        <v>5</v>
      </c>
      <c r="C14" s="42" t="s">
        <v>20</v>
      </c>
      <c r="D14" s="483">
        <f>D10+D12-D13</f>
        <v>2323.596</v>
      </c>
      <c r="E14" s="483">
        <f t="shared" ref="E14:J14" si="1">E10+E12-E13</f>
        <v>2338.3838952432002</v>
      </c>
      <c r="F14" s="483">
        <f t="shared" si="1"/>
        <v>2338.3838952432002</v>
      </c>
      <c r="G14" s="483">
        <f t="shared" ref="G14:H14" si="2">G10+G12-G13</f>
        <v>2323.596</v>
      </c>
      <c r="H14" s="483">
        <f t="shared" si="2"/>
        <v>2345.8846152833999</v>
      </c>
      <c r="I14" s="483">
        <f t="shared" si="1"/>
        <v>2323.596</v>
      </c>
      <c r="J14" s="483">
        <f t="shared" si="1"/>
        <v>2352.1156152834001</v>
      </c>
    </row>
    <row r="15" spans="2:10" s="37" customFormat="1" ht="15">
      <c r="B15" s="26"/>
      <c r="C15" s="72" t="s">
        <v>318</v>
      </c>
      <c r="D15" s="483"/>
      <c r="E15" s="483"/>
      <c r="F15" s="483"/>
      <c r="G15" s="483"/>
      <c r="H15" s="483"/>
      <c r="I15" s="483"/>
      <c r="J15" s="483"/>
    </row>
    <row r="16" spans="2:10" s="37" customFormat="1" ht="15">
      <c r="B16" s="26">
        <f>B14+1</f>
        <v>6</v>
      </c>
      <c r="C16" s="42" t="s">
        <v>319</v>
      </c>
      <c r="D16" s="524">
        <v>0.155</v>
      </c>
      <c r="E16" s="524">
        <v>0.155</v>
      </c>
      <c r="F16" s="524">
        <v>0.155</v>
      </c>
      <c r="G16" s="524">
        <v>0.155</v>
      </c>
      <c r="H16" s="524">
        <v>0.155</v>
      </c>
      <c r="I16" s="524">
        <v>0.155</v>
      </c>
      <c r="J16" s="524">
        <v>0.155</v>
      </c>
    </row>
    <row r="17" spans="2:10" s="37" customFormat="1" ht="15">
      <c r="B17" s="26">
        <f>B16+1</f>
        <v>7</v>
      </c>
      <c r="C17" s="42" t="s">
        <v>320</v>
      </c>
      <c r="D17" s="524">
        <v>0.17469999999999999</v>
      </c>
      <c r="E17" s="524">
        <v>0.25168000000000001</v>
      </c>
      <c r="F17" s="524">
        <f>E17</f>
        <v>0.25168000000000001</v>
      </c>
      <c r="G17" s="524">
        <v>0.17469999999999999</v>
      </c>
      <c r="H17" s="524">
        <f>F17</f>
        <v>0.25168000000000001</v>
      </c>
      <c r="I17" s="524">
        <v>0.17469999999999999</v>
      </c>
      <c r="J17" s="524">
        <f>E17</f>
        <v>0.25168000000000001</v>
      </c>
    </row>
    <row r="18" spans="2:10" s="37" customFormat="1" ht="15">
      <c r="B18" s="26">
        <f>B17+1</f>
        <v>8</v>
      </c>
      <c r="C18" s="35" t="s">
        <v>318</v>
      </c>
      <c r="D18" s="524">
        <f>D16/(1-D17)</f>
        <v>0.18781049315400458</v>
      </c>
      <c r="E18" s="524">
        <f t="shared" ref="E18:J18" si="3">E16/(1-E17)</f>
        <v>0.20713063929869574</v>
      </c>
      <c r="F18" s="524">
        <f t="shared" si="3"/>
        <v>0.20713063929869574</v>
      </c>
      <c r="G18" s="524">
        <f t="shared" ref="G18:H18" si="4">G16/(1-G17)</f>
        <v>0.18781049315400458</v>
      </c>
      <c r="H18" s="524">
        <f t="shared" si="4"/>
        <v>0.20713063929869574</v>
      </c>
      <c r="I18" s="524">
        <f t="shared" si="3"/>
        <v>0.18781049315400458</v>
      </c>
      <c r="J18" s="524">
        <f t="shared" si="3"/>
        <v>0.20713063929869574</v>
      </c>
    </row>
    <row r="19" spans="2:10" ht="15">
      <c r="B19" s="26"/>
      <c r="C19" s="72" t="s">
        <v>195</v>
      </c>
      <c r="D19" s="483"/>
      <c r="E19" s="483"/>
      <c r="F19" s="483"/>
      <c r="G19" s="483"/>
      <c r="H19" s="483"/>
      <c r="I19" s="483"/>
      <c r="J19" s="483"/>
    </row>
    <row r="20" spans="2:10" ht="28.5">
      <c r="B20" s="26">
        <f>B18+1</f>
        <v>9</v>
      </c>
      <c r="C20" s="71" t="s">
        <v>248</v>
      </c>
      <c r="D20" s="483">
        <f>D18*D10</f>
        <v>436.39571065067241</v>
      </c>
      <c r="E20" s="483">
        <f t="shared" ref="E20:J20" si="5">E18*E10</f>
        <v>481.28792495189225</v>
      </c>
      <c r="F20" s="483">
        <f t="shared" si="5"/>
        <v>481.28792495189225</v>
      </c>
      <c r="G20" s="483">
        <f t="shared" ref="G20:H20" si="6">G18*G10</f>
        <v>436.39571065067241</v>
      </c>
      <c r="H20" s="483">
        <f t="shared" si="6"/>
        <v>484.35095114749834</v>
      </c>
      <c r="I20" s="483">
        <f t="shared" si="5"/>
        <v>436.39571065067241</v>
      </c>
      <c r="J20" s="483">
        <f t="shared" si="5"/>
        <v>485.90458008462554</v>
      </c>
    </row>
    <row r="21" spans="2:10" ht="28.5">
      <c r="B21" s="26">
        <f t="shared" si="0"/>
        <v>10</v>
      </c>
      <c r="C21" s="71" t="s">
        <v>249</v>
      </c>
      <c r="D21" s="483">
        <f>D12*0.5*D18</f>
        <v>0</v>
      </c>
      <c r="E21" s="483">
        <f t="shared" ref="E21:J21" si="7">E12*0.5*E18</f>
        <v>1.5315130978030855</v>
      </c>
      <c r="F21" s="483">
        <f t="shared" si="7"/>
        <v>1.5315130978030855</v>
      </c>
      <c r="G21" s="483">
        <f t="shared" ref="G21:H21" si="8">G12*0.5*G18</f>
        <v>0</v>
      </c>
      <c r="H21" s="483">
        <f t="shared" si="8"/>
        <v>0.77681446856358227</v>
      </c>
      <c r="I21" s="483">
        <f t="shared" si="7"/>
        <v>0</v>
      </c>
      <c r="J21" s="483">
        <f t="shared" si="7"/>
        <v>0.64531550673508653</v>
      </c>
    </row>
    <row r="22" spans="2:10" ht="15">
      <c r="B22" s="26">
        <f t="shared" si="0"/>
        <v>11</v>
      </c>
      <c r="C22" s="44" t="s">
        <v>196</v>
      </c>
      <c r="D22" s="481">
        <f>D20+D21</f>
        <v>436.39571065067241</v>
      </c>
      <c r="E22" s="481">
        <f t="shared" ref="E22:J22" si="9">E20+E21</f>
        <v>482.81943804969535</v>
      </c>
      <c r="F22" s="481">
        <f t="shared" si="9"/>
        <v>482.81943804969535</v>
      </c>
      <c r="G22" s="481">
        <f t="shared" ref="G22:H22" si="10">G20+G21</f>
        <v>436.39571065067241</v>
      </c>
      <c r="H22" s="481">
        <f t="shared" si="10"/>
        <v>485.12776561606194</v>
      </c>
      <c r="I22" s="481">
        <f t="shared" si="9"/>
        <v>436.39571065067241</v>
      </c>
      <c r="J22" s="481">
        <f t="shared" si="9"/>
        <v>486.54989559136061</v>
      </c>
    </row>
    <row r="28" spans="2:10">
      <c r="D28" s="111"/>
    </row>
  </sheetData>
  <mergeCells count="5">
    <mergeCell ref="B7:B9"/>
    <mergeCell ref="C7:C9"/>
    <mergeCell ref="D7:F7"/>
    <mergeCell ref="I7:J7"/>
    <mergeCell ref="G7:H7"/>
  </mergeCells>
  <pageMargins left="0.52" right="0.23622047244094491" top="0.66" bottom="0.98425196850393704" header="0.23622047244094491" footer="0.23622047244094491"/>
  <pageSetup paperSize="9" scale="98"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B1:J25"/>
  <sheetViews>
    <sheetView showGridLines="0" topLeftCell="A7" zoomScale="90" zoomScaleNormal="90" zoomScaleSheetLayoutView="90" workbookViewId="0">
      <selection activeCell="I10" sqref="I10:I24"/>
    </sheetView>
  </sheetViews>
  <sheetFormatPr defaultColWidth="9.140625" defaultRowHeight="14.25"/>
  <cols>
    <col min="1" max="1" width="4.140625" style="5" customWidth="1"/>
    <col min="2" max="2" width="6.28515625" style="5" customWidth="1"/>
    <col min="3" max="3" width="43.5703125" style="5" customWidth="1"/>
    <col min="4" max="4" width="13.7109375" style="5" bestFit="1" customWidth="1"/>
    <col min="5" max="5" width="12.5703125" style="5" bestFit="1" customWidth="1"/>
    <col min="6" max="6" width="13.42578125" style="5" bestFit="1" customWidth="1"/>
    <col min="7" max="7" width="13.7109375" style="5" bestFit="1" customWidth="1"/>
    <col min="8" max="8" width="12.5703125" style="5" bestFit="1" customWidth="1"/>
    <col min="9" max="10" width="11.85546875" style="5" bestFit="1" customWidth="1"/>
    <col min="11" max="11" width="11.7109375" style="5" bestFit="1" customWidth="1"/>
    <col min="12" max="16384" width="9.140625" style="5"/>
  </cols>
  <sheetData>
    <row r="1" spans="2:10" ht="15">
      <c r="B1" s="29"/>
    </row>
    <row r="2" spans="2:10" ht="15.75">
      <c r="F2" s="512" t="s">
        <v>423</v>
      </c>
    </row>
    <row r="3" spans="2:10" ht="15.75">
      <c r="F3" s="512" t="s">
        <v>424</v>
      </c>
    </row>
    <row r="4" spans="2:10" ht="15">
      <c r="F4" s="40" t="s">
        <v>321</v>
      </c>
    </row>
    <row r="5" spans="2:10" ht="15">
      <c r="B5" s="38"/>
      <c r="C5" s="29"/>
      <c r="D5" s="30"/>
      <c r="E5" s="30"/>
      <c r="F5" s="30"/>
      <c r="G5" s="30"/>
      <c r="H5" s="30"/>
    </row>
    <row r="6" spans="2:10" ht="15">
      <c r="J6" s="31" t="s">
        <v>4</v>
      </c>
    </row>
    <row r="7" spans="2:10" s="19" customFormat="1" ht="15" customHeight="1">
      <c r="B7" s="616" t="s">
        <v>211</v>
      </c>
      <c r="C7" s="619" t="s">
        <v>17</v>
      </c>
      <c r="D7" s="623" t="s">
        <v>420</v>
      </c>
      <c r="E7" s="624"/>
      <c r="F7" s="625"/>
      <c r="G7" s="623" t="s">
        <v>715</v>
      </c>
      <c r="H7" s="626"/>
      <c r="I7" s="623" t="s">
        <v>422</v>
      </c>
      <c r="J7" s="626"/>
    </row>
    <row r="8" spans="2:10" s="19" customFormat="1" ht="45">
      <c r="B8" s="617"/>
      <c r="C8" s="619"/>
      <c r="D8" s="130" t="s">
        <v>376</v>
      </c>
      <c r="E8" s="130" t="s">
        <v>256</v>
      </c>
      <c r="F8" s="130" t="s">
        <v>227</v>
      </c>
      <c r="G8" s="502" t="s">
        <v>376</v>
      </c>
      <c r="H8" s="502" t="s">
        <v>256</v>
      </c>
      <c r="I8" s="130" t="s">
        <v>376</v>
      </c>
      <c r="J8" s="130" t="s">
        <v>256</v>
      </c>
    </row>
    <row r="9" spans="2:10" s="19" customFormat="1" ht="30">
      <c r="B9" s="618"/>
      <c r="C9" s="620"/>
      <c r="D9" s="130" t="s">
        <v>9</v>
      </c>
      <c r="E9" s="130" t="s">
        <v>11</v>
      </c>
      <c r="F9" s="130" t="s">
        <v>257</v>
      </c>
      <c r="G9" s="502" t="s">
        <v>9</v>
      </c>
      <c r="H9" s="502" t="s">
        <v>421</v>
      </c>
      <c r="I9" s="130" t="s">
        <v>9</v>
      </c>
      <c r="J9" s="130" t="s">
        <v>421</v>
      </c>
    </row>
    <row r="10" spans="2:10">
      <c r="B10" s="57">
        <v>1</v>
      </c>
      <c r="C10" s="32" t="s">
        <v>322</v>
      </c>
      <c r="D10" s="691">
        <v>13.33</v>
      </c>
      <c r="E10" s="483">
        <v>0</v>
      </c>
      <c r="F10" s="483">
        <v>0</v>
      </c>
      <c r="G10" s="647">
        <v>3.9</v>
      </c>
      <c r="H10" s="254">
        <f>F10*1.02</f>
        <v>0</v>
      </c>
      <c r="I10" s="691">
        <v>4.09</v>
      </c>
      <c r="J10" s="483">
        <f>H10*1.02</f>
        <v>0</v>
      </c>
    </row>
    <row r="11" spans="2:10">
      <c r="B11" s="57">
        <f>B10+1</f>
        <v>2</v>
      </c>
      <c r="C11" s="32" t="s">
        <v>323</v>
      </c>
      <c r="D11" s="692"/>
      <c r="E11" s="482">
        <v>3.1492E-3</v>
      </c>
      <c r="F11" s="482">
        <f>+E11</f>
        <v>3.1492E-3</v>
      </c>
      <c r="G11" s="648"/>
      <c r="H11" s="254">
        <f t="shared" ref="H11:H24" si="0">F11*1.02</f>
        <v>3.2121839999999999E-3</v>
      </c>
      <c r="I11" s="692"/>
      <c r="J11" s="483">
        <f t="shared" ref="J11:J24" si="1">H11*1.02</f>
        <v>3.27642768E-3</v>
      </c>
    </row>
    <row r="12" spans="2:10">
      <c r="B12" s="57">
        <f>B11+1</f>
        <v>3</v>
      </c>
      <c r="C12" s="32" t="s">
        <v>324</v>
      </c>
      <c r="D12" s="692"/>
      <c r="E12" s="482">
        <v>1.877944541</v>
      </c>
      <c r="F12" s="482">
        <f t="shared" ref="F12:F24" si="2">+E12</f>
        <v>1.877944541</v>
      </c>
      <c r="G12" s="648"/>
      <c r="H12" s="254">
        <f t="shared" si="0"/>
        <v>1.9155034318199999</v>
      </c>
      <c r="I12" s="692"/>
      <c r="J12" s="483">
        <f t="shared" si="1"/>
        <v>1.9538135004563999</v>
      </c>
    </row>
    <row r="13" spans="2:10">
      <c r="B13" s="26">
        <f t="shared" ref="B13:B20" si="3">B12+1</f>
        <v>4</v>
      </c>
      <c r="C13" s="34" t="s">
        <v>325</v>
      </c>
      <c r="D13" s="692"/>
      <c r="E13" s="482"/>
      <c r="F13" s="482">
        <f t="shared" si="2"/>
        <v>0</v>
      </c>
      <c r="G13" s="648"/>
      <c r="H13" s="254">
        <f t="shared" si="0"/>
        <v>0</v>
      </c>
      <c r="I13" s="692"/>
      <c r="J13" s="483">
        <f t="shared" si="1"/>
        <v>0</v>
      </c>
    </row>
    <row r="14" spans="2:10" ht="28.5">
      <c r="B14" s="26">
        <f t="shared" si="3"/>
        <v>5</v>
      </c>
      <c r="C14" s="71" t="s">
        <v>326</v>
      </c>
      <c r="D14" s="692"/>
      <c r="E14" s="525">
        <v>0</v>
      </c>
      <c r="F14" s="482">
        <f t="shared" si="2"/>
        <v>0</v>
      </c>
      <c r="G14" s="648"/>
      <c r="H14" s="254">
        <f t="shared" si="0"/>
        <v>0</v>
      </c>
      <c r="I14" s="692"/>
      <c r="J14" s="483">
        <f t="shared" si="1"/>
        <v>0</v>
      </c>
    </row>
    <row r="15" spans="2:10" s="37" customFormat="1" ht="15">
      <c r="B15" s="26">
        <f t="shared" si="3"/>
        <v>6</v>
      </c>
      <c r="C15" s="42" t="s">
        <v>327</v>
      </c>
      <c r="D15" s="692"/>
      <c r="E15" s="525">
        <v>0.13036852800000001</v>
      </c>
      <c r="F15" s="482">
        <f t="shared" si="2"/>
        <v>0.13036852800000001</v>
      </c>
      <c r="G15" s="648"/>
      <c r="H15" s="254">
        <f t="shared" si="0"/>
        <v>0.13297589856000003</v>
      </c>
      <c r="I15" s="692"/>
      <c r="J15" s="483">
        <f t="shared" si="1"/>
        <v>0.13563541653120004</v>
      </c>
    </row>
    <row r="16" spans="2:10" s="37" customFormat="1" ht="15">
      <c r="B16" s="26">
        <f t="shared" si="3"/>
        <v>7</v>
      </c>
      <c r="C16" s="71" t="s">
        <v>328</v>
      </c>
      <c r="D16" s="692"/>
      <c r="E16" s="525">
        <v>1.3984430080000001</v>
      </c>
      <c r="F16" s="482">
        <f t="shared" si="2"/>
        <v>1.3984430080000001</v>
      </c>
      <c r="G16" s="648"/>
      <c r="H16" s="254">
        <f t="shared" si="0"/>
        <v>1.4264118681600002</v>
      </c>
      <c r="I16" s="692"/>
      <c r="J16" s="483">
        <f t="shared" si="1"/>
        <v>1.4549401055232003</v>
      </c>
    </row>
    <row r="17" spans="2:10" s="37" customFormat="1" ht="28.5">
      <c r="B17" s="26">
        <f t="shared" si="3"/>
        <v>8</v>
      </c>
      <c r="C17" s="42" t="s">
        <v>329</v>
      </c>
      <c r="D17" s="692"/>
      <c r="E17" s="525">
        <v>0</v>
      </c>
      <c r="F17" s="482">
        <f t="shared" si="2"/>
        <v>0</v>
      </c>
      <c r="G17" s="648"/>
      <c r="H17" s="254">
        <f t="shared" si="0"/>
        <v>0</v>
      </c>
      <c r="I17" s="692"/>
      <c r="J17" s="483">
        <f t="shared" si="1"/>
        <v>0</v>
      </c>
    </row>
    <row r="18" spans="2:10" s="37" customFormat="1" ht="15">
      <c r="B18" s="26">
        <f t="shared" si="3"/>
        <v>9</v>
      </c>
      <c r="C18" s="42" t="s">
        <v>161</v>
      </c>
      <c r="D18" s="692"/>
      <c r="E18" s="525">
        <v>0.45557310999999995</v>
      </c>
      <c r="F18" s="482">
        <f t="shared" si="2"/>
        <v>0.45557310999999995</v>
      </c>
      <c r="G18" s="648"/>
      <c r="H18" s="254">
        <f t="shared" si="0"/>
        <v>0.46468457219999998</v>
      </c>
      <c r="I18" s="692"/>
      <c r="J18" s="483">
        <f t="shared" si="1"/>
        <v>0.47397826364399998</v>
      </c>
    </row>
    <row r="19" spans="2:10" s="37" customFormat="1" ht="15">
      <c r="B19" s="26">
        <f t="shared" si="3"/>
        <v>10</v>
      </c>
      <c r="C19" s="42" t="s">
        <v>330</v>
      </c>
      <c r="D19" s="692"/>
      <c r="E19" s="525">
        <v>0</v>
      </c>
      <c r="F19" s="482">
        <f t="shared" si="2"/>
        <v>0</v>
      </c>
      <c r="G19" s="648"/>
      <c r="H19" s="254">
        <f t="shared" si="0"/>
        <v>0</v>
      </c>
      <c r="I19" s="692"/>
      <c r="J19" s="483">
        <f t="shared" si="1"/>
        <v>0</v>
      </c>
    </row>
    <row r="20" spans="2:10">
      <c r="B20" s="26">
        <f t="shared" si="3"/>
        <v>11</v>
      </c>
      <c r="C20" s="71" t="s">
        <v>175</v>
      </c>
      <c r="D20" s="692"/>
      <c r="E20" s="525">
        <v>0</v>
      </c>
      <c r="F20" s="482">
        <f t="shared" si="2"/>
        <v>0</v>
      </c>
      <c r="G20" s="648"/>
      <c r="H20" s="254">
        <f t="shared" si="0"/>
        <v>0</v>
      </c>
      <c r="I20" s="692"/>
      <c r="J20" s="483">
        <f t="shared" si="1"/>
        <v>0</v>
      </c>
    </row>
    <row r="21" spans="2:10">
      <c r="B21" s="115">
        <v>12</v>
      </c>
      <c r="C21" s="71" t="s">
        <v>411</v>
      </c>
      <c r="D21" s="692"/>
      <c r="E21" s="525">
        <v>0.134875785</v>
      </c>
      <c r="F21" s="482">
        <f t="shared" si="2"/>
        <v>0.134875785</v>
      </c>
      <c r="G21" s="648"/>
      <c r="H21" s="254">
        <f t="shared" si="0"/>
        <v>0.13757330070000001</v>
      </c>
      <c r="I21" s="692"/>
      <c r="J21" s="483">
        <f t="shared" si="1"/>
        <v>0.14032476671400002</v>
      </c>
    </row>
    <row r="22" spans="2:10" ht="28.5">
      <c r="B22" s="115">
        <v>13</v>
      </c>
      <c r="C22" s="71" t="s">
        <v>412</v>
      </c>
      <c r="D22" s="692"/>
      <c r="E22" s="525">
        <v>0.66747721900000001</v>
      </c>
      <c r="F22" s="482">
        <f t="shared" si="2"/>
        <v>0.66747721900000001</v>
      </c>
      <c r="G22" s="648"/>
      <c r="H22" s="254">
        <f t="shared" si="0"/>
        <v>0.68082676338000003</v>
      </c>
      <c r="I22" s="692"/>
      <c r="J22" s="483">
        <f t="shared" si="1"/>
        <v>0.69444329864760002</v>
      </c>
    </row>
    <row r="23" spans="2:10">
      <c r="B23" s="115">
        <v>14</v>
      </c>
      <c r="C23" s="71" t="s">
        <v>413</v>
      </c>
      <c r="D23" s="692"/>
      <c r="E23" s="482">
        <v>0</v>
      </c>
      <c r="F23" s="482">
        <f t="shared" si="2"/>
        <v>0</v>
      </c>
      <c r="G23" s="648"/>
      <c r="H23" s="254">
        <f t="shared" si="0"/>
        <v>0</v>
      </c>
      <c r="I23" s="692"/>
      <c r="J23" s="483">
        <f t="shared" si="1"/>
        <v>0</v>
      </c>
    </row>
    <row r="24" spans="2:10" ht="28.5">
      <c r="B24" s="115">
        <v>15</v>
      </c>
      <c r="C24" s="71" t="s">
        <v>414</v>
      </c>
      <c r="D24" s="693"/>
      <c r="E24" s="482">
        <v>0.48997497299999998</v>
      </c>
      <c r="F24" s="482">
        <f t="shared" si="2"/>
        <v>0.48997497299999998</v>
      </c>
      <c r="G24" s="649"/>
      <c r="H24" s="254">
        <f t="shared" si="0"/>
        <v>0.49977447246000001</v>
      </c>
      <c r="I24" s="693"/>
      <c r="J24" s="483">
        <f t="shared" si="1"/>
        <v>0.50976996190919999</v>
      </c>
    </row>
    <row r="25" spans="2:10" ht="15">
      <c r="B25" s="26"/>
      <c r="C25" s="36" t="s">
        <v>138</v>
      </c>
      <c r="D25" s="481">
        <f>D10</f>
        <v>13.33</v>
      </c>
      <c r="E25" s="481">
        <f>+SUM(E10:E24)</f>
        <v>5.1578063639999998</v>
      </c>
      <c r="F25" s="481">
        <f>+SUM(F10:F24)</f>
        <v>5.1578063639999998</v>
      </c>
      <c r="G25" s="481">
        <f>G10</f>
        <v>3.9</v>
      </c>
      <c r="H25" s="481">
        <f>+SUM(H10:H24)</f>
        <v>5.2609624912799999</v>
      </c>
      <c r="I25" s="481">
        <f>I10</f>
        <v>4.09</v>
      </c>
      <c r="J25" s="481">
        <f>+SUM(J10:J24)</f>
        <v>5.3661817411056001</v>
      </c>
    </row>
  </sheetData>
  <mergeCells count="8">
    <mergeCell ref="I7:J7"/>
    <mergeCell ref="B7:B9"/>
    <mergeCell ref="C7:C9"/>
    <mergeCell ref="D7:F7"/>
    <mergeCell ref="D10:D24"/>
    <mergeCell ref="I10:I24"/>
    <mergeCell ref="G7:H7"/>
    <mergeCell ref="G10:G24"/>
  </mergeCells>
  <pageMargins left="0.46" right="0.23622047244094491" top="0.65" bottom="0.98425196850393704" header="0.23622047244094491" footer="0.23622047244094491"/>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B2:F33"/>
  <sheetViews>
    <sheetView showGridLines="0" topLeftCell="A16" zoomScaleSheetLayoutView="70" workbookViewId="0">
      <selection activeCell="E18" sqref="E18"/>
    </sheetView>
  </sheetViews>
  <sheetFormatPr defaultColWidth="9.140625" defaultRowHeight="14.25"/>
  <cols>
    <col min="1" max="1" width="3.140625" style="5" customWidth="1"/>
    <col min="2" max="2" width="8.28515625" style="5" customWidth="1"/>
    <col min="3" max="3" width="26.7109375" style="5" customWidth="1"/>
    <col min="4" max="4" width="47.5703125" style="5" customWidth="1"/>
    <col min="5" max="5" width="28.7109375" style="5" customWidth="1"/>
    <col min="6" max="6" width="28.5703125" style="5" customWidth="1"/>
    <col min="7" max="7" width="15.7109375" style="5" customWidth="1"/>
    <col min="8" max="16384" width="9.140625" style="5"/>
  </cols>
  <sheetData>
    <row r="2" spans="2:6" ht="15.75">
      <c r="D2" s="305" t="s">
        <v>423</v>
      </c>
    </row>
    <row r="3" spans="2:6" ht="15.75">
      <c r="D3" s="305" t="s">
        <v>424</v>
      </c>
    </row>
    <row r="4" spans="2:6" ht="15">
      <c r="D4" s="40" t="s">
        <v>331</v>
      </c>
    </row>
    <row r="5" spans="2:6" ht="15">
      <c r="B5" s="29"/>
      <c r="C5" s="74"/>
      <c r="D5" s="75"/>
      <c r="E5" s="75"/>
    </row>
    <row r="6" spans="2:6" ht="15" customHeight="1">
      <c r="B6" s="631" t="s">
        <v>2</v>
      </c>
      <c r="C6" s="668" t="s">
        <v>17</v>
      </c>
      <c r="D6" s="132" t="s">
        <v>420</v>
      </c>
      <c r="E6" s="502" t="s">
        <v>715</v>
      </c>
      <c r="F6" s="130" t="s">
        <v>422</v>
      </c>
    </row>
    <row r="7" spans="2:6" ht="15">
      <c r="B7" s="631"/>
      <c r="C7" s="668"/>
      <c r="D7" s="130" t="s">
        <v>376</v>
      </c>
      <c r="E7" s="502" t="s">
        <v>376</v>
      </c>
      <c r="F7" s="130" t="s">
        <v>376</v>
      </c>
    </row>
    <row r="8" spans="2:6" ht="22.5" customHeight="1">
      <c r="B8" s="694"/>
      <c r="C8" s="695"/>
      <c r="D8" s="130" t="s">
        <v>3</v>
      </c>
      <c r="E8" s="502" t="s">
        <v>474</v>
      </c>
      <c r="F8" s="130" t="s">
        <v>474</v>
      </c>
    </row>
    <row r="9" spans="2:6" ht="15">
      <c r="B9" s="76">
        <v>1</v>
      </c>
      <c r="C9" s="77" t="s">
        <v>176</v>
      </c>
      <c r="D9" s="73"/>
      <c r="E9" s="73"/>
      <c r="F9" s="73"/>
    </row>
    <row r="10" spans="2:6" s="37" customFormat="1" ht="15">
      <c r="B10" s="78" t="s">
        <v>58</v>
      </c>
      <c r="C10" s="44" t="s">
        <v>59</v>
      </c>
      <c r="D10" s="79"/>
      <c r="E10" s="79"/>
      <c r="F10" s="79"/>
    </row>
    <row r="11" spans="2:6" s="37" customFormat="1" ht="15">
      <c r="B11" s="138"/>
      <c r="C11" s="34" t="s">
        <v>60</v>
      </c>
      <c r="D11" s="358">
        <f>(855+36/60)/24</f>
        <v>35.65</v>
      </c>
      <c r="E11" s="358">
        <v>0</v>
      </c>
      <c r="F11" s="306">
        <v>35</v>
      </c>
    </row>
    <row r="12" spans="2:6" s="37" customFormat="1" ht="15">
      <c r="B12" s="138"/>
      <c r="C12" s="34" t="s">
        <v>61</v>
      </c>
      <c r="D12" s="359" t="s">
        <v>639</v>
      </c>
      <c r="E12" s="359">
        <v>0</v>
      </c>
      <c r="F12" s="306" t="s">
        <v>475</v>
      </c>
    </row>
    <row r="13" spans="2:6" s="37" customFormat="1" ht="28.5">
      <c r="B13" s="138"/>
      <c r="C13" s="34" t="s">
        <v>62</v>
      </c>
      <c r="D13" s="360" t="s">
        <v>640</v>
      </c>
      <c r="E13" s="360" t="s">
        <v>643</v>
      </c>
      <c r="F13" s="308" t="s">
        <v>476</v>
      </c>
    </row>
    <row r="14" spans="2:6" s="37" customFormat="1" ht="15">
      <c r="B14" s="138"/>
      <c r="C14" s="80"/>
      <c r="D14" s="79"/>
      <c r="E14" s="79"/>
      <c r="F14" s="310"/>
    </row>
    <row r="15" spans="2:6" s="37" customFormat="1" ht="15">
      <c r="B15" s="78" t="s">
        <v>63</v>
      </c>
      <c r="C15" s="81" t="s">
        <v>64</v>
      </c>
      <c r="D15" s="79"/>
      <c r="E15" s="79"/>
      <c r="F15" s="310"/>
    </row>
    <row r="16" spans="2:6" s="37" customFormat="1" ht="15">
      <c r="B16" s="138"/>
      <c r="C16" s="34" t="s">
        <v>60</v>
      </c>
      <c r="D16" s="359">
        <f>(807+58/60)/24</f>
        <v>33.665277777777781</v>
      </c>
      <c r="E16" s="359">
        <f>149.07/24</f>
        <v>6.2112499999999997</v>
      </c>
      <c r="F16" s="112">
        <f>(365-35)*0.02</f>
        <v>6.6000000000000005</v>
      </c>
    </row>
    <row r="17" spans="2:6">
      <c r="B17" s="138"/>
      <c r="C17" s="34" t="s">
        <v>61</v>
      </c>
      <c r="D17" s="359" t="s">
        <v>641</v>
      </c>
      <c r="E17" s="359" t="s">
        <v>739</v>
      </c>
      <c r="F17" s="306" t="s">
        <v>477</v>
      </c>
    </row>
    <row r="18" spans="2:6" ht="105" customHeight="1">
      <c r="B18" s="82"/>
      <c r="C18" s="34" t="s">
        <v>65</v>
      </c>
      <c r="D18" s="360" t="s">
        <v>642</v>
      </c>
      <c r="E18" s="360" t="s">
        <v>745</v>
      </c>
      <c r="F18" s="207" t="s">
        <v>478</v>
      </c>
    </row>
    <row r="19" spans="2:6" ht="15">
      <c r="B19" s="82"/>
      <c r="C19" s="81"/>
      <c r="D19" s="79"/>
      <c r="E19" s="79"/>
      <c r="F19" s="306"/>
    </row>
    <row r="20" spans="2:6" ht="17.25" customHeight="1">
      <c r="B20" s="78">
        <v>2</v>
      </c>
      <c r="C20" s="77" t="s">
        <v>177</v>
      </c>
      <c r="D20" s="79"/>
      <c r="E20" s="79"/>
      <c r="F20" s="306"/>
    </row>
    <row r="21" spans="2:6" ht="17.25" customHeight="1">
      <c r="B21" s="78" t="s">
        <v>58</v>
      </c>
      <c r="C21" s="44" t="s">
        <v>59</v>
      </c>
      <c r="D21" s="79"/>
      <c r="E21" s="79"/>
      <c r="F21" s="306"/>
    </row>
    <row r="22" spans="2:6" ht="17.25" customHeight="1">
      <c r="B22" s="138"/>
      <c r="C22" s="34" t="s">
        <v>60</v>
      </c>
      <c r="D22" s="358">
        <v>0</v>
      </c>
      <c r="E22" s="359">
        <f>1164.18/24</f>
        <v>48.5075</v>
      </c>
      <c r="F22" s="306">
        <v>0</v>
      </c>
    </row>
    <row r="23" spans="2:6">
      <c r="B23" s="138"/>
      <c r="C23" s="34" t="s">
        <v>61</v>
      </c>
      <c r="D23" s="358">
        <v>0</v>
      </c>
      <c r="E23" s="358" t="s">
        <v>740</v>
      </c>
      <c r="F23" s="306">
        <v>0</v>
      </c>
    </row>
    <row r="24" spans="2:6" ht="42.75">
      <c r="B24" s="138"/>
      <c r="C24" s="34" t="s">
        <v>62</v>
      </c>
      <c r="D24" s="358" t="s">
        <v>643</v>
      </c>
      <c r="E24" s="360" t="s">
        <v>741</v>
      </c>
      <c r="F24" s="306" t="s">
        <v>479</v>
      </c>
    </row>
    <row r="25" spans="2:6">
      <c r="B25" s="138"/>
      <c r="C25" s="80"/>
      <c r="D25" s="358"/>
      <c r="E25" s="358"/>
      <c r="F25" s="306"/>
    </row>
    <row r="26" spans="2:6" ht="15">
      <c r="B26" s="78" t="s">
        <v>63</v>
      </c>
      <c r="C26" s="81" t="s">
        <v>64</v>
      </c>
      <c r="D26" s="358"/>
      <c r="E26" s="358"/>
      <c r="F26" s="306"/>
    </row>
    <row r="27" spans="2:6" ht="18" customHeight="1">
      <c r="B27" s="138"/>
      <c r="C27" s="34" t="s">
        <v>60</v>
      </c>
      <c r="D27" s="359">
        <f>(238+53/60)/24</f>
        <v>9.9534722222222225</v>
      </c>
      <c r="E27" s="359">
        <f>82.05/24</f>
        <v>3.4187499999999997</v>
      </c>
      <c r="F27" s="112">
        <f>365*0.02</f>
        <v>7.3</v>
      </c>
    </row>
    <row r="28" spans="2:6">
      <c r="B28" s="138"/>
      <c r="C28" s="34" t="s">
        <v>61</v>
      </c>
      <c r="D28" s="358" t="s">
        <v>644</v>
      </c>
      <c r="E28" s="358" t="s">
        <v>742</v>
      </c>
      <c r="F28" s="306" t="s">
        <v>480</v>
      </c>
    </row>
    <row r="29" spans="2:6" ht="89.25" customHeight="1">
      <c r="B29" s="82"/>
      <c r="C29" s="34" t="s">
        <v>65</v>
      </c>
      <c r="D29" s="360" t="s">
        <v>645</v>
      </c>
      <c r="E29" s="360" t="s">
        <v>743</v>
      </c>
      <c r="F29" s="207" t="s">
        <v>478</v>
      </c>
    </row>
    <row r="30" spans="2:6">
      <c r="B30" s="84"/>
      <c r="C30" s="84"/>
      <c r="D30" s="84"/>
      <c r="E30" s="84"/>
    </row>
    <row r="31" spans="2:6">
      <c r="B31" s="84"/>
      <c r="C31" s="84"/>
      <c r="D31" s="84"/>
      <c r="E31" s="84"/>
    </row>
    <row r="32" spans="2:6" ht="15">
      <c r="B32" s="83" t="s">
        <v>54</v>
      </c>
      <c r="C32" s="84"/>
      <c r="D32" s="84"/>
    </row>
    <row r="33" spans="2:4">
      <c r="B33" s="5" t="s">
        <v>229</v>
      </c>
      <c r="D33" s="85"/>
    </row>
  </sheetData>
  <mergeCells count="2">
    <mergeCell ref="B6:B8"/>
    <mergeCell ref="C6:C8"/>
  </mergeCells>
  <printOptions horizontalCentered="1" verticalCentered="1"/>
  <pageMargins left="0.31496062992125984" right="0.35433070866141736" top="0.46" bottom="0.6" header="0.36" footer="0.51181102362204722"/>
  <pageSetup paperSize="9" scale="76"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B2:Q49"/>
  <sheetViews>
    <sheetView showGridLines="0" topLeftCell="A19" zoomScaleSheetLayoutView="70" workbookViewId="0">
      <selection activeCell="C14" sqref="C14"/>
    </sheetView>
  </sheetViews>
  <sheetFormatPr defaultColWidth="9.140625" defaultRowHeight="14.25"/>
  <cols>
    <col min="1" max="1" width="4.140625" style="5" customWidth="1"/>
    <col min="2" max="2" width="6.28515625" style="5" customWidth="1"/>
    <col min="3" max="3" width="45.140625" style="5" customWidth="1"/>
    <col min="4" max="5" width="15.7109375" style="39" customWidth="1"/>
    <col min="6" max="8" width="18.28515625" style="5" customWidth="1"/>
    <col min="9" max="11" width="15.7109375" style="5" customWidth="1"/>
    <col min="12" max="12" width="16.85546875" style="5" customWidth="1"/>
    <col min="13" max="13" width="17.140625" style="5" customWidth="1"/>
    <col min="14" max="15" width="16.42578125" style="5" customWidth="1"/>
    <col min="16" max="17" width="15.7109375" style="5" customWidth="1"/>
    <col min="18" max="16384" width="9.140625" style="5"/>
  </cols>
  <sheetData>
    <row r="2" spans="2:17" ht="15.75">
      <c r="B2" s="41"/>
      <c r="D2" s="5"/>
      <c r="E2" s="5"/>
      <c r="F2" s="305" t="s">
        <v>423</v>
      </c>
    </row>
    <row r="3" spans="2:17" ht="15.75">
      <c r="B3" s="37"/>
      <c r="D3" s="5"/>
      <c r="E3" s="5"/>
      <c r="F3" s="305" t="s">
        <v>424</v>
      </c>
    </row>
    <row r="4" spans="2:17" s="19" customFormat="1" ht="15">
      <c r="B4" s="41"/>
      <c r="C4" s="5"/>
      <c r="D4" s="5"/>
      <c r="E4" s="5"/>
      <c r="F4" s="40" t="s">
        <v>332</v>
      </c>
      <c r="G4" s="5"/>
      <c r="H4" s="5"/>
      <c r="L4" s="5"/>
      <c r="M4" s="5"/>
      <c r="N4" s="5"/>
      <c r="O4" s="5"/>
      <c r="P4" s="5"/>
      <c r="Q4" s="5"/>
    </row>
    <row r="5" spans="2:17" s="19" customFormat="1" ht="15">
      <c r="C5" s="74"/>
      <c r="D5" s="39"/>
      <c r="E5" s="39"/>
      <c r="F5" s="86"/>
      <c r="G5" s="86"/>
      <c r="H5" s="86"/>
      <c r="I5" s="86"/>
      <c r="J5" s="86"/>
    </row>
    <row r="6" spans="2:17" ht="15">
      <c r="B6" s="621" t="s">
        <v>211</v>
      </c>
      <c r="C6" s="696" t="s">
        <v>17</v>
      </c>
      <c r="D6" s="696" t="s">
        <v>39</v>
      </c>
      <c r="E6" s="623" t="s">
        <v>420</v>
      </c>
      <c r="F6" s="624"/>
      <c r="G6" s="625"/>
      <c r="H6" s="623" t="s">
        <v>715</v>
      </c>
      <c r="I6" s="626"/>
      <c r="J6" s="623" t="s">
        <v>422</v>
      </c>
      <c r="K6" s="626"/>
    </row>
    <row r="7" spans="2:17" ht="30">
      <c r="B7" s="696"/>
      <c r="C7" s="696"/>
      <c r="D7" s="696"/>
      <c r="E7" s="130" t="s">
        <v>376</v>
      </c>
      <c r="F7" s="130" t="s">
        <v>256</v>
      </c>
      <c r="G7" s="130" t="s">
        <v>227</v>
      </c>
      <c r="H7" s="502" t="s">
        <v>376</v>
      </c>
      <c r="I7" s="502" t="s">
        <v>256</v>
      </c>
      <c r="J7" s="130" t="s">
        <v>376</v>
      </c>
      <c r="K7" s="130" t="s">
        <v>256</v>
      </c>
    </row>
    <row r="8" spans="2:17" ht="30">
      <c r="B8" s="696"/>
      <c r="C8" s="696"/>
      <c r="D8" s="696"/>
      <c r="E8" s="130" t="s">
        <v>9</v>
      </c>
      <c r="F8" s="130" t="s">
        <v>11</v>
      </c>
      <c r="G8" s="130" t="s">
        <v>257</v>
      </c>
      <c r="H8" s="502" t="s">
        <v>9</v>
      </c>
      <c r="I8" s="502" t="s">
        <v>421</v>
      </c>
      <c r="J8" s="130" t="s">
        <v>9</v>
      </c>
      <c r="K8" s="130" t="s">
        <v>421</v>
      </c>
    </row>
    <row r="9" spans="2:17" ht="15">
      <c r="B9" s="21"/>
      <c r="C9" s="87"/>
      <c r="D9" s="88"/>
      <c r="E9" s="88"/>
      <c r="F9" s="32"/>
      <c r="G9" s="32"/>
      <c r="H9" s="508"/>
      <c r="I9" s="508"/>
      <c r="J9" s="32"/>
      <c r="K9" s="136"/>
    </row>
    <row r="10" spans="2:17">
      <c r="B10" s="89">
        <v>1</v>
      </c>
      <c r="C10" s="90" t="s">
        <v>231</v>
      </c>
      <c r="D10" s="89" t="s">
        <v>40</v>
      </c>
      <c r="E10" s="89">
        <v>1200</v>
      </c>
      <c r="F10" s="89">
        <v>1200</v>
      </c>
      <c r="G10" s="89">
        <v>1200</v>
      </c>
      <c r="H10" s="89">
        <v>1200</v>
      </c>
      <c r="I10" s="89">
        <v>1200</v>
      </c>
      <c r="J10" s="89">
        <v>1200</v>
      </c>
      <c r="K10" s="89">
        <v>1200</v>
      </c>
    </row>
    <row r="11" spans="2:17">
      <c r="B11" s="89"/>
      <c r="C11" s="90" t="s">
        <v>339</v>
      </c>
      <c r="D11" s="89"/>
      <c r="E11" s="89" t="s">
        <v>637</v>
      </c>
      <c r="F11" s="89" t="s">
        <v>637</v>
      </c>
      <c r="G11" s="89" t="s">
        <v>637</v>
      </c>
      <c r="H11" s="89" t="s">
        <v>637</v>
      </c>
      <c r="I11" s="89" t="s">
        <v>637</v>
      </c>
      <c r="J11" s="89" t="s">
        <v>637</v>
      </c>
      <c r="K11" s="89" t="s">
        <v>637</v>
      </c>
    </row>
    <row r="12" spans="2:17" ht="28.5">
      <c r="B12" s="89"/>
      <c r="C12" s="90" t="s">
        <v>242</v>
      </c>
      <c r="D12" s="89"/>
      <c r="E12" s="89" t="s">
        <v>638</v>
      </c>
      <c r="F12" s="89" t="s">
        <v>638</v>
      </c>
      <c r="G12" s="89" t="s">
        <v>638</v>
      </c>
      <c r="H12" s="89" t="s">
        <v>638</v>
      </c>
      <c r="I12" s="89" t="s">
        <v>638</v>
      </c>
      <c r="J12" s="89" t="s">
        <v>638</v>
      </c>
      <c r="K12" s="89" t="s">
        <v>638</v>
      </c>
    </row>
    <row r="13" spans="2:17" ht="15">
      <c r="B13" s="89"/>
      <c r="C13" s="90"/>
      <c r="D13" s="89"/>
      <c r="E13" s="89"/>
      <c r="F13" s="91"/>
      <c r="G13" s="91"/>
      <c r="H13" s="508"/>
      <c r="I13" s="508"/>
      <c r="J13" s="309"/>
      <c r="K13" s="309"/>
    </row>
    <row r="14" spans="2:17" ht="15">
      <c r="B14" s="21">
        <v>2</v>
      </c>
      <c r="C14" s="87" t="s">
        <v>187</v>
      </c>
      <c r="D14" s="89"/>
      <c r="E14" s="89"/>
      <c r="F14" s="91"/>
      <c r="G14" s="91"/>
      <c r="H14" s="508"/>
      <c r="I14" s="508"/>
      <c r="J14" s="309"/>
      <c r="K14" s="309"/>
    </row>
    <row r="15" spans="2:17">
      <c r="B15" s="89">
        <f>B14+0.1</f>
        <v>2.1</v>
      </c>
      <c r="C15" s="90" t="s">
        <v>41</v>
      </c>
      <c r="D15" s="89" t="s">
        <v>42</v>
      </c>
      <c r="E15" s="89">
        <v>85</v>
      </c>
      <c r="F15" s="89">
        <v>85</v>
      </c>
      <c r="G15" s="89">
        <v>85</v>
      </c>
      <c r="H15" s="89">
        <v>85</v>
      </c>
      <c r="I15" s="89">
        <v>85</v>
      </c>
      <c r="J15" s="89">
        <v>85</v>
      </c>
      <c r="K15" s="89">
        <v>85</v>
      </c>
    </row>
    <row r="16" spans="2:17">
      <c r="B16" s="89">
        <f>B15+0.1</f>
        <v>2.2000000000000002</v>
      </c>
      <c r="C16" s="90" t="s">
        <v>167</v>
      </c>
      <c r="D16" s="89" t="s">
        <v>42</v>
      </c>
      <c r="E16" s="357">
        <f>'F15'!Q10</f>
        <v>88.21973181083203</v>
      </c>
      <c r="F16" s="357">
        <f>E16</f>
        <v>88.21973181083203</v>
      </c>
      <c r="G16" s="357">
        <f>F16</f>
        <v>88.21973181083203</v>
      </c>
      <c r="H16" s="357">
        <v>85</v>
      </c>
      <c r="I16" s="357">
        <v>85</v>
      </c>
      <c r="J16" s="357">
        <v>85</v>
      </c>
      <c r="K16" s="357">
        <v>93.3</v>
      </c>
    </row>
    <row r="17" spans="2:11">
      <c r="B17" s="89"/>
      <c r="C17" s="90"/>
      <c r="D17" s="89"/>
      <c r="E17" s="89"/>
      <c r="F17" s="89"/>
      <c r="G17" s="89"/>
      <c r="H17" s="508"/>
      <c r="I17" s="508"/>
      <c r="J17" s="309"/>
      <c r="K17" s="309"/>
    </row>
    <row r="18" spans="2:11" ht="15">
      <c r="B18" s="21">
        <v>3</v>
      </c>
      <c r="C18" s="87" t="s">
        <v>188</v>
      </c>
      <c r="D18" s="89"/>
      <c r="E18" s="89"/>
      <c r="F18" s="89"/>
      <c r="G18" s="89"/>
      <c r="H18" s="508"/>
      <c r="I18" s="508"/>
      <c r="J18" s="309"/>
      <c r="K18" s="309"/>
    </row>
    <row r="19" spans="2:11">
      <c r="B19" s="89">
        <f>B18+0.1</f>
        <v>3.1</v>
      </c>
      <c r="C19" s="90" t="s">
        <v>43</v>
      </c>
      <c r="D19" s="89" t="s">
        <v>42</v>
      </c>
      <c r="E19" s="89">
        <v>85</v>
      </c>
      <c r="F19" s="89">
        <v>85</v>
      </c>
      <c r="G19" s="89">
        <v>85</v>
      </c>
      <c r="H19" s="89">
        <v>85</v>
      </c>
      <c r="I19" s="89">
        <v>85</v>
      </c>
      <c r="J19" s="89">
        <v>85</v>
      </c>
      <c r="K19" s="89">
        <v>85</v>
      </c>
    </row>
    <row r="20" spans="2:11">
      <c r="B20" s="89">
        <f>B19+0.1</f>
        <v>3.2</v>
      </c>
      <c r="C20" s="90" t="s">
        <v>168</v>
      </c>
      <c r="D20" s="89" t="s">
        <v>42</v>
      </c>
      <c r="E20" s="357">
        <f>'F15'!Q13</f>
        <v>83.631409652466743</v>
      </c>
      <c r="F20" s="357">
        <f>E20</f>
        <v>83.631409652466743</v>
      </c>
      <c r="G20" s="357">
        <f>F20</f>
        <v>83.631409652466743</v>
      </c>
      <c r="H20" s="357">
        <v>85</v>
      </c>
      <c r="I20" s="357">
        <v>87</v>
      </c>
      <c r="J20" s="357">
        <v>85</v>
      </c>
      <c r="K20" s="357">
        <v>91.4</v>
      </c>
    </row>
    <row r="21" spans="2:11">
      <c r="B21" s="89"/>
      <c r="C21" s="90"/>
      <c r="D21" s="89"/>
      <c r="E21" s="89"/>
      <c r="F21" s="89"/>
      <c r="G21" s="89"/>
      <c r="H21" s="508"/>
      <c r="I21" s="508"/>
      <c r="J21" s="309"/>
      <c r="K21" s="309"/>
    </row>
    <row r="22" spans="2:11" ht="15">
      <c r="B22" s="21">
        <v>4</v>
      </c>
      <c r="C22" s="87" t="s">
        <v>57</v>
      </c>
      <c r="D22" s="89"/>
      <c r="E22" s="89"/>
      <c r="F22" s="89"/>
      <c r="G22" s="89"/>
      <c r="H22" s="508"/>
      <c r="I22" s="508"/>
      <c r="J22" s="309"/>
      <c r="K22" s="309"/>
    </row>
    <row r="23" spans="2:11">
      <c r="B23" s="89">
        <f>B22+0.1</f>
        <v>4.0999999999999996</v>
      </c>
      <c r="C23" s="90" t="s">
        <v>44</v>
      </c>
      <c r="D23" s="89" t="s">
        <v>45</v>
      </c>
      <c r="E23" s="356">
        <v>8319.43</v>
      </c>
      <c r="F23" s="356">
        <v>8319.43</v>
      </c>
      <c r="G23" s="356">
        <v>8319.43</v>
      </c>
      <c r="H23" s="249">
        <f>28.8*365*0.9425*0.85</f>
        <v>8421.4259999999995</v>
      </c>
      <c r="I23" s="249">
        <f>'F13'!O24</f>
        <v>7854.6402890000008</v>
      </c>
      <c r="J23" s="249">
        <f>28.8*365*0.9425*0.85</f>
        <v>8421.4259999999995</v>
      </c>
      <c r="K23" s="249">
        <f>'F13'!O34</f>
        <v>8882.8739999999998</v>
      </c>
    </row>
    <row r="24" spans="2:11">
      <c r="B24" s="89">
        <f>B23+0.1</f>
        <v>4.1999999999999993</v>
      </c>
      <c r="C24" s="92" t="s">
        <v>169</v>
      </c>
      <c r="D24" s="89" t="s">
        <v>45</v>
      </c>
      <c r="E24" s="356">
        <f>'F15'!Q14</f>
        <v>8851.0337899999995</v>
      </c>
      <c r="F24" s="356">
        <f>E24</f>
        <v>8851.0337899999995</v>
      </c>
      <c r="G24" s="356">
        <f>F24</f>
        <v>8851.0337899999995</v>
      </c>
      <c r="H24" s="356">
        <f t="shared" ref="H24:I24" si="0">H30/(1-H28%)</f>
        <v>8935.1999999999989</v>
      </c>
      <c r="I24" s="356">
        <f t="shared" si="0"/>
        <v>8333.8358503978779</v>
      </c>
      <c r="J24" s="356">
        <f t="shared" ref="J24:K24" si="1">J30/(1-J28%)</f>
        <v>8935.1999999999989</v>
      </c>
      <c r="K24" s="356">
        <f t="shared" si="1"/>
        <v>9424.7999999999993</v>
      </c>
    </row>
    <row r="25" spans="2:11">
      <c r="B25" s="89"/>
      <c r="C25" s="92"/>
      <c r="D25" s="89"/>
      <c r="E25" s="356"/>
      <c r="F25" s="356"/>
      <c r="G25" s="356"/>
      <c r="H25" s="508"/>
      <c r="I25" s="508"/>
      <c r="J25" s="309"/>
      <c r="K25" s="309"/>
    </row>
    <row r="26" spans="2:11" ht="15">
      <c r="B26" s="21">
        <v>5</v>
      </c>
      <c r="C26" s="93" t="s">
        <v>185</v>
      </c>
      <c r="D26" s="89"/>
      <c r="E26" s="356"/>
      <c r="F26" s="356"/>
      <c r="G26" s="356"/>
      <c r="H26" s="508"/>
      <c r="I26" s="508"/>
      <c r="J26" s="309"/>
      <c r="K26" s="309"/>
    </row>
    <row r="27" spans="2:11">
      <c r="B27" s="89">
        <f>B26+0.1</f>
        <v>5.0999999999999996</v>
      </c>
      <c r="C27" s="92" t="s">
        <v>46</v>
      </c>
      <c r="D27" s="89" t="s">
        <v>42</v>
      </c>
      <c r="E27" s="357">
        <v>5.75</v>
      </c>
      <c r="F27" s="357">
        <v>5.75</v>
      </c>
      <c r="G27" s="357">
        <v>5.75</v>
      </c>
      <c r="H27" s="357">
        <v>5.75</v>
      </c>
      <c r="I27" s="357">
        <v>5.75</v>
      </c>
      <c r="J27" s="357">
        <v>5.75</v>
      </c>
      <c r="K27" s="357">
        <v>5.75</v>
      </c>
    </row>
    <row r="28" spans="2:11" ht="28.5">
      <c r="B28" s="89">
        <f>B27+0.1</f>
        <v>5.1999999999999993</v>
      </c>
      <c r="C28" s="92" t="s">
        <v>170</v>
      </c>
      <c r="D28" s="89" t="s">
        <v>42</v>
      </c>
      <c r="E28" s="357">
        <f>'F12'!F10</f>
        <v>6.1300838170226859</v>
      </c>
      <c r="F28" s="357">
        <f>E28</f>
        <v>6.1300838170226859</v>
      </c>
      <c r="G28" s="357">
        <f>F28</f>
        <v>6.1300838170226859</v>
      </c>
      <c r="H28" s="501">
        <v>5.75</v>
      </c>
      <c r="I28" s="501">
        <v>5.75</v>
      </c>
      <c r="J28" s="306">
        <v>5.75</v>
      </c>
      <c r="K28" s="306">
        <v>5.75</v>
      </c>
    </row>
    <row r="29" spans="2:11" ht="28.5">
      <c r="B29" s="89">
        <f>B28+0.1</f>
        <v>5.2999999999999989</v>
      </c>
      <c r="C29" s="92" t="s">
        <v>170</v>
      </c>
      <c r="D29" s="89" t="s">
        <v>45</v>
      </c>
      <c r="E29" s="356">
        <f>'F15'!Q15</f>
        <v>542.57578999999964</v>
      </c>
      <c r="F29" s="356">
        <f t="shared" ref="F29:G29" si="2">F24*F28%</f>
        <v>542.57578999999964</v>
      </c>
      <c r="G29" s="356">
        <f t="shared" si="2"/>
        <v>542.57578999999964</v>
      </c>
      <c r="H29" s="356">
        <f t="shared" ref="H29:I29" si="3">H24-H30</f>
        <v>513.77399999999943</v>
      </c>
      <c r="I29" s="356">
        <f t="shared" si="3"/>
        <v>479.1955613978771</v>
      </c>
      <c r="J29" s="356">
        <f t="shared" ref="J29:K29" si="4">J24-J30</f>
        <v>513.77399999999943</v>
      </c>
      <c r="K29" s="356">
        <f t="shared" si="4"/>
        <v>541.92599999999948</v>
      </c>
    </row>
    <row r="30" spans="2:11">
      <c r="B30" s="89">
        <f>B29+0.1</f>
        <v>5.3999999999999986</v>
      </c>
      <c r="C30" s="92" t="s">
        <v>47</v>
      </c>
      <c r="D30" s="89" t="s">
        <v>45</v>
      </c>
      <c r="E30" s="356">
        <f>E24-E29</f>
        <v>8308.4580000000005</v>
      </c>
      <c r="F30" s="356">
        <f t="shared" ref="F30:G30" si="5">F24-F29</f>
        <v>8308.4580000000005</v>
      </c>
      <c r="G30" s="356">
        <f t="shared" si="5"/>
        <v>8308.4580000000005</v>
      </c>
      <c r="H30" s="356">
        <f t="shared" ref="H30:I30" si="6">H23</f>
        <v>8421.4259999999995</v>
      </c>
      <c r="I30" s="356">
        <f t="shared" si="6"/>
        <v>7854.6402890000008</v>
      </c>
      <c r="J30" s="356">
        <f t="shared" ref="J30:K30" si="7">J23</f>
        <v>8421.4259999999995</v>
      </c>
      <c r="K30" s="356">
        <f t="shared" si="7"/>
        <v>8882.8739999999998</v>
      </c>
    </row>
    <row r="31" spans="2:11">
      <c r="B31" s="89"/>
      <c r="C31" s="92"/>
      <c r="D31" s="89"/>
      <c r="E31" s="89"/>
      <c r="F31" s="89"/>
      <c r="G31" s="89"/>
      <c r="H31" s="508"/>
      <c r="I31" s="508"/>
      <c r="J31" s="309"/>
      <c r="K31" s="309"/>
    </row>
    <row r="32" spans="2:11" ht="15">
      <c r="B32" s="21">
        <v>6</v>
      </c>
      <c r="C32" s="93" t="s">
        <v>226</v>
      </c>
      <c r="D32" s="89"/>
      <c r="E32" s="89"/>
      <c r="F32" s="89"/>
      <c r="G32" s="89"/>
      <c r="H32" s="508"/>
      <c r="I32" s="508"/>
      <c r="J32" s="309"/>
      <c r="K32" s="309"/>
    </row>
    <row r="33" spans="2:11">
      <c r="B33" s="89">
        <f>B32+0.1</f>
        <v>6.1</v>
      </c>
      <c r="C33" s="92" t="s">
        <v>48</v>
      </c>
      <c r="D33" s="89" t="s">
        <v>49</v>
      </c>
      <c r="E33" s="89">
        <v>2303.88</v>
      </c>
      <c r="F33" s="89">
        <v>2303.88</v>
      </c>
      <c r="G33" s="89">
        <v>2303.88</v>
      </c>
      <c r="H33" s="501">
        <v>2300</v>
      </c>
      <c r="I33" s="501">
        <v>2300</v>
      </c>
      <c r="J33" s="306">
        <v>2300</v>
      </c>
      <c r="K33" s="306">
        <v>2300</v>
      </c>
    </row>
    <row r="34" spans="2:11">
      <c r="B34" s="89">
        <f>B33+0.1</f>
        <v>6.1999999999999993</v>
      </c>
      <c r="C34" s="90" t="s">
        <v>171</v>
      </c>
      <c r="D34" s="89" t="s">
        <v>49</v>
      </c>
      <c r="E34" s="318">
        <f>'F12'!F11</f>
        <v>2314.7286707584212</v>
      </c>
      <c r="F34" s="318">
        <f>E34</f>
        <v>2314.7286707584212</v>
      </c>
      <c r="G34" s="318">
        <f>F34</f>
        <v>2314.7286707584212</v>
      </c>
      <c r="H34" s="362">
        <v>2300</v>
      </c>
      <c r="I34" s="362">
        <v>2300</v>
      </c>
      <c r="J34" s="362">
        <v>2300</v>
      </c>
      <c r="K34" s="362">
        <v>2300</v>
      </c>
    </row>
    <row r="35" spans="2:11">
      <c r="B35" s="89"/>
      <c r="C35" s="90"/>
      <c r="D35" s="89"/>
      <c r="E35" s="89"/>
      <c r="F35" s="89"/>
      <c r="G35" s="89"/>
      <c r="H35" s="508"/>
      <c r="I35" s="508"/>
      <c r="J35" s="309"/>
      <c r="K35" s="309"/>
    </row>
    <row r="36" spans="2:11" ht="15">
      <c r="B36" s="21">
        <v>7</v>
      </c>
      <c r="C36" s="87" t="s">
        <v>189</v>
      </c>
      <c r="D36" s="89"/>
      <c r="E36" s="89"/>
      <c r="F36" s="89"/>
      <c r="G36" s="89"/>
      <c r="H36" s="508"/>
      <c r="I36" s="508"/>
      <c r="J36" s="309"/>
      <c r="K36" s="309"/>
    </row>
    <row r="37" spans="2:11">
      <c r="B37" s="89">
        <f>B36+0.1</f>
        <v>7.1</v>
      </c>
      <c r="C37" s="90" t="s">
        <v>50</v>
      </c>
      <c r="D37" s="89" t="s">
        <v>51</v>
      </c>
      <c r="E37" s="112">
        <v>0.5</v>
      </c>
      <c r="F37" s="112">
        <v>0.5</v>
      </c>
      <c r="G37" s="112">
        <v>0.5</v>
      </c>
      <c r="H37" s="112">
        <v>0.5</v>
      </c>
      <c r="I37" s="112">
        <v>0.5</v>
      </c>
      <c r="J37" s="112">
        <v>0.5</v>
      </c>
      <c r="K37" s="112">
        <v>0.5</v>
      </c>
    </row>
    <row r="38" spans="2:11" ht="28.5">
      <c r="B38" s="89">
        <f>B37+0.1</f>
        <v>7.1999999999999993</v>
      </c>
      <c r="C38" s="90" t="s">
        <v>172</v>
      </c>
      <c r="D38" s="89" t="s">
        <v>51</v>
      </c>
      <c r="E38" s="357">
        <f>'F12'!F12</f>
        <v>0.14899999999999999</v>
      </c>
      <c r="F38" s="357">
        <f>E38</f>
        <v>0.14899999999999999</v>
      </c>
      <c r="G38" s="357">
        <f>F38</f>
        <v>0.14899999999999999</v>
      </c>
      <c r="H38" s="112">
        <v>0.5</v>
      </c>
      <c r="I38" s="112">
        <v>0.5</v>
      </c>
      <c r="J38" s="112">
        <v>0.5</v>
      </c>
      <c r="K38" s="112">
        <v>0.5</v>
      </c>
    </row>
    <row r="39" spans="2:11">
      <c r="B39" s="89"/>
      <c r="C39" s="90"/>
      <c r="D39" s="89"/>
      <c r="E39" s="89"/>
      <c r="F39" s="89"/>
      <c r="G39" s="89"/>
      <c r="H39" s="508"/>
      <c r="I39" s="508"/>
      <c r="J39" s="309"/>
      <c r="K39" s="309"/>
    </row>
    <row r="40" spans="2:11" ht="15">
      <c r="B40" s="21">
        <v>8</v>
      </c>
      <c r="C40" s="87" t="s">
        <v>53</v>
      </c>
      <c r="D40" s="89"/>
      <c r="E40" s="89"/>
      <c r="F40" s="89"/>
      <c r="G40" s="89"/>
      <c r="H40" s="508"/>
      <c r="I40" s="508"/>
      <c r="J40" s="309"/>
      <c r="K40" s="309"/>
    </row>
    <row r="41" spans="2:11">
      <c r="B41" s="89">
        <f>B40+0.1</f>
        <v>8.1</v>
      </c>
      <c r="C41" s="90" t="s">
        <v>52</v>
      </c>
      <c r="D41" s="89" t="s">
        <v>42</v>
      </c>
      <c r="E41" s="89">
        <v>0.8</v>
      </c>
      <c r="F41" s="89">
        <v>0.8</v>
      </c>
      <c r="G41" s="89">
        <v>0.8</v>
      </c>
      <c r="H41" s="89">
        <v>0.8</v>
      </c>
      <c r="I41" s="89">
        <v>0.8</v>
      </c>
      <c r="J41" s="89">
        <v>0.8</v>
      </c>
      <c r="K41" s="89">
        <v>0.8</v>
      </c>
    </row>
    <row r="42" spans="2:11">
      <c r="B42" s="89">
        <f>B41+0.1</f>
        <v>8.1999999999999993</v>
      </c>
      <c r="C42" s="90" t="s">
        <v>173</v>
      </c>
      <c r="D42" s="89" t="s">
        <v>42</v>
      </c>
      <c r="E42" s="89">
        <v>0.8</v>
      </c>
      <c r="F42" s="89">
        <v>0.8</v>
      </c>
      <c r="G42" s="89">
        <v>0.8</v>
      </c>
      <c r="H42" s="89">
        <v>0.8</v>
      </c>
      <c r="I42" s="89">
        <v>0.8</v>
      </c>
      <c r="J42" s="89">
        <v>0.8</v>
      </c>
      <c r="K42" s="89">
        <v>0.8</v>
      </c>
    </row>
    <row r="43" spans="2:11" ht="15">
      <c r="B43" s="21"/>
      <c r="C43" s="87"/>
      <c r="D43" s="88"/>
      <c r="E43" s="88"/>
      <c r="F43" s="88"/>
      <c r="G43" s="88"/>
      <c r="H43" s="508"/>
      <c r="I43" s="508"/>
      <c r="J43" s="309"/>
      <c r="K43" s="309"/>
    </row>
    <row r="44" spans="2:11" ht="15">
      <c r="B44" s="43"/>
      <c r="C44" s="94"/>
      <c r="D44" s="95"/>
      <c r="E44" s="95"/>
      <c r="F44" s="43"/>
      <c r="G44" s="43"/>
      <c r="H44" s="43"/>
      <c r="I44" s="43"/>
      <c r="J44" s="43"/>
      <c r="K44" s="43"/>
    </row>
    <row r="45" spans="2:11" ht="16.5">
      <c r="D45" s="96"/>
      <c r="E45" s="96"/>
      <c r="F45" s="97"/>
      <c r="G45" s="97"/>
      <c r="H45" s="97"/>
      <c r="I45" s="97"/>
      <c r="J45" s="97"/>
      <c r="K45" s="97"/>
    </row>
    <row r="46" spans="2:11" ht="16.5">
      <c r="B46" s="19"/>
      <c r="F46" s="97"/>
      <c r="G46" s="97"/>
      <c r="H46" s="97"/>
      <c r="I46" s="97"/>
      <c r="J46" s="97"/>
      <c r="K46" s="97"/>
    </row>
    <row r="47" spans="2:11" ht="16.5">
      <c r="C47" s="46"/>
      <c r="F47" s="97"/>
      <c r="G47" s="97"/>
      <c r="H47" s="97"/>
      <c r="I47" s="97"/>
      <c r="J47" s="97"/>
      <c r="K47" s="97"/>
    </row>
    <row r="48" spans="2:11">
      <c r="F48" s="98"/>
      <c r="G48" s="98"/>
      <c r="H48" s="98"/>
      <c r="I48" s="98"/>
      <c r="J48" s="98"/>
      <c r="K48" s="98"/>
    </row>
    <row r="49" spans="10:10" ht="15">
      <c r="J49" s="29"/>
    </row>
  </sheetData>
  <mergeCells count="6">
    <mergeCell ref="B6:B8"/>
    <mergeCell ref="C6:C8"/>
    <mergeCell ref="D6:D8"/>
    <mergeCell ref="E6:G6"/>
    <mergeCell ref="J6:K6"/>
    <mergeCell ref="H6:I6"/>
  </mergeCells>
  <printOptions horizontalCentered="1" verticalCentered="1"/>
  <pageMargins left="0.57999999999999996" right="0.51181102362204722" top="0.43307086614173229" bottom="0.62992125984251968" header="0.51181102362204722" footer="0.51181102362204722"/>
  <pageSetup paperSize="9" scale="73" orientation="landscape" r:id="rId1"/>
  <headerFooter alignWithMargins="0"/>
</worksheet>
</file>

<file path=xl/worksheets/sheet19.xml><?xml version="1.0" encoding="utf-8"?>
<worksheet xmlns="http://schemas.openxmlformats.org/spreadsheetml/2006/main" xmlns:r="http://schemas.openxmlformats.org/officeDocument/2006/relationships">
  <dimension ref="B2:AF55"/>
  <sheetViews>
    <sheetView showGridLines="0" view="pageBreakPreview" topLeftCell="A31" zoomScaleNormal="90" zoomScaleSheetLayoutView="100" workbookViewId="0">
      <selection activeCell="AC1" sqref="AC1:AF1048576"/>
    </sheetView>
  </sheetViews>
  <sheetFormatPr defaultColWidth="9.140625" defaultRowHeight="14.25"/>
  <cols>
    <col min="1" max="2" width="9.140625" style="5"/>
    <col min="3" max="3" width="59.5703125" style="5" customWidth="1"/>
    <col min="4" max="4" width="12.85546875" style="39" customWidth="1"/>
    <col min="5" max="5" width="19.7109375" style="5" hidden="1" customWidth="1"/>
    <col min="6" max="6" width="21.7109375" style="5" hidden="1" customWidth="1"/>
    <col min="7" max="16" width="19.7109375" style="5" hidden="1" customWidth="1"/>
    <col min="17" max="21" width="19.7109375" style="5" customWidth="1"/>
    <col min="22" max="24" width="19.85546875" style="5" customWidth="1"/>
    <col min="25" max="25" width="21" style="5" customWidth="1"/>
    <col min="26" max="27" width="16.5703125" style="5" bestFit="1" customWidth="1"/>
    <col min="28" max="28" width="17.28515625" style="5" bestFit="1" customWidth="1"/>
    <col min="29" max="32" width="16.28515625" style="5" hidden="1" customWidth="1"/>
    <col min="33" max="16384" width="9.140625" style="5"/>
  </cols>
  <sheetData>
    <row r="2" spans="2:32" ht="15.75">
      <c r="C2" s="305" t="s">
        <v>423</v>
      </c>
    </row>
    <row r="3" spans="2:32" ht="15.75">
      <c r="C3" s="305" t="s">
        <v>424</v>
      </c>
    </row>
    <row r="4" spans="2:32" ht="15.75">
      <c r="C4" s="140" t="s">
        <v>571</v>
      </c>
    </row>
    <row r="6" spans="2:32" ht="15">
      <c r="B6" s="668" t="s">
        <v>211</v>
      </c>
      <c r="C6" s="668" t="s">
        <v>17</v>
      </c>
      <c r="D6" s="668" t="s">
        <v>39</v>
      </c>
      <c r="E6" s="697" t="s">
        <v>572</v>
      </c>
      <c r="F6" s="698"/>
      <c r="G6" s="698"/>
      <c r="H6" s="698"/>
      <c r="I6" s="697" t="s">
        <v>572</v>
      </c>
      <c r="J6" s="698"/>
      <c r="K6" s="698"/>
      <c r="L6" s="698"/>
      <c r="M6" s="697" t="s">
        <v>572</v>
      </c>
      <c r="N6" s="698"/>
      <c r="O6" s="698"/>
      <c r="P6" s="698"/>
      <c r="Q6" s="697" t="s">
        <v>714</v>
      </c>
      <c r="R6" s="698"/>
      <c r="S6" s="698"/>
      <c r="T6" s="698"/>
      <c r="U6" s="697" t="s">
        <v>714</v>
      </c>
      <c r="V6" s="698"/>
      <c r="W6" s="698"/>
      <c r="X6" s="698"/>
      <c r="Y6" s="697" t="s">
        <v>714</v>
      </c>
      <c r="Z6" s="698"/>
      <c r="AA6" s="698"/>
      <c r="AB6" s="698"/>
      <c r="AC6" s="697" t="s">
        <v>721</v>
      </c>
      <c r="AD6" s="698"/>
      <c r="AE6" s="698"/>
      <c r="AF6" s="698"/>
    </row>
    <row r="7" spans="2:32" ht="15">
      <c r="B7" s="668"/>
      <c r="C7" s="668"/>
      <c r="D7" s="668"/>
      <c r="E7" s="325">
        <v>44652</v>
      </c>
      <c r="F7" s="325">
        <v>44682</v>
      </c>
      <c r="G7" s="325">
        <v>44713</v>
      </c>
      <c r="H7" s="325">
        <v>44743</v>
      </c>
      <c r="I7" s="325">
        <v>44774</v>
      </c>
      <c r="J7" s="325">
        <v>44805</v>
      </c>
      <c r="K7" s="325">
        <v>44835</v>
      </c>
      <c r="L7" s="325">
        <v>44866</v>
      </c>
      <c r="M7" s="325">
        <v>44896</v>
      </c>
      <c r="N7" s="325">
        <v>44927</v>
      </c>
      <c r="O7" s="325">
        <v>44958</v>
      </c>
      <c r="P7" s="325">
        <v>44986</v>
      </c>
      <c r="Q7" s="325">
        <v>45017</v>
      </c>
      <c r="R7" s="325">
        <v>45047</v>
      </c>
      <c r="S7" s="325">
        <v>45078</v>
      </c>
      <c r="T7" s="325">
        <v>45108</v>
      </c>
      <c r="U7" s="325">
        <v>45139</v>
      </c>
      <c r="V7" s="325">
        <v>45170</v>
      </c>
      <c r="W7" s="325">
        <v>45200</v>
      </c>
      <c r="X7" s="325">
        <v>45231</v>
      </c>
      <c r="Y7" s="325">
        <v>45261</v>
      </c>
      <c r="Z7" s="325">
        <v>45292</v>
      </c>
      <c r="AA7" s="325">
        <v>45323</v>
      </c>
      <c r="AB7" s="325">
        <v>45352</v>
      </c>
      <c r="AC7" s="325">
        <v>45383</v>
      </c>
      <c r="AD7" s="325">
        <v>45413</v>
      </c>
      <c r="AE7" s="325">
        <v>45444</v>
      </c>
      <c r="AF7" s="325">
        <v>45474</v>
      </c>
    </row>
    <row r="8" spans="2:32" ht="15">
      <c r="B8" s="310" t="s">
        <v>66</v>
      </c>
      <c r="C8" s="44" t="s">
        <v>573</v>
      </c>
      <c r="D8" s="306"/>
      <c r="E8" s="309"/>
      <c r="F8" s="309"/>
      <c r="G8" s="309"/>
      <c r="H8" s="309"/>
      <c r="I8" s="309"/>
      <c r="J8" s="309"/>
      <c r="K8" s="309"/>
      <c r="L8" s="309"/>
      <c r="M8" s="309"/>
      <c r="N8" s="309"/>
      <c r="O8" s="309"/>
      <c r="P8" s="309"/>
      <c r="Q8" s="309"/>
      <c r="R8" s="309"/>
      <c r="S8" s="309"/>
      <c r="T8" s="309"/>
      <c r="U8" s="309"/>
      <c r="V8" s="309"/>
      <c r="W8" s="309"/>
      <c r="X8" s="309"/>
      <c r="Y8" s="309"/>
      <c r="Z8" s="309"/>
      <c r="AA8" s="309"/>
      <c r="AB8" s="309"/>
      <c r="AC8" s="508"/>
      <c r="AD8" s="508"/>
      <c r="AE8" s="508"/>
      <c r="AF8" s="508"/>
    </row>
    <row r="9" spans="2:32">
      <c r="B9" s="306">
        <v>1</v>
      </c>
      <c r="C9" s="309" t="s">
        <v>574</v>
      </c>
      <c r="D9" s="306" t="s">
        <v>575</v>
      </c>
      <c r="E9" s="326">
        <v>112687.91999999987</v>
      </c>
      <c r="F9" s="327">
        <f t="shared" ref="F9:Y9" si="0">(E9+E16-E49)</f>
        <v>103269.22999999957</v>
      </c>
      <c r="G9" s="327">
        <f t="shared" si="0"/>
        <v>98887.349999999453</v>
      </c>
      <c r="H9" s="327">
        <f t="shared" si="0"/>
        <v>95382.569999999425</v>
      </c>
      <c r="I9" s="327">
        <f t="shared" si="0"/>
        <v>90342.839999999735</v>
      </c>
      <c r="J9" s="327">
        <f t="shared" si="0"/>
        <v>201985.4499999996</v>
      </c>
      <c r="K9" s="327">
        <f t="shared" si="0"/>
        <v>182080.73999999958</v>
      </c>
      <c r="L9" s="327">
        <f t="shared" si="0"/>
        <v>185065.21999999968</v>
      </c>
      <c r="M9" s="327">
        <f t="shared" si="0"/>
        <v>190155.57999999961</v>
      </c>
      <c r="N9" s="327">
        <f t="shared" si="0"/>
        <v>175050.17999999947</v>
      </c>
      <c r="O9" s="327">
        <f t="shared" si="0"/>
        <v>164020.81999999948</v>
      </c>
      <c r="P9" s="327">
        <f t="shared" si="0"/>
        <v>196109.79999999944</v>
      </c>
      <c r="Q9" s="327">
        <f t="shared" si="0"/>
        <v>126432.6999999996</v>
      </c>
      <c r="R9" s="327">
        <f t="shared" si="0"/>
        <v>90149.619999999471</v>
      </c>
      <c r="S9" s="327">
        <f t="shared" si="0"/>
        <v>120017.86999999959</v>
      </c>
      <c r="T9" s="327">
        <f t="shared" si="0"/>
        <v>190012.68999999951</v>
      </c>
      <c r="U9" s="327">
        <f t="shared" si="0"/>
        <v>56066.5699999996</v>
      </c>
      <c r="V9" s="327">
        <f t="shared" si="0"/>
        <v>82404.749999999884</v>
      </c>
      <c r="W9" s="327">
        <f t="shared" si="0"/>
        <v>70484.320000000007</v>
      </c>
      <c r="X9" s="327">
        <f t="shared" si="0"/>
        <v>67324.04999999993</v>
      </c>
      <c r="Y9" s="370">
        <f t="shared" si="0"/>
        <v>151113.24999999994</v>
      </c>
      <c r="Z9" s="370">
        <f>(Y9+Y16-Y49)</f>
        <v>157793.27999999997</v>
      </c>
      <c r="AA9" s="370">
        <f t="shared" ref="AA9:AF9" si="1">(Z9+Z16-Z49)</f>
        <v>173348.59999999998</v>
      </c>
      <c r="AB9" s="371">
        <f t="shared" si="1"/>
        <v>139012.36000000004</v>
      </c>
      <c r="AC9" s="370">
        <f t="shared" si="1"/>
        <v>173364.41000000003</v>
      </c>
      <c r="AD9" s="370">
        <f t="shared" si="1"/>
        <v>107412.00000000006</v>
      </c>
      <c r="AE9" s="370">
        <f t="shared" si="1"/>
        <v>133153.94</v>
      </c>
      <c r="AF9" s="327">
        <f t="shared" si="1"/>
        <v>182098.11</v>
      </c>
    </row>
    <row r="10" spans="2:32">
      <c r="B10" s="306">
        <f>B9+1</f>
        <v>2</v>
      </c>
      <c r="C10" s="309" t="s">
        <v>576</v>
      </c>
      <c r="D10" s="306" t="s">
        <v>577</v>
      </c>
      <c r="E10" s="328">
        <v>462500813.56042075</v>
      </c>
      <c r="F10" s="329">
        <f t="shared" ref="F10:V10" si="2">F9*E33</f>
        <v>513554004.67142773</v>
      </c>
      <c r="G10" s="329">
        <f t="shared" si="2"/>
        <v>537802237.62608659</v>
      </c>
      <c r="H10" s="329">
        <f t="shared" si="2"/>
        <v>528398013.73524374</v>
      </c>
      <c r="I10" s="329">
        <f t="shared" si="2"/>
        <v>471188955.1793471</v>
      </c>
      <c r="J10" s="329">
        <f t="shared" si="2"/>
        <v>1104019606.6867518</v>
      </c>
      <c r="K10" s="329">
        <f t="shared" si="2"/>
        <v>968567208.15883255</v>
      </c>
      <c r="L10" s="329">
        <f t="shared" si="2"/>
        <v>999537057.42459249</v>
      </c>
      <c r="M10" s="329">
        <f t="shared" si="2"/>
        <v>1041346917.2946646</v>
      </c>
      <c r="N10" s="329">
        <f t="shared" si="2"/>
        <v>975063491.33758855</v>
      </c>
      <c r="O10" s="329">
        <f t="shared" si="2"/>
        <v>932206638.35809517</v>
      </c>
      <c r="P10" s="329">
        <f t="shared" si="2"/>
        <v>1160383354.247375</v>
      </c>
      <c r="Q10" s="329">
        <f t="shared" si="2"/>
        <v>694731247.17629313</v>
      </c>
      <c r="R10" s="329">
        <f t="shared" si="2"/>
        <v>496508665.95033598</v>
      </c>
      <c r="S10" s="329">
        <f t="shared" si="2"/>
        <v>684510457.09046066</v>
      </c>
      <c r="T10" s="329">
        <f t="shared" si="2"/>
        <v>1109340826.7576485</v>
      </c>
      <c r="U10" s="329">
        <f t="shared" si="2"/>
        <v>330683887.50432068</v>
      </c>
      <c r="V10" s="329">
        <f t="shared" si="2"/>
        <v>473108787.37691611</v>
      </c>
      <c r="W10" s="329">
        <f>W9*V33</f>
        <v>408894583.05181086</v>
      </c>
      <c r="X10" s="329">
        <f t="shared" ref="X10:Y10" si="3">X9*W33</f>
        <v>391703055.70732886</v>
      </c>
      <c r="Y10" s="372">
        <f t="shared" si="3"/>
        <v>903847360.45599377</v>
      </c>
      <c r="Z10" s="373">
        <f>Z9*Y33</f>
        <v>983294934.21504593</v>
      </c>
      <c r="AA10" s="372">
        <f>AA9*Z33</f>
        <v>1082811634.2243986</v>
      </c>
      <c r="AB10" s="374">
        <f t="shared" ref="AB10:AF10" si="4">AB9*AA33</f>
        <v>893869969.13688231</v>
      </c>
      <c r="AC10" s="372">
        <f t="shared" si="4"/>
        <v>1061087742.4144394</v>
      </c>
      <c r="AD10" s="372">
        <f t="shared" si="4"/>
        <v>608131074.09123242</v>
      </c>
      <c r="AE10" s="372">
        <f t="shared" si="4"/>
        <v>760882011.44652116</v>
      </c>
      <c r="AF10" s="329">
        <f t="shared" si="4"/>
        <v>1068356833.1321594</v>
      </c>
    </row>
    <row r="11" spans="2:32" ht="15">
      <c r="B11" s="310" t="s">
        <v>70</v>
      </c>
      <c r="C11" s="44" t="s">
        <v>578</v>
      </c>
      <c r="D11" s="306"/>
      <c r="E11" s="328"/>
      <c r="F11" s="328"/>
      <c r="G11" s="328"/>
      <c r="H11" s="328"/>
      <c r="I11" s="328"/>
      <c r="J11" s="328"/>
      <c r="K11" s="328"/>
      <c r="L11" s="328"/>
      <c r="M11" s="328"/>
      <c r="N11" s="328"/>
      <c r="O11" s="328"/>
      <c r="P11" s="328"/>
      <c r="Q11" s="328"/>
      <c r="R11" s="328"/>
      <c r="S11" s="328"/>
      <c r="T11" s="328"/>
      <c r="U11" s="328"/>
      <c r="V11" s="328"/>
      <c r="W11" s="328"/>
      <c r="X11" s="328"/>
      <c r="Y11" s="375"/>
      <c r="Z11" s="375"/>
      <c r="AA11" s="375"/>
      <c r="AB11" s="376"/>
      <c r="AC11" s="375"/>
      <c r="AD11" s="375"/>
      <c r="AE11" s="375"/>
      <c r="AF11" s="328"/>
    </row>
    <row r="12" spans="2:32">
      <c r="B12" s="306">
        <f>B10+1</f>
        <v>3</v>
      </c>
      <c r="C12" s="309" t="s">
        <v>579</v>
      </c>
      <c r="D12" s="306" t="s">
        <v>575</v>
      </c>
      <c r="E12" s="326">
        <v>465057.30999999971</v>
      </c>
      <c r="F12" s="330">
        <v>381252.11999999988</v>
      </c>
      <c r="G12" s="330">
        <v>415855.22</v>
      </c>
      <c r="H12" s="330">
        <v>478723.27000000025</v>
      </c>
      <c r="I12" s="330">
        <v>552886.60999999987</v>
      </c>
      <c r="J12" s="330">
        <v>468178.29</v>
      </c>
      <c r="K12" s="330">
        <v>486262.4800000001</v>
      </c>
      <c r="L12" s="330">
        <v>500566.36</v>
      </c>
      <c r="M12" s="330">
        <v>476872.59999999986</v>
      </c>
      <c r="N12" s="330">
        <v>487985.64</v>
      </c>
      <c r="O12" s="330">
        <v>240418.97999999998</v>
      </c>
      <c r="P12" s="330">
        <v>461543.90000000014</v>
      </c>
      <c r="Q12" s="330">
        <v>463886.91999999993</v>
      </c>
      <c r="R12" s="330">
        <v>533987.25000000012</v>
      </c>
      <c r="S12" s="330">
        <v>314347.81999999995</v>
      </c>
      <c r="T12" s="330">
        <v>341801.88000000006</v>
      </c>
      <c r="U12" s="330">
        <v>580363.18000000028</v>
      </c>
      <c r="V12" s="330">
        <v>487894.57000000012</v>
      </c>
      <c r="W12" s="330">
        <v>534148.73</v>
      </c>
      <c r="X12" s="330">
        <v>457793.2</v>
      </c>
      <c r="Y12" s="377">
        <v>353385.03</v>
      </c>
      <c r="Z12" s="377">
        <v>509109.32</v>
      </c>
      <c r="AA12" s="377">
        <v>367825.76</v>
      </c>
      <c r="AB12" s="378">
        <v>484731.05</v>
      </c>
      <c r="AC12" s="377">
        <v>370279.59</v>
      </c>
      <c r="AD12" s="377">
        <v>495085.94</v>
      </c>
      <c r="AE12" s="377">
        <v>380727.17</v>
      </c>
      <c r="AF12" s="330">
        <v>187013.4</v>
      </c>
    </row>
    <row r="13" spans="2:32">
      <c r="B13" s="306">
        <f>B12+1</f>
        <v>4</v>
      </c>
      <c r="C13" s="309" t="s">
        <v>580</v>
      </c>
      <c r="D13" s="306" t="s">
        <v>575</v>
      </c>
      <c r="E13" s="328">
        <v>0</v>
      </c>
      <c r="F13" s="328">
        <v>0</v>
      </c>
      <c r="G13" s="328">
        <v>0</v>
      </c>
      <c r="H13" s="328">
        <v>0</v>
      </c>
      <c r="I13" s="328">
        <v>0</v>
      </c>
      <c r="J13" s="328">
        <v>0</v>
      </c>
      <c r="K13" s="328">
        <v>0</v>
      </c>
      <c r="L13" s="328">
        <v>0</v>
      </c>
      <c r="M13" s="328">
        <v>0</v>
      </c>
      <c r="N13" s="328">
        <v>0</v>
      </c>
      <c r="O13" s="328">
        <v>0</v>
      </c>
      <c r="P13" s="328">
        <v>0</v>
      </c>
      <c r="Q13" s="328">
        <v>0</v>
      </c>
      <c r="R13" s="328">
        <v>0</v>
      </c>
      <c r="S13" s="328">
        <v>0</v>
      </c>
      <c r="T13" s="328">
        <v>0</v>
      </c>
      <c r="U13" s="328">
        <v>0</v>
      </c>
      <c r="V13" s="331">
        <v>0</v>
      </c>
      <c r="W13" s="331">
        <v>0</v>
      </c>
      <c r="X13" s="331">
        <v>0</v>
      </c>
      <c r="Y13" s="375">
        <v>0</v>
      </c>
      <c r="Z13" s="376">
        <v>0</v>
      </c>
      <c r="AA13" s="376">
        <v>0</v>
      </c>
      <c r="AB13" s="376">
        <v>0</v>
      </c>
      <c r="AC13" s="375">
        <v>0</v>
      </c>
      <c r="AD13" s="375">
        <v>0</v>
      </c>
      <c r="AE13" s="375">
        <v>0</v>
      </c>
      <c r="AF13" s="328">
        <v>0</v>
      </c>
    </row>
    <row r="14" spans="2:32">
      <c r="B14" s="306">
        <f>B13+1</f>
        <v>5</v>
      </c>
      <c r="C14" s="309" t="s">
        <v>581</v>
      </c>
      <c r="D14" s="306" t="s">
        <v>575</v>
      </c>
      <c r="E14" s="326">
        <v>465057.30999999971</v>
      </c>
      <c r="F14" s="326">
        <f t="shared" ref="F14:V14" si="5">F12+F13</f>
        <v>381252.11999999988</v>
      </c>
      <c r="G14" s="326">
        <f t="shared" si="5"/>
        <v>415855.22</v>
      </c>
      <c r="H14" s="326">
        <f t="shared" si="5"/>
        <v>478723.27000000025</v>
      </c>
      <c r="I14" s="326">
        <f t="shared" si="5"/>
        <v>552886.60999999987</v>
      </c>
      <c r="J14" s="326">
        <f t="shared" si="5"/>
        <v>468178.29</v>
      </c>
      <c r="K14" s="326">
        <f t="shared" si="5"/>
        <v>486262.4800000001</v>
      </c>
      <c r="L14" s="326">
        <f t="shared" si="5"/>
        <v>500566.36</v>
      </c>
      <c r="M14" s="326">
        <f t="shared" si="5"/>
        <v>476872.59999999986</v>
      </c>
      <c r="N14" s="326">
        <f t="shared" si="5"/>
        <v>487985.64</v>
      </c>
      <c r="O14" s="326">
        <f t="shared" si="5"/>
        <v>240418.97999999998</v>
      </c>
      <c r="P14" s="326">
        <f t="shared" si="5"/>
        <v>461543.90000000014</v>
      </c>
      <c r="Q14" s="326">
        <f t="shared" si="5"/>
        <v>463886.91999999993</v>
      </c>
      <c r="R14" s="326">
        <f t="shared" si="5"/>
        <v>533987.25000000012</v>
      </c>
      <c r="S14" s="326">
        <f t="shared" si="5"/>
        <v>314347.81999999995</v>
      </c>
      <c r="T14" s="326">
        <f t="shared" si="5"/>
        <v>341801.88000000006</v>
      </c>
      <c r="U14" s="326">
        <f t="shared" si="5"/>
        <v>580363.18000000028</v>
      </c>
      <c r="V14" s="326">
        <f t="shared" si="5"/>
        <v>487894.57000000012</v>
      </c>
      <c r="W14" s="326">
        <f>W12+W13</f>
        <v>534148.73</v>
      </c>
      <c r="X14" s="326">
        <f t="shared" ref="X14:Z14" si="6">X12+X13</f>
        <v>457793.2</v>
      </c>
      <c r="Y14" s="379">
        <f t="shared" si="6"/>
        <v>353385.03</v>
      </c>
      <c r="Z14" s="379">
        <f t="shared" si="6"/>
        <v>509109.32</v>
      </c>
      <c r="AA14" s="379">
        <f>AA12+AA13</f>
        <v>367825.76</v>
      </c>
      <c r="AB14" s="380">
        <f t="shared" ref="AB14:AF14" si="7">AB12+AB13</f>
        <v>484731.05</v>
      </c>
      <c r="AC14" s="379">
        <f t="shared" si="7"/>
        <v>370279.59</v>
      </c>
      <c r="AD14" s="379">
        <f t="shared" si="7"/>
        <v>495085.94</v>
      </c>
      <c r="AE14" s="379">
        <f t="shared" si="7"/>
        <v>380727.17</v>
      </c>
      <c r="AF14" s="326">
        <f t="shared" si="7"/>
        <v>187013.4</v>
      </c>
    </row>
    <row r="15" spans="2:32">
      <c r="B15" s="306">
        <f>B14+1</f>
        <v>6</v>
      </c>
      <c r="C15" s="309" t="s">
        <v>582</v>
      </c>
      <c r="D15" s="306" t="s">
        <v>575</v>
      </c>
      <c r="E15" s="326">
        <v>3720.4584799999975</v>
      </c>
      <c r="F15" s="330">
        <f t="shared" ref="F15:AF15" si="8">F14*0.8%</f>
        <v>3050.016959999999</v>
      </c>
      <c r="G15" s="330">
        <f t="shared" si="8"/>
        <v>3326.8417599999998</v>
      </c>
      <c r="H15" s="330">
        <f t="shared" si="8"/>
        <v>3829.7861600000019</v>
      </c>
      <c r="I15" s="330">
        <f t="shared" si="8"/>
        <v>4423.0928799999992</v>
      </c>
      <c r="J15" s="330">
        <f t="shared" si="8"/>
        <v>3745.42632</v>
      </c>
      <c r="K15" s="330">
        <f t="shared" si="8"/>
        <v>3890.0998400000008</v>
      </c>
      <c r="L15" s="330">
        <f t="shared" si="8"/>
        <v>4004.5308799999998</v>
      </c>
      <c r="M15" s="330">
        <f t="shared" si="8"/>
        <v>3814.9807999999989</v>
      </c>
      <c r="N15" s="330">
        <f t="shared" si="8"/>
        <v>3903.8851200000004</v>
      </c>
      <c r="O15" s="330">
        <f t="shared" si="8"/>
        <v>1923.3518399999998</v>
      </c>
      <c r="P15" s="330">
        <f t="shared" si="8"/>
        <v>3692.351200000001</v>
      </c>
      <c r="Q15" s="330">
        <f t="shared" si="8"/>
        <v>3711.0953599999993</v>
      </c>
      <c r="R15" s="330">
        <f t="shared" si="8"/>
        <v>4271.898000000001</v>
      </c>
      <c r="S15" s="330">
        <f t="shared" si="8"/>
        <v>2514.7825599999996</v>
      </c>
      <c r="T15" s="330">
        <f t="shared" si="8"/>
        <v>2734.4150400000008</v>
      </c>
      <c r="U15" s="330">
        <f t="shared" si="8"/>
        <v>4642.9054400000023</v>
      </c>
      <c r="V15" s="330">
        <f t="shared" si="8"/>
        <v>3903.1565600000013</v>
      </c>
      <c r="W15" s="330">
        <f t="shared" si="8"/>
        <v>4273.18984</v>
      </c>
      <c r="X15" s="330">
        <f t="shared" si="8"/>
        <v>3662.3456000000001</v>
      </c>
      <c r="Y15" s="377">
        <f t="shared" si="8"/>
        <v>2827.0802400000002</v>
      </c>
      <c r="Z15" s="377">
        <f t="shared" si="8"/>
        <v>4072.8745600000002</v>
      </c>
      <c r="AA15" s="377">
        <f t="shared" si="8"/>
        <v>2942.60608</v>
      </c>
      <c r="AB15" s="378">
        <f t="shared" si="8"/>
        <v>3877.8483999999999</v>
      </c>
      <c r="AC15" s="377">
        <f t="shared" si="8"/>
        <v>2962.2367200000003</v>
      </c>
      <c r="AD15" s="377">
        <f t="shared" si="8"/>
        <v>3960.6875199999999</v>
      </c>
      <c r="AE15" s="377">
        <f t="shared" si="8"/>
        <v>3045.81736</v>
      </c>
      <c r="AF15" s="330">
        <f t="shared" si="8"/>
        <v>1496.1071999999999</v>
      </c>
    </row>
    <row r="16" spans="2:32">
      <c r="B16" s="306">
        <f>B15+1</f>
        <v>7</v>
      </c>
      <c r="C16" s="309" t="s">
        <v>583</v>
      </c>
      <c r="D16" s="306" t="s">
        <v>575</v>
      </c>
      <c r="E16" s="326">
        <v>461336.85151999973</v>
      </c>
      <c r="F16" s="326">
        <f t="shared" ref="F16:AF16" si="9">F14-F15</f>
        <v>378202.1030399999</v>
      </c>
      <c r="G16" s="326">
        <f t="shared" si="9"/>
        <v>412528.37823999999</v>
      </c>
      <c r="H16" s="326">
        <f t="shared" si="9"/>
        <v>474893.48384000023</v>
      </c>
      <c r="I16" s="326">
        <f t="shared" si="9"/>
        <v>548463.51711999986</v>
      </c>
      <c r="J16" s="326">
        <f t="shared" si="9"/>
        <v>464432.86367999995</v>
      </c>
      <c r="K16" s="326">
        <f t="shared" si="9"/>
        <v>482372.38016000012</v>
      </c>
      <c r="L16" s="326">
        <f t="shared" si="9"/>
        <v>496561.82912000001</v>
      </c>
      <c r="M16" s="326">
        <f t="shared" si="9"/>
        <v>473057.61919999984</v>
      </c>
      <c r="N16" s="326">
        <f t="shared" si="9"/>
        <v>484081.75488000002</v>
      </c>
      <c r="O16" s="326">
        <f t="shared" si="9"/>
        <v>238495.62815999999</v>
      </c>
      <c r="P16" s="326">
        <f t="shared" si="9"/>
        <v>457851.54880000016</v>
      </c>
      <c r="Q16" s="326">
        <f t="shared" si="9"/>
        <v>460175.82463999995</v>
      </c>
      <c r="R16" s="326">
        <f t="shared" si="9"/>
        <v>529715.35200000007</v>
      </c>
      <c r="S16" s="326">
        <f t="shared" si="9"/>
        <v>311833.03743999993</v>
      </c>
      <c r="T16" s="326">
        <f t="shared" si="9"/>
        <v>339067.46496000007</v>
      </c>
      <c r="U16" s="326">
        <f t="shared" si="9"/>
        <v>575720.27456000028</v>
      </c>
      <c r="V16" s="326">
        <f t="shared" si="9"/>
        <v>483991.41344000015</v>
      </c>
      <c r="W16" s="326">
        <f t="shared" si="9"/>
        <v>529875.54015999998</v>
      </c>
      <c r="X16" s="326">
        <f t="shared" si="9"/>
        <v>454130.85440000001</v>
      </c>
      <c r="Y16" s="379">
        <f t="shared" si="9"/>
        <v>350557.94976000005</v>
      </c>
      <c r="Z16" s="379">
        <f t="shared" si="9"/>
        <v>505036.44543999998</v>
      </c>
      <c r="AA16" s="379">
        <f t="shared" si="9"/>
        <v>364883.15392000001</v>
      </c>
      <c r="AB16" s="380">
        <f t="shared" si="9"/>
        <v>480853.20159999997</v>
      </c>
      <c r="AC16" s="379">
        <f t="shared" si="9"/>
        <v>367317.35328000004</v>
      </c>
      <c r="AD16" s="379">
        <f t="shared" si="9"/>
        <v>491125.25248000002</v>
      </c>
      <c r="AE16" s="379">
        <f t="shared" si="9"/>
        <v>377681.35264</v>
      </c>
      <c r="AF16" s="326">
        <f t="shared" si="9"/>
        <v>185517.2928</v>
      </c>
    </row>
    <row r="17" spans="2:32" ht="15">
      <c r="B17" s="310" t="s">
        <v>71</v>
      </c>
      <c r="C17" s="44" t="s">
        <v>584</v>
      </c>
      <c r="D17" s="306"/>
      <c r="E17" s="328"/>
      <c r="F17" s="328"/>
      <c r="G17" s="328"/>
      <c r="H17" s="328"/>
      <c r="I17" s="328"/>
      <c r="J17" s="328"/>
      <c r="K17" s="328"/>
      <c r="L17" s="328"/>
      <c r="M17" s="328"/>
      <c r="N17" s="328"/>
      <c r="O17" s="328"/>
      <c r="P17" s="328"/>
      <c r="Q17" s="328"/>
      <c r="R17" s="328"/>
      <c r="S17" s="328"/>
      <c r="T17" s="328"/>
      <c r="U17" s="328"/>
      <c r="V17" s="328"/>
      <c r="W17" s="328"/>
      <c r="X17" s="328"/>
      <c r="Y17" s="375"/>
      <c r="Z17" s="375"/>
      <c r="AA17" s="375"/>
      <c r="AB17" s="376"/>
      <c r="AC17" s="375"/>
      <c r="AD17" s="375"/>
      <c r="AE17" s="375"/>
      <c r="AF17" s="328"/>
    </row>
    <row r="18" spans="2:32">
      <c r="B18" s="306">
        <f>B16+1</f>
        <v>8</v>
      </c>
      <c r="C18" s="309" t="s">
        <v>585</v>
      </c>
      <c r="D18" s="306" t="s">
        <v>577</v>
      </c>
      <c r="E18" s="328">
        <v>2341320545.6999998</v>
      </c>
      <c r="F18" s="332">
        <v>2066782168.5503044</v>
      </c>
      <c r="G18" s="332">
        <v>2248891646.7410879</v>
      </c>
      <c r="H18" s="332">
        <v>2351003241.5324974</v>
      </c>
      <c r="I18" s="332">
        <v>2920748148.1058407</v>
      </c>
      <c r="J18" s="332">
        <v>2367600412.6876249</v>
      </c>
      <c r="K18" s="332">
        <v>2537575449.846839</v>
      </c>
      <c r="L18" s="332">
        <v>2674150332.1846557</v>
      </c>
      <c r="M18" s="332">
        <v>2589731642.4924951</v>
      </c>
      <c r="N18" s="332">
        <f>2731513497.306-2*10^7</f>
        <v>2711513497.3060002</v>
      </c>
      <c r="O18" s="332">
        <v>1425675793.2600801</v>
      </c>
      <c r="P18" s="332">
        <v>2305819505.54</v>
      </c>
      <c r="Q18" s="333">
        <v>2455227399.9460001</v>
      </c>
      <c r="R18" s="333">
        <v>2971227553.5542893</v>
      </c>
      <c r="S18" s="333">
        <v>1800622915.5400007</v>
      </c>
      <c r="T18" s="333">
        <v>1948937982.4200006</v>
      </c>
      <c r="U18" s="333">
        <v>3189117249.0500002</v>
      </c>
      <c r="V18" s="333">
        <v>2719161355.7524805</v>
      </c>
      <c r="W18" s="333">
        <v>2987090891.2578888</v>
      </c>
      <c r="X18" s="333">
        <v>2660336349.100143</v>
      </c>
      <c r="Y18" s="381">
        <v>2162591673</v>
      </c>
      <c r="Z18" s="381">
        <v>3078502756</v>
      </c>
      <c r="AA18" s="381">
        <v>2305925147</v>
      </c>
      <c r="AB18" s="382">
        <v>2763415400</v>
      </c>
      <c r="AC18" s="381">
        <v>1933534223</v>
      </c>
      <c r="AD18" s="381">
        <v>2712360831</v>
      </c>
      <c r="AE18" s="381">
        <v>2176197387</v>
      </c>
      <c r="AF18" s="333">
        <v>1085884756</v>
      </c>
    </row>
    <row r="19" spans="2:32">
      <c r="B19" s="306">
        <f>B18+1</f>
        <v>9</v>
      </c>
      <c r="C19" s="309" t="s">
        <v>586</v>
      </c>
      <c r="D19" s="306" t="s">
        <v>577</v>
      </c>
      <c r="E19" s="328">
        <v>0</v>
      </c>
      <c r="F19" s="328">
        <v>0</v>
      </c>
      <c r="G19" s="328">
        <v>0</v>
      </c>
      <c r="H19" s="328">
        <v>0</v>
      </c>
      <c r="I19" s="328">
        <v>0</v>
      </c>
      <c r="J19" s="328">
        <v>0</v>
      </c>
      <c r="K19" s="328">
        <v>0</v>
      </c>
      <c r="L19" s="328">
        <v>0</v>
      </c>
      <c r="M19" s="328">
        <v>0</v>
      </c>
      <c r="N19" s="328">
        <v>0</v>
      </c>
      <c r="O19" s="328">
        <v>0</v>
      </c>
      <c r="P19" s="328">
        <v>0</v>
      </c>
      <c r="Q19" s="328">
        <v>0</v>
      </c>
      <c r="R19" s="328">
        <v>0</v>
      </c>
      <c r="S19" s="328">
        <v>0</v>
      </c>
      <c r="T19" s="328">
        <v>0</v>
      </c>
      <c r="U19" s="328">
        <v>0</v>
      </c>
      <c r="V19" s="328">
        <v>0</v>
      </c>
      <c r="W19" s="328">
        <v>0</v>
      </c>
      <c r="X19" s="328">
        <v>0</v>
      </c>
      <c r="Y19" s="375">
        <v>0</v>
      </c>
      <c r="Z19" s="375">
        <v>0</v>
      </c>
      <c r="AA19" s="375">
        <v>0</v>
      </c>
      <c r="AB19" s="376">
        <v>0</v>
      </c>
      <c r="AC19" s="375">
        <v>0</v>
      </c>
      <c r="AD19" s="375">
        <v>0</v>
      </c>
      <c r="AE19" s="375">
        <v>0</v>
      </c>
      <c r="AF19" s="328">
        <v>0</v>
      </c>
    </row>
    <row r="20" spans="2:32">
      <c r="B20" s="306">
        <f>B19+1</f>
        <v>10</v>
      </c>
      <c r="C20" s="309" t="s">
        <v>587</v>
      </c>
      <c r="D20" s="306" t="s">
        <v>577</v>
      </c>
      <c r="E20" s="328">
        <v>0</v>
      </c>
      <c r="F20" s="328">
        <v>0</v>
      </c>
      <c r="G20" s="328">
        <v>0</v>
      </c>
      <c r="H20" s="328">
        <v>0</v>
      </c>
      <c r="I20" s="328">
        <v>0</v>
      </c>
      <c r="J20" s="328">
        <v>0</v>
      </c>
      <c r="K20" s="328">
        <v>0</v>
      </c>
      <c r="L20" s="328">
        <v>0</v>
      </c>
      <c r="M20" s="328">
        <v>0</v>
      </c>
      <c r="N20" s="328">
        <v>0</v>
      </c>
      <c r="O20" s="328">
        <v>0</v>
      </c>
      <c r="P20" s="328">
        <v>0</v>
      </c>
      <c r="Q20" s="328">
        <v>0</v>
      </c>
      <c r="R20" s="328">
        <v>0</v>
      </c>
      <c r="S20" s="328">
        <v>0</v>
      </c>
      <c r="T20" s="328">
        <v>0</v>
      </c>
      <c r="U20" s="328">
        <v>0</v>
      </c>
      <c r="V20" s="328">
        <v>0</v>
      </c>
      <c r="W20" s="328">
        <v>0</v>
      </c>
      <c r="X20" s="328">
        <v>0</v>
      </c>
      <c r="Y20" s="375">
        <v>0</v>
      </c>
      <c r="Z20" s="375">
        <v>0</v>
      </c>
      <c r="AA20" s="375">
        <v>0</v>
      </c>
      <c r="AB20" s="376">
        <v>0</v>
      </c>
      <c r="AC20" s="375">
        <v>0</v>
      </c>
      <c r="AD20" s="375">
        <v>0</v>
      </c>
      <c r="AE20" s="375">
        <v>0</v>
      </c>
      <c r="AF20" s="328">
        <v>0</v>
      </c>
    </row>
    <row r="21" spans="2:32">
      <c r="B21" s="306">
        <f>B20+1</f>
        <v>11</v>
      </c>
      <c r="C21" s="309" t="s">
        <v>588</v>
      </c>
      <c r="D21" s="306" t="s">
        <v>577</v>
      </c>
      <c r="E21" s="328">
        <v>2341320545.6999998</v>
      </c>
      <c r="F21" s="328">
        <f t="shared" ref="F21:V21" si="10">F18+F19+F20</f>
        <v>2066782168.5503044</v>
      </c>
      <c r="G21" s="328">
        <f t="shared" si="10"/>
        <v>2248891646.7410879</v>
      </c>
      <c r="H21" s="328">
        <f t="shared" si="10"/>
        <v>2351003241.5324974</v>
      </c>
      <c r="I21" s="328">
        <f t="shared" si="10"/>
        <v>2920748148.1058407</v>
      </c>
      <c r="J21" s="328">
        <f t="shared" si="10"/>
        <v>2367600412.6876249</v>
      </c>
      <c r="K21" s="328">
        <f t="shared" si="10"/>
        <v>2537575449.846839</v>
      </c>
      <c r="L21" s="328">
        <f t="shared" si="10"/>
        <v>2674150332.1846557</v>
      </c>
      <c r="M21" s="328">
        <f t="shared" si="10"/>
        <v>2589731642.4924951</v>
      </c>
      <c r="N21" s="328">
        <f t="shared" si="10"/>
        <v>2711513497.3060002</v>
      </c>
      <c r="O21" s="328">
        <f t="shared" si="10"/>
        <v>1425675793.2600801</v>
      </c>
      <c r="P21" s="328">
        <f t="shared" si="10"/>
        <v>2305819505.54</v>
      </c>
      <c r="Q21" s="328">
        <f t="shared" si="10"/>
        <v>2455227399.9460001</v>
      </c>
      <c r="R21" s="328">
        <f t="shared" si="10"/>
        <v>2971227553.5542893</v>
      </c>
      <c r="S21" s="328">
        <f t="shared" si="10"/>
        <v>1800622915.5400007</v>
      </c>
      <c r="T21" s="328">
        <f t="shared" si="10"/>
        <v>1948937982.4200006</v>
      </c>
      <c r="U21" s="328">
        <f t="shared" si="10"/>
        <v>3189117249.0500002</v>
      </c>
      <c r="V21" s="328">
        <f t="shared" si="10"/>
        <v>2719161355.7524805</v>
      </c>
      <c r="W21" s="328">
        <f>W18+W19+W20</f>
        <v>2987090891.2578888</v>
      </c>
      <c r="X21" s="328">
        <f>X18+X19+X20</f>
        <v>2660336349.100143</v>
      </c>
      <c r="Y21" s="375">
        <f t="shared" ref="Y21:Z21" si="11">Y18+Y19+Y20</f>
        <v>2162591673</v>
      </c>
      <c r="Z21" s="375">
        <f t="shared" si="11"/>
        <v>3078502756</v>
      </c>
      <c r="AA21" s="375">
        <f>AA18+AA19+AA20</f>
        <v>2305925147</v>
      </c>
      <c r="AB21" s="376">
        <f>AB18+AB19+AB20</f>
        <v>2763415400</v>
      </c>
      <c r="AC21" s="375">
        <f t="shared" ref="AC21:AF21" si="12">AC18+AC19+AC20</f>
        <v>1933534223</v>
      </c>
      <c r="AD21" s="375">
        <f t="shared" si="12"/>
        <v>2712360831</v>
      </c>
      <c r="AE21" s="375">
        <f t="shared" si="12"/>
        <v>2176197387</v>
      </c>
      <c r="AF21" s="328">
        <f t="shared" si="12"/>
        <v>1085884756</v>
      </c>
    </row>
    <row r="22" spans="2:32" ht="15">
      <c r="B22" s="310" t="s">
        <v>589</v>
      </c>
      <c r="C22" s="44" t="s">
        <v>590</v>
      </c>
      <c r="D22" s="306"/>
      <c r="E22" s="334"/>
      <c r="F22" s="334"/>
      <c r="G22" s="334"/>
      <c r="H22" s="334"/>
      <c r="I22" s="334"/>
      <c r="J22" s="334"/>
      <c r="K22" s="334"/>
      <c r="L22" s="334"/>
      <c r="M22" s="334"/>
      <c r="N22" s="334"/>
      <c r="O22" s="334"/>
      <c r="P22" s="334"/>
      <c r="Q22" s="334"/>
      <c r="R22" s="334"/>
      <c r="S22" s="334"/>
      <c r="T22" s="334"/>
      <c r="U22" s="334"/>
      <c r="V22" s="334"/>
      <c r="W22" s="334"/>
      <c r="X22" s="334"/>
      <c r="Y22" s="383"/>
      <c r="Z22" s="383"/>
      <c r="AA22" s="383"/>
      <c r="AB22" s="383"/>
      <c r="AC22" s="519"/>
      <c r="AD22" s="519"/>
      <c r="AE22" s="519"/>
      <c r="AF22" s="520"/>
    </row>
    <row r="23" spans="2:32">
      <c r="B23" s="306">
        <f>B21+1</f>
        <v>12</v>
      </c>
      <c r="C23" s="309" t="s">
        <v>591</v>
      </c>
      <c r="D23" s="306"/>
      <c r="E23" s="328">
        <f t="shared" ref="E23:V23" si="13">E24+E25+E26</f>
        <v>50782284</v>
      </c>
      <c r="F23" s="328">
        <f t="shared" si="13"/>
        <v>38162151</v>
      </c>
      <c r="G23" s="328">
        <f t="shared" si="13"/>
        <v>46434380</v>
      </c>
      <c r="H23" s="328">
        <f t="shared" si="13"/>
        <v>94910577</v>
      </c>
      <c r="I23" s="328">
        <f t="shared" si="13"/>
        <v>99674511</v>
      </c>
      <c r="J23" s="328">
        <f t="shared" si="13"/>
        <v>73375975</v>
      </c>
      <c r="K23" s="328">
        <f t="shared" si="13"/>
        <v>82567941</v>
      </c>
      <c r="L23" s="328">
        <f t="shared" si="13"/>
        <v>59099344</v>
      </c>
      <c r="M23" s="328">
        <f t="shared" si="13"/>
        <v>67105877</v>
      </c>
      <c r="N23" s="328">
        <f t="shared" si="13"/>
        <v>59576489</v>
      </c>
      <c r="O23" s="328">
        <f t="shared" si="13"/>
        <v>23810815</v>
      </c>
      <c r="P23" s="328">
        <f t="shared" si="13"/>
        <v>127229721</v>
      </c>
      <c r="Q23" s="328">
        <f t="shared" si="13"/>
        <v>80850490</v>
      </c>
      <c r="R23" s="328">
        <f t="shared" si="13"/>
        <v>67604437</v>
      </c>
      <c r="S23" s="328">
        <f t="shared" si="13"/>
        <v>36118459</v>
      </c>
      <c r="T23" s="328">
        <f t="shared" si="13"/>
        <v>62703218</v>
      </c>
      <c r="U23" s="328">
        <f t="shared" si="13"/>
        <v>107464378</v>
      </c>
      <c r="V23" s="328">
        <f t="shared" si="13"/>
        <v>93542759</v>
      </c>
      <c r="W23" s="328">
        <f>W24+W25+W26</f>
        <v>97022112</v>
      </c>
      <c r="X23" s="328">
        <f t="shared" ref="X23:Z23" si="14">X24+X25+X26</f>
        <v>66917000</v>
      </c>
      <c r="Y23" s="375">
        <f t="shared" si="14"/>
        <v>59753451</v>
      </c>
      <c r="Z23" s="375">
        <f t="shared" si="14"/>
        <v>78565611</v>
      </c>
      <c r="AA23" s="375">
        <f>AA24+AA25+AA26</f>
        <v>72191333</v>
      </c>
      <c r="AB23" s="376">
        <f t="shared" ref="AB23:AF23" si="15">AB24+AB25+AB26</f>
        <v>136705563</v>
      </c>
      <c r="AC23" s="375">
        <f t="shared" si="15"/>
        <v>66566347</v>
      </c>
      <c r="AD23" s="375">
        <f t="shared" si="15"/>
        <v>99778013</v>
      </c>
      <c r="AE23" s="375">
        <f t="shared" si="15"/>
        <v>60011172</v>
      </c>
      <c r="AF23" s="328">
        <f t="shared" si="15"/>
        <v>24126458</v>
      </c>
    </row>
    <row r="24" spans="2:32">
      <c r="B24" s="306"/>
      <c r="C24" s="309" t="s">
        <v>592</v>
      </c>
      <c r="D24" s="306" t="s">
        <v>577</v>
      </c>
      <c r="E24" s="328">
        <v>50782284</v>
      </c>
      <c r="F24" s="332">
        <v>38162151</v>
      </c>
      <c r="G24" s="332">
        <v>46434380</v>
      </c>
      <c r="H24" s="332">
        <v>94910577</v>
      </c>
      <c r="I24" s="332">
        <v>99674511</v>
      </c>
      <c r="J24" s="332">
        <f>73350885+25090</f>
        <v>73375975</v>
      </c>
      <c r="K24" s="332">
        <v>82567941</v>
      </c>
      <c r="L24" s="332">
        <v>59099344</v>
      </c>
      <c r="M24" s="332">
        <v>67105877</v>
      </c>
      <c r="N24" s="332">
        <v>59576489</v>
      </c>
      <c r="O24" s="332">
        <v>23810815</v>
      </c>
      <c r="P24" s="332">
        <v>127229721</v>
      </c>
      <c r="Q24" s="332">
        <v>80850490</v>
      </c>
      <c r="R24" s="332">
        <v>67604437</v>
      </c>
      <c r="S24" s="332">
        <v>36118459</v>
      </c>
      <c r="T24" s="332">
        <v>62703218</v>
      </c>
      <c r="U24" s="332">
        <v>107464378</v>
      </c>
      <c r="V24" s="332">
        <v>93542759</v>
      </c>
      <c r="W24" s="332">
        <v>97022112</v>
      </c>
      <c r="X24" s="332">
        <v>66917000</v>
      </c>
      <c r="Y24" s="384">
        <v>59753451</v>
      </c>
      <c r="Z24" s="384">
        <v>78565611</v>
      </c>
      <c r="AA24" s="384">
        <v>72191333</v>
      </c>
      <c r="AB24" s="385">
        <v>136705563</v>
      </c>
      <c r="AC24" s="384">
        <v>66566347</v>
      </c>
      <c r="AD24" s="384">
        <v>99778013</v>
      </c>
      <c r="AE24" s="384">
        <v>60011172</v>
      </c>
      <c r="AF24" s="332">
        <v>24126458</v>
      </c>
    </row>
    <row r="25" spans="2:32">
      <c r="B25" s="306"/>
      <c r="C25" s="309" t="s">
        <v>593</v>
      </c>
      <c r="D25" s="306" t="s">
        <v>577</v>
      </c>
      <c r="E25" s="328">
        <v>0</v>
      </c>
      <c r="F25" s="328">
        <v>0</v>
      </c>
      <c r="G25" s="328">
        <v>0</v>
      </c>
      <c r="H25" s="328">
        <v>0</v>
      </c>
      <c r="I25" s="328">
        <v>0</v>
      </c>
      <c r="J25" s="328">
        <v>0</v>
      </c>
      <c r="K25" s="328">
        <v>0</v>
      </c>
      <c r="L25" s="328">
        <v>0</v>
      </c>
      <c r="M25" s="328">
        <v>0</v>
      </c>
      <c r="N25" s="328">
        <v>0</v>
      </c>
      <c r="O25" s="328">
        <v>0</v>
      </c>
      <c r="P25" s="328">
        <v>0</v>
      </c>
      <c r="Q25" s="328">
        <v>0</v>
      </c>
      <c r="R25" s="328">
        <v>0</v>
      </c>
      <c r="S25" s="328">
        <v>0</v>
      </c>
      <c r="T25" s="328">
        <v>0</v>
      </c>
      <c r="U25" s="328">
        <v>0</v>
      </c>
      <c r="V25" s="328">
        <v>0</v>
      </c>
      <c r="W25" s="328">
        <v>0</v>
      </c>
      <c r="X25" s="328">
        <v>0</v>
      </c>
      <c r="Y25" s="375">
        <v>0</v>
      </c>
      <c r="Z25" s="375">
        <v>0</v>
      </c>
      <c r="AA25" s="375">
        <v>0</v>
      </c>
      <c r="AB25" s="376">
        <v>0</v>
      </c>
      <c r="AC25" s="375">
        <v>0</v>
      </c>
      <c r="AD25" s="375">
        <v>0</v>
      </c>
      <c r="AE25" s="375">
        <v>0</v>
      </c>
      <c r="AF25" s="328">
        <v>0</v>
      </c>
    </row>
    <row r="26" spans="2:32">
      <c r="B26" s="306"/>
      <c r="C26" s="309" t="s">
        <v>594</v>
      </c>
      <c r="D26" s="306" t="s">
        <v>577</v>
      </c>
      <c r="E26" s="328">
        <v>0</v>
      </c>
      <c r="F26" s="328">
        <v>0</v>
      </c>
      <c r="G26" s="328">
        <v>0</v>
      </c>
      <c r="H26" s="328">
        <v>0</v>
      </c>
      <c r="I26" s="328">
        <v>0</v>
      </c>
      <c r="J26" s="328">
        <v>0</v>
      </c>
      <c r="K26" s="328">
        <v>0</v>
      </c>
      <c r="L26" s="328">
        <v>0</v>
      </c>
      <c r="M26" s="328">
        <v>0</v>
      </c>
      <c r="N26" s="328">
        <v>0</v>
      </c>
      <c r="O26" s="328">
        <v>0</v>
      </c>
      <c r="P26" s="328">
        <v>0</v>
      </c>
      <c r="Q26" s="328">
        <v>0</v>
      </c>
      <c r="R26" s="328">
        <v>0</v>
      </c>
      <c r="S26" s="328">
        <v>0</v>
      </c>
      <c r="T26" s="328">
        <v>0</v>
      </c>
      <c r="U26" s="328">
        <v>0</v>
      </c>
      <c r="V26" s="328">
        <v>0</v>
      </c>
      <c r="W26" s="328">
        <v>0</v>
      </c>
      <c r="X26" s="328">
        <v>0</v>
      </c>
      <c r="Y26" s="375">
        <v>0</v>
      </c>
      <c r="Z26" s="375">
        <v>0</v>
      </c>
      <c r="AA26" s="375">
        <v>0</v>
      </c>
      <c r="AB26" s="376">
        <v>0</v>
      </c>
      <c r="AC26" s="375">
        <v>0</v>
      </c>
      <c r="AD26" s="375">
        <v>0</v>
      </c>
      <c r="AE26" s="375">
        <v>0</v>
      </c>
      <c r="AF26" s="328">
        <v>0</v>
      </c>
    </row>
    <row r="27" spans="2:32">
      <c r="B27" s="306">
        <f>B23+1</f>
        <v>13</v>
      </c>
      <c r="C27" s="309" t="s">
        <v>595</v>
      </c>
      <c r="D27" s="306" t="s">
        <v>577</v>
      </c>
      <c r="E27" s="335">
        <v>0</v>
      </c>
      <c r="F27" s="335">
        <v>0</v>
      </c>
      <c r="G27" s="335">
        <v>0</v>
      </c>
      <c r="H27" s="335">
        <v>0</v>
      </c>
      <c r="I27" s="335">
        <v>0</v>
      </c>
      <c r="J27" s="335">
        <v>0</v>
      </c>
      <c r="K27" s="335">
        <v>0</v>
      </c>
      <c r="L27" s="335">
        <v>0</v>
      </c>
      <c r="M27" s="335">
        <v>0</v>
      </c>
      <c r="N27" s="335">
        <v>0</v>
      </c>
      <c r="O27" s="335">
        <v>0</v>
      </c>
      <c r="P27" s="335">
        <v>0</v>
      </c>
      <c r="Q27" s="335">
        <v>0</v>
      </c>
      <c r="R27" s="335">
        <v>0</v>
      </c>
      <c r="S27" s="335">
        <v>0</v>
      </c>
      <c r="T27" s="335">
        <v>0</v>
      </c>
      <c r="U27" s="335">
        <v>0</v>
      </c>
      <c r="V27" s="335">
        <v>0</v>
      </c>
      <c r="W27" s="335">
        <v>0</v>
      </c>
      <c r="X27" s="335">
        <v>0</v>
      </c>
      <c r="Y27" s="386">
        <v>0</v>
      </c>
      <c r="Z27" s="386">
        <v>0</v>
      </c>
      <c r="AA27" s="386">
        <v>0</v>
      </c>
      <c r="AB27" s="386">
        <v>0</v>
      </c>
      <c r="AC27" s="375">
        <v>0</v>
      </c>
      <c r="AD27" s="375">
        <v>0</v>
      </c>
      <c r="AE27" s="375">
        <v>0</v>
      </c>
      <c r="AF27" s="328">
        <v>0</v>
      </c>
    </row>
    <row r="28" spans="2:32">
      <c r="B28" s="306">
        <f>B27+1</f>
        <v>14</v>
      </c>
      <c r="C28" s="309" t="s">
        <v>596</v>
      </c>
      <c r="D28" s="306" t="s">
        <v>577</v>
      </c>
      <c r="E28" s="328">
        <v>0</v>
      </c>
      <c r="F28" s="328">
        <v>0</v>
      </c>
      <c r="G28" s="328">
        <v>0</v>
      </c>
      <c r="H28" s="328">
        <v>0</v>
      </c>
      <c r="I28" s="328">
        <v>0</v>
      </c>
      <c r="J28" s="332">
        <v>25090</v>
      </c>
      <c r="K28" s="328">
        <v>0</v>
      </c>
      <c r="L28" s="328">
        <v>0</v>
      </c>
      <c r="M28" s="332">
        <v>3958144</v>
      </c>
      <c r="N28" s="328">
        <v>0</v>
      </c>
      <c r="O28" s="328">
        <v>0</v>
      </c>
      <c r="P28" s="328">
        <v>0</v>
      </c>
      <c r="Q28" s="328">
        <v>0</v>
      </c>
      <c r="R28" s="328">
        <v>0</v>
      </c>
      <c r="S28" s="309"/>
      <c r="T28" s="332">
        <v>436532</v>
      </c>
      <c r="U28" s="328">
        <v>0</v>
      </c>
      <c r="V28" s="332">
        <v>27878</v>
      </c>
      <c r="W28" s="332">
        <v>9293</v>
      </c>
      <c r="X28" s="332">
        <v>0</v>
      </c>
      <c r="Y28" s="375">
        <v>8978</v>
      </c>
      <c r="Z28" s="384">
        <v>37171</v>
      </c>
      <c r="AA28" s="384">
        <v>18586</v>
      </c>
      <c r="AB28" s="385">
        <v>64893</v>
      </c>
      <c r="AC28" s="375">
        <v>27721</v>
      </c>
      <c r="AD28" s="384">
        <v>46464</v>
      </c>
      <c r="AE28" s="384">
        <v>55755</v>
      </c>
      <c r="AF28" s="332">
        <v>27879</v>
      </c>
    </row>
    <row r="29" spans="2:32" ht="28.5">
      <c r="B29" s="306">
        <f>B28+1</f>
        <v>15</v>
      </c>
      <c r="C29" s="71" t="s">
        <v>597</v>
      </c>
      <c r="D29" s="306" t="s">
        <v>577</v>
      </c>
      <c r="E29" s="328">
        <v>0</v>
      </c>
      <c r="F29" s="328">
        <v>0</v>
      </c>
      <c r="G29" s="328">
        <v>0</v>
      </c>
      <c r="H29" s="328">
        <v>0</v>
      </c>
      <c r="I29" s="328">
        <v>0</v>
      </c>
      <c r="J29" s="328">
        <v>0</v>
      </c>
      <c r="K29" s="328">
        <v>0</v>
      </c>
      <c r="L29" s="328">
        <v>0</v>
      </c>
      <c r="M29" s="328">
        <v>0</v>
      </c>
      <c r="N29" s="328">
        <v>0</v>
      </c>
      <c r="O29" s="328">
        <v>0</v>
      </c>
      <c r="P29" s="328">
        <v>0</v>
      </c>
      <c r="Q29" s="328">
        <v>0</v>
      </c>
      <c r="R29" s="328">
        <v>0</v>
      </c>
      <c r="S29" s="328">
        <v>0</v>
      </c>
      <c r="T29" s="328">
        <v>0</v>
      </c>
      <c r="U29" s="328">
        <v>0</v>
      </c>
      <c r="V29" s="328">
        <v>0</v>
      </c>
      <c r="W29" s="328">
        <v>0</v>
      </c>
      <c r="X29" s="328">
        <v>0</v>
      </c>
      <c r="Y29" s="375">
        <v>0</v>
      </c>
      <c r="Z29" s="375">
        <v>0</v>
      </c>
      <c r="AA29" s="375">
        <v>0</v>
      </c>
      <c r="AB29" s="376">
        <v>0</v>
      </c>
      <c r="AC29" s="375">
        <v>0</v>
      </c>
      <c r="AD29" s="375">
        <v>0</v>
      </c>
      <c r="AE29" s="375">
        <v>0</v>
      </c>
      <c r="AF29" s="328">
        <v>0</v>
      </c>
    </row>
    <row r="30" spans="2:32">
      <c r="B30" s="306">
        <f>B29+1</f>
        <v>16</v>
      </c>
      <c r="C30" s="71" t="s">
        <v>598</v>
      </c>
      <c r="D30" s="306" t="s">
        <v>577</v>
      </c>
      <c r="E30" s="328">
        <v>50782284</v>
      </c>
      <c r="F30" s="328">
        <f>F23+F27+F28+F29</f>
        <v>38162151</v>
      </c>
      <c r="G30" s="328">
        <f>G23+G27+G28+G29</f>
        <v>46434380</v>
      </c>
      <c r="H30" s="328">
        <f>H23+H27+H28+H29</f>
        <v>94910577</v>
      </c>
      <c r="I30" s="328">
        <f>I23+I27+I28+I29</f>
        <v>99674511</v>
      </c>
      <c r="J30" s="328">
        <f>J23+J27-J28+J29</f>
        <v>73350885</v>
      </c>
      <c r="K30" s="328">
        <f>K23+K27+K28+K29</f>
        <v>82567941</v>
      </c>
      <c r="L30" s="328">
        <f>L23+L27+L28+L29</f>
        <v>59099344</v>
      </c>
      <c r="M30" s="328">
        <f>M23+M27-M28+M29</f>
        <v>63147733</v>
      </c>
      <c r="N30" s="328">
        <f t="shared" ref="N30:S30" si="16">N23+N27+N28+N29</f>
        <v>59576489</v>
      </c>
      <c r="O30" s="328">
        <f t="shared" si="16"/>
        <v>23810815</v>
      </c>
      <c r="P30" s="328">
        <f t="shared" si="16"/>
        <v>127229721</v>
      </c>
      <c r="Q30" s="328">
        <f t="shared" si="16"/>
        <v>80850490</v>
      </c>
      <c r="R30" s="328">
        <f t="shared" si="16"/>
        <v>67604437</v>
      </c>
      <c r="S30" s="328">
        <f t="shared" si="16"/>
        <v>36118459</v>
      </c>
      <c r="T30" s="328">
        <f>T23+T27-T28+T29</f>
        <v>62266686</v>
      </c>
      <c r="U30" s="328">
        <f>U23+U27+U28+U29</f>
        <v>107464378</v>
      </c>
      <c r="V30" s="328">
        <f>V23+V27-V28+V29</f>
        <v>93514881</v>
      </c>
      <c r="W30" s="328">
        <f>W23+W27-W28+W29</f>
        <v>97012819</v>
      </c>
      <c r="X30" s="328">
        <f>X23+X27+X28+X29</f>
        <v>66917000</v>
      </c>
      <c r="Y30" s="375">
        <f>Y23+Y27-Y28+Y29</f>
        <v>59744473</v>
      </c>
      <c r="Z30" s="375">
        <f>Z23+Z27-Z28+Z29</f>
        <v>78528440</v>
      </c>
      <c r="AA30" s="375">
        <f>AA23+AA27-AA28+AA29</f>
        <v>72172747</v>
      </c>
      <c r="AB30" s="376">
        <f>AB23+AB27-AB28+AB29</f>
        <v>136640670</v>
      </c>
      <c r="AC30" s="375">
        <f>AC23+AC27-AC28+AC29</f>
        <v>66538626</v>
      </c>
      <c r="AD30" s="375">
        <f t="shared" ref="AD30:AE30" si="17">AD23+AD27-AD28+AD29</f>
        <v>99731549</v>
      </c>
      <c r="AE30" s="375">
        <f t="shared" si="17"/>
        <v>59955417</v>
      </c>
      <c r="AF30" s="328">
        <f>AF23+AF27-AF28+AF29</f>
        <v>24098579</v>
      </c>
    </row>
    <row r="31" spans="2:32" ht="28.5">
      <c r="B31" s="306">
        <f>B30+1</f>
        <v>17</v>
      </c>
      <c r="C31" s="71" t="s">
        <v>599</v>
      </c>
      <c r="D31" s="306" t="s">
        <v>577</v>
      </c>
      <c r="E31" s="328">
        <v>2392102829.6999998</v>
      </c>
      <c r="F31" s="328">
        <f t="shared" ref="F31:AF31" si="18">F21+F30</f>
        <v>2104944319.5503044</v>
      </c>
      <c r="G31" s="328">
        <f t="shared" si="18"/>
        <v>2295326026.7410879</v>
      </c>
      <c r="H31" s="328">
        <f t="shared" si="18"/>
        <v>2445913818.5324974</v>
      </c>
      <c r="I31" s="328">
        <f t="shared" si="18"/>
        <v>3020422659.1058407</v>
      </c>
      <c r="J31" s="328">
        <f t="shared" si="18"/>
        <v>2440951297.6876249</v>
      </c>
      <c r="K31" s="328">
        <f t="shared" si="18"/>
        <v>2620143390.846839</v>
      </c>
      <c r="L31" s="328">
        <f t="shared" si="18"/>
        <v>2733249676.1846557</v>
      </c>
      <c r="M31" s="328">
        <f t="shared" si="18"/>
        <v>2652879375.4924951</v>
      </c>
      <c r="N31" s="328">
        <f t="shared" si="18"/>
        <v>2771089986.3060002</v>
      </c>
      <c r="O31" s="328">
        <f t="shared" si="18"/>
        <v>1449486608.2600801</v>
      </c>
      <c r="P31" s="328">
        <f t="shared" si="18"/>
        <v>2433049226.54</v>
      </c>
      <c r="Q31" s="328">
        <f t="shared" si="18"/>
        <v>2536077889.9460001</v>
      </c>
      <c r="R31" s="328">
        <f t="shared" si="18"/>
        <v>3038831990.5542893</v>
      </c>
      <c r="S31" s="328">
        <f t="shared" si="18"/>
        <v>1836741374.5400007</v>
      </c>
      <c r="T31" s="328">
        <f t="shared" si="18"/>
        <v>2011204668.4200006</v>
      </c>
      <c r="U31" s="328">
        <f t="shared" si="18"/>
        <v>3296581627.0500002</v>
      </c>
      <c r="V31" s="328">
        <f t="shared" si="18"/>
        <v>2812676236.7524805</v>
      </c>
      <c r="W31" s="328">
        <f t="shared" si="18"/>
        <v>3084103710.2578888</v>
      </c>
      <c r="X31" s="328">
        <f t="shared" si="18"/>
        <v>2727253349.100143</v>
      </c>
      <c r="Y31" s="375">
        <f t="shared" si="18"/>
        <v>2222336146</v>
      </c>
      <c r="Z31" s="375">
        <f t="shared" si="18"/>
        <v>3157031196</v>
      </c>
      <c r="AA31" s="375">
        <f t="shared" si="18"/>
        <v>2378097894</v>
      </c>
      <c r="AB31" s="376">
        <f t="shared" si="18"/>
        <v>2900056070</v>
      </c>
      <c r="AC31" s="375">
        <f t="shared" si="18"/>
        <v>2000072849</v>
      </c>
      <c r="AD31" s="375">
        <f t="shared" si="18"/>
        <v>2812092380</v>
      </c>
      <c r="AE31" s="375">
        <f t="shared" si="18"/>
        <v>2236152804</v>
      </c>
      <c r="AF31" s="328">
        <f t="shared" si="18"/>
        <v>1109983335</v>
      </c>
    </row>
    <row r="32" spans="2:32" ht="15">
      <c r="B32" s="310" t="s">
        <v>600</v>
      </c>
      <c r="C32" s="44" t="s">
        <v>601</v>
      </c>
      <c r="D32" s="306"/>
      <c r="E32" s="326"/>
      <c r="F32" s="326"/>
      <c r="G32" s="326"/>
      <c r="H32" s="326"/>
      <c r="I32" s="326"/>
      <c r="J32" s="326"/>
      <c r="K32" s="326"/>
      <c r="L32" s="326"/>
      <c r="M32" s="326"/>
      <c r="N32" s="326"/>
      <c r="O32" s="326"/>
      <c r="P32" s="326"/>
      <c r="Q32" s="326"/>
      <c r="R32" s="326"/>
      <c r="S32" s="326"/>
      <c r="T32" s="326"/>
      <c r="U32" s="326"/>
      <c r="V32" s="326"/>
      <c r="W32" s="326"/>
      <c r="X32" s="326"/>
      <c r="Y32" s="379"/>
      <c r="Z32" s="379"/>
      <c r="AA32" s="379"/>
      <c r="AB32" s="380"/>
      <c r="AC32" s="379"/>
      <c r="AD32" s="379"/>
      <c r="AE32" s="379"/>
      <c r="AF32" s="326"/>
    </row>
    <row r="33" spans="2:32">
      <c r="B33" s="306">
        <f>B31+1</f>
        <v>18</v>
      </c>
      <c r="C33" s="71" t="s">
        <v>602</v>
      </c>
      <c r="D33" s="306" t="s">
        <v>603</v>
      </c>
      <c r="E33" s="326">
        <v>4972.9624658906614</v>
      </c>
      <c r="F33" s="326">
        <f t="shared" ref="F33:AF33" si="19">(F10+F31)/(F9+F16)</f>
        <v>5438.5342273414099</v>
      </c>
      <c r="G33" s="326">
        <f t="shared" si="19"/>
        <v>5539.7753880530472</v>
      </c>
      <c r="H33" s="326">
        <f t="shared" si="19"/>
        <v>5215.5650096825439</v>
      </c>
      <c r="I33" s="326">
        <f t="shared" si="19"/>
        <v>5465.8373000963884</v>
      </c>
      <c r="J33" s="326">
        <f t="shared" si="19"/>
        <v>5319.4380040351043</v>
      </c>
      <c r="K33" s="326">
        <f t="shared" si="19"/>
        <v>5400.9989420194361</v>
      </c>
      <c r="L33" s="326">
        <f t="shared" si="19"/>
        <v>5476.289032878587</v>
      </c>
      <c r="M33" s="326">
        <f t="shared" si="19"/>
        <v>5570.1941656820436</v>
      </c>
      <c r="N33" s="326">
        <f t="shared" si="19"/>
        <v>5683.4652964062616</v>
      </c>
      <c r="O33" s="326">
        <f t="shared" si="19"/>
        <v>5917.0085036412165</v>
      </c>
      <c r="P33" s="326">
        <f t="shared" si="19"/>
        <v>5494.8699756969145</v>
      </c>
      <c r="Q33" s="326">
        <f t="shared" si="19"/>
        <v>5507.6068645695777</v>
      </c>
      <c r="R33" s="326">
        <f t="shared" si="19"/>
        <v>5703.4044771038098</v>
      </c>
      <c r="S33" s="326">
        <f t="shared" si="19"/>
        <v>5838.2459969260544</v>
      </c>
      <c r="T33" s="326">
        <f t="shared" si="19"/>
        <v>5898.0581031499351</v>
      </c>
      <c r="U33" s="326">
        <f t="shared" si="19"/>
        <v>5741.2805375529542</v>
      </c>
      <c r="V33" s="326">
        <f t="shared" si="19"/>
        <v>5801.2134195493527</v>
      </c>
      <c r="W33" s="326">
        <f t="shared" si="19"/>
        <v>5818.1742736411325</v>
      </c>
      <c r="X33" s="326">
        <f t="shared" si="19"/>
        <v>5981.2581653560765</v>
      </c>
      <c r="Y33" s="379">
        <f t="shared" si="19"/>
        <v>6231.5387208824486</v>
      </c>
      <c r="Z33" s="379">
        <f t="shared" si="19"/>
        <v>6246.4400302304075</v>
      </c>
      <c r="AA33" s="379">
        <f t="shared" si="19"/>
        <v>6430.1474281630926</v>
      </c>
      <c r="AB33" s="380">
        <f t="shared" si="19"/>
        <v>6120.5627061196656</v>
      </c>
      <c r="AC33" s="379">
        <f t="shared" si="19"/>
        <v>5661.6679150488972</v>
      </c>
      <c r="AD33" s="379">
        <f t="shared" si="19"/>
        <v>5714.3033953521854</v>
      </c>
      <c r="AE33" s="379">
        <f t="shared" si="19"/>
        <v>5866.9298277294556</v>
      </c>
      <c r="AF33" s="326">
        <f t="shared" si="19"/>
        <v>5925.59547706786</v>
      </c>
    </row>
    <row r="34" spans="2:32">
      <c r="B34" s="306">
        <f>B33+1</f>
        <v>19</v>
      </c>
      <c r="C34" s="71" t="s">
        <v>337</v>
      </c>
      <c r="D34" s="306"/>
      <c r="E34" s="336" t="s">
        <v>604</v>
      </c>
      <c r="F34" s="336" t="s">
        <v>604</v>
      </c>
      <c r="G34" s="336" t="s">
        <v>604</v>
      </c>
      <c r="H34" s="336" t="s">
        <v>604</v>
      </c>
      <c r="I34" s="336" t="s">
        <v>604</v>
      </c>
      <c r="J34" s="336" t="s">
        <v>604</v>
      </c>
      <c r="K34" s="336" t="s">
        <v>604</v>
      </c>
      <c r="L34" s="336" t="s">
        <v>604</v>
      </c>
      <c r="M34" s="336" t="s">
        <v>604</v>
      </c>
      <c r="N34" s="336" t="s">
        <v>604</v>
      </c>
      <c r="O34" s="336" t="s">
        <v>604</v>
      </c>
      <c r="P34" s="336" t="s">
        <v>604</v>
      </c>
      <c r="Q34" s="336" t="s">
        <v>604</v>
      </c>
      <c r="R34" s="336" t="s">
        <v>604</v>
      </c>
      <c r="S34" s="336" t="s">
        <v>604</v>
      </c>
      <c r="T34" s="336" t="s">
        <v>604</v>
      </c>
      <c r="U34" s="336" t="s">
        <v>604</v>
      </c>
      <c r="V34" s="336" t="s">
        <v>604</v>
      </c>
      <c r="W34" s="336" t="s">
        <v>604</v>
      </c>
      <c r="X34" s="336" t="s">
        <v>604</v>
      </c>
      <c r="Y34" s="387" t="s">
        <v>604</v>
      </c>
      <c r="Z34" s="387" t="s">
        <v>604</v>
      </c>
      <c r="AA34" s="387" t="s">
        <v>604</v>
      </c>
      <c r="AB34" s="388" t="s">
        <v>604</v>
      </c>
      <c r="AC34" s="387" t="s">
        <v>604</v>
      </c>
      <c r="AD34" s="387" t="s">
        <v>604</v>
      </c>
      <c r="AE34" s="387" t="s">
        <v>604</v>
      </c>
      <c r="AF34" s="336" t="s">
        <v>604</v>
      </c>
    </row>
    <row r="35" spans="2:32">
      <c r="B35" s="306">
        <f>B34+1</f>
        <v>20</v>
      </c>
      <c r="C35" s="71" t="s">
        <v>605</v>
      </c>
      <c r="D35" s="306" t="s">
        <v>603</v>
      </c>
      <c r="E35" s="326">
        <v>4383.5436495336853</v>
      </c>
      <c r="F35" s="337">
        <v>4506.5449115723868</v>
      </c>
      <c r="G35" s="326">
        <v>4785.355915157762</v>
      </c>
      <c r="H35" s="337">
        <f t="shared" ref="H35:AF35" si="20">+SUM(G31,F31,E31,E10,F10,G10)/SUM(G16,F16,F9,G9,E16,E9)</f>
        <v>5301.0195328006939</v>
      </c>
      <c r="I35" s="337">
        <f t="shared" si="20"/>
        <v>5390.3129746058639</v>
      </c>
      <c r="J35" s="337">
        <f t="shared" si="20"/>
        <v>5404.8600803741638</v>
      </c>
      <c r="K35" s="337">
        <f t="shared" si="20"/>
        <v>5337.7181994151952</v>
      </c>
      <c r="L35" s="337">
        <f t="shared" si="20"/>
        <v>5394.4321078457133</v>
      </c>
      <c r="M35" s="337">
        <f t="shared" si="20"/>
        <v>5399.4913929111681</v>
      </c>
      <c r="N35" s="337">
        <f t="shared" si="20"/>
        <v>5482.3868919327169</v>
      </c>
      <c r="O35" s="337">
        <f t="shared" si="20"/>
        <v>5575.5097788824451</v>
      </c>
      <c r="P35" s="337">
        <f t="shared" si="20"/>
        <v>5694.4123042577421</v>
      </c>
      <c r="Q35" s="337">
        <f t="shared" si="20"/>
        <v>5666.369876920101</v>
      </c>
      <c r="R35" s="337">
        <f t="shared" si="20"/>
        <v>5602.8309915959371</v>
      </c>
      <c r="S35" s="337">
        <f t="shared" si="20"/>
        <v>5568.366126771949</v>
      </c>
      <c r="T35" s="337">
        <f t="shared" si="20"/>
        <v>5668.8416543930571</v>
      </c>
      <c r="U35" s="337">
        <f t="shared" si="20"/>
        <v>5805.3903119740426</v>
      </c>
      <c r="V35" s="337">
        <f t="shared" si="20"/>
        <v>5819.6513022536292</v>
      </c>
      <c r="W35" s="337">
        <f t="shared" si="20"/>
        <v>5808.9561851518092</v>
      </c>
      <c r="X35" s="337">
        <f t="shared" si="20"/>
        <v>5785.8219652219523</v>
      </c>
      <c r="Y35" s="389">
        <f t="shared" si="20"/>
        <v>5862.8572757625025</v>
      </c>
      <c r="Z35" s="389">
        <f t="shared" si="20"/>
        <v>5998.2891251246529</v>
      </c>
      <c r="AA35" s="389">
        <f t="shared" si="20"/>
        <v>6159.9870288075745</v>
      </c>
      <c r="AB35" s="390">
        <f t="shared" si="20"/>
        <v>6300.1193883467049</v>
      </c>
      <c r="AC35" s="389">
        <f t="shared" si="20"/>
        <v>6257.8903169941141</v>
      </c>
      <c r="AD35" s="389">
        <f t="shared" si="20"/>
        <v>6072.5943046478014</v>
      </c>
      <c r="AE35" s="389">
        <f t="shared" si="20"/>
        <v>5841.2825721339332</v>
      </c>
      <c r="AF35" s="337">
        <f t="shared" si="20"/>
        <v>5744.3072101930302</v>
      </c>
    </row>
    <row r="36" spans="2:32" ht="15">
      <c r="B36" s="310" t="s">
        <v>606</v>
      </c>
      <c r="C36" s="44" t="s">
        <v>607</v>
      </c>
      <c r="D36" s="306"/>
      <c r="Y36" s="391"/>
      <c r="Z36" s="391"/>
      <c r="AA36" s="391"/>
      <c r="AB36" s="391"/>
      <c r="AC36" s="521"/>
      <c r="AD36" s="521"/>
      <c r="AE36" s="521"/>
      <c r="AF36" s="508"/>
    </row>
    <row r="37" spans="2:32" ht="28.5">
      <c r="B37" s="306">
        <f>B35+1</f>
        <v>21</v>
      </c>
      <c r="C37" s="71" t="s">
        <v>608</v>
      </c>
      <c r="D37" s="306" t="s">
        <v>338</v>
      </c>
      <c r="E37" s="326">
        <v>4073.6441796512831</v>
      </c>
      <c r="F37" s="330">
        <f t="shared" ref="F37:AB37" si="21">E41</f>
        <v>4365.66891178482</v>
      </c>
      <c r="G37" s="330">
        <f t="shared" si="21"/>
        <v>4567.0203734085153</v>
      </c>
      <c r="H37" s="330">
        <f t="shared" si="21"/>
        <v>4519.4121799547784</v>
      </c>
      <c r="I37" s="330">
        <f t="shared" si="21"/>
        <v>4309.2176632900382</v>
      </c>
      <c r="J37" s="330">
        <f t="shared" si="21"/>
        <v>4327.0608693866498</v>
      </c>
      <c r="K37" s="330">
        <f t="shared" si="21"/>
        <v>4332.5937202855494</v>
      </c>
      <c r="L37" s="330">
        <f t="shared" si="21"/>
        <v>4294.4123087369053</v>
      </c>
      <c r="M37" s="330">
        <f t="shared" si="21"/>
        <v>4443.4533984650734</v>
      </c>
      <c r="N37" s="330">
        <f t="shared" si="21"/>
        <v>4483.0737544960748</v>
      </c>
      <c r="O37" s="330">
        <f t="shared" si="21"/>
        <v>4482.2851643318536</v>
      </c>
      <c r="P37" s="330">
        <f t="shared" si="21"/>
        <v>4617.208825271141</v>
      </c>
      <c r="Q37" s="330">
        <f t="shared" si="21"/>
        <v>4314.6106970812443</v>
      </c>
      <c r="R37" s="330">
        <f t="shared" si="21"/>
        <v>4241.9605358412582</v>
      </c>
      <c r="S37" s="330">
        <f t="shared" si="21"/>
        <v>4477.8543974526856</v>
      </c>
      <c r="T37" s="330">
        <f t="shared" si="21"/>
        <v>4423.8031642116048</v>
      </c>
      <c r="U37" s="330">
        <f t="shared" si="21"/>
        <v>4321.3913589797266</v>
      </c>
      <c r="V37" s="330">
        <f t="shared" si="21"/>
        <v>4173.4110732504614</v>
      </c>
      <c r="W37" s="330">
        <f t="shared" si="21"/>
        <v>4144.0064532062042</v>
      </c>
      <c r="X37" s="330">
        <f t="shared" si="21"/>
        <v>4150.1789334649766</v>
      </c>
      <c r="Y37" s="377">
        <f t="shared" si="21"/>
        <v>4312.0089958519957</v>
      </c>
      <c r="Z37" s="377">
        <f t="shared" si="21"/>
        <v>4274.9673540084896</v>
      </c>
      <c r="AA37" s="377">
        <f t="shared" si="21"/>
        <v>4274.2302883471602</v>
      </c>
      <c r="AB37" s="378">
        <f t="shared" si="21"/>
        <v>4475.4192140973719</v>
      </c>
      <c r="AC37" s="377">
        <f>AB41</f>
        <v>4264.8690461906453</v>
      </c>
      <c r="AD37" s="377">
        <f t="shared" ref="AD37:AF37" si="22">AC41</f>
        <v>4077.4547578227389</v>
      </c>
      <c r="AE37" s="377">
        <f t="shared" si="22"/>
        <v>4294.5253717542118</v>
      </c>
      <c r="AF37" s="330">
        <f t="shared" si="22"/>
        <v>4367.3316780772966</v>
      </c>
    </row>
    <row r="38" spans="2:32">
      <c r="B38" s="306">
        <f t="shared" ref="B38:B46" si="23">B37+1</f>
        <v>22</v>
      </c>
      <c r="C38" s="71" t="s">
        <v>609</v>
      </c>
      <c r="D38" s="306" t="s">
        <v>338</v>
      </c>
      <c r="E38" s="326">
        <v>4437</v>
      </c>
      <c r="F38" s="332">
        <v>4622</v>
      </c>
      <c r="G38" s="332">
        <v>4508</v>
      </c>
      <c r="H38" s="332">
        <v>4267</v>
      </c>
      <c r="I38" s="332">
        <v>4330</v>
      </c>
      <c r="J38" s="332">
        <v>4335</v>
      </c>
      <c r="K38" s="332">
        <v>4280</v>
      </c>
      <c r="L38" s="332">
        <v>4499</v>
      </c>
      <c r="M38" s="332">
        <v>4499</v>
      </c>
      <c r="N38" s="332">
        <v>4482</v>
      </c>
      <c r="O38" s="332">
        <v>4710</v>
      </c>
      <c r="P38" s="332">
        <v>4185</v>
      </c>
      <c r="Q38" s="332">
        <v>4222</v>
      </c>
      <c r="R38" s="332">
        <v>4518</v>
      </c>
      <c r="S38" s="332">
        <v>4403</v>
      </c>
      <c r="T38" s="332">
        <v>4264</v>
      </c>
      <c r="U38" s="332">
        <v>4159</v>
      </c>
      <c r="V38" s="332">
        <v>4139</v>
      </c>
      <c r="W38" s="332">
        <v>4151</v>
      </c>
      <c r="X38" s="332">
        <v>4336</v>
      </c>
      <c r="Y38" s="384">
        <v>4259</v>
      </c>
      <c r="Z38" s="384">
        <v>4274</v>
      </c>
      <c r="AA38" s="384">
        <v>4571</v>
      </c>
      <c r="AB38" s="385">
        <v>4204</v>
      </c>
      <c r="AC38" s="384">
        <v>3989</v>
      </c>
      <c r="AD38" s="384">
        <v>4342</v>
      </c>
      <c r="AE38" s="384">
        <v>4393</v>
      </c>
      <c r="AF38" s="332">
        <v>4376</v>
      </c>
    </row>
    <row r="39" spans="2:32" ht="28.5">
      <c r="B39" s="306">
        <f t="shared" si="23"/>
        <v>23</v>
      </c>
      <c r="C39" s="71" t="s">
        <v>610</v>
      </c>
      <c r="D39" s="306" t="s">
        <v>338</v>
      </c>
      <c r="E39" s="326" t="s">
        <v>611</v>
      </c>
      <c r="F39" s="326" t="s">
        <v>611</v>
      </c>
      <c r="G39" s="326" t="s">
        <v>611</v>
      </c>
      <c r="H39" s="326" t="s">
        <v>611</v>
      </c>
      <c r="I39" s="326" t="s">
        <v>611</v>
      </c>
      <c r="J39" s="326" t="s">
        <v>611</v>
      </c>
      <c r="K39" s="326" t="s">
        <v>611</v>
      </c>
      <c r="L39" s="326" t="s">
        <v>611</v>
      </c>
      <c r="M39" s="326" t="s">
        <v>611</v>
      </c>
      <c r="N39" s="326" t="s">
        <v>611</v>
      </c>
      <c r="O39" s="326" t="s">
        <v>611</v>
      </c>
      <c r="P39" s="326" t="s">
        <v>611</v>
      </c>
      <c r="Q39" s="326" t="s">
        <v>611</v>
      </c>
      <c r="R39" s="326" t="s">
        <v>611</v>
      </c>
      <c r="S39" s="326" t="s">
        <v>611</v>
      </c>
      <c r="T39" s="326" t="s">
        <v>611</v>
      </c>
      <c r="U39" s="326" t="s">
        <v>611</v>
      </c>
      <c r="V39" s="326" t="s">
        <v>611</v>
      </c>
      <c r="W39" s="326" t="s">
        <v>611</v>
      </c>
      <c r="X39" s="326" t="s">
        <v>611</v>
      </c>
      <c r="Y39" s="379" t="s">
        <v>611</v>
      </c>
      <c r="Z39" s="379" t="s">
        <v>611</v>
      </c>
      <c r="AA39" s="379" t="s">
        <v>611</v>
      </c>
      <c r="AB39" s="380" t="s">
        <v>611</v>
      </c>
      <c r="AC39" s="379" t="s">
        <v>611</v>
      </c>
      <c r="AD39" s="379" t="s">
        <v>611</v>
      </c>
      <c r="AE39" s="379" t="s">
        <v>611</v>
      </c>
      <c r="AF39" s="326" t="s">
        <v>611</v>
      </c>
    </row>
    <row r="40" spans="2:32">
      <c r="B40" s="306">
        <f t="shared" si="23"/>
        <v>24</v>
      </c>
      <c r="C40" s="71" t="s">
        <v>612</v>
      </c>
      <c r="D40" s="306" t="s">
        <v>338</v>
      </c>
      <c r="E40" s="326" t="s">
        <v>611</v>
      </c>
      <c r="F40" s="326" t="s">
        <v>611</v>
      </c>
      <c r="G40" s="326" t="s">
        <v>611</v>
      </c>
      <c r="H40" s="326" t="s">
        <v>611</v>
      </c>
      <c r="I40" s="326" t="s">
        <v>611</v>
      </c>
      <c r="J40" s="326" t="s">
        <v>611</v>
      </c>
      <c r="K40" s="326" t="s">
        <v>611</v>
      </c>
      <c r="L40" s="326" t="s">
        <v>611</v>
      </c>
      <c r="M40" s="326" t="s">
        <v>611</v>
      </c>
      <c r="N40" s="326" t="s">
        <v>611</v>
      </c>
      <c r="O40" s="326" t="s">
        <v>611</v>
      </c>
      <c r="P40" s="326" t="s">
        <v>611</v>
      </c>
      <c r="Q40" s="326" t="s">
        <v>611</v>
      </c>
      <c r="R40" s="326" t="s">
        <v>611</v>
      </c>
      <c r="S40" s="326" t="s">
        <v>611</v>
      </c>
      <c r="T40" s="326" t="s">
        <v>611</v>
      </c>
      <c r="U40" s="326" t="s">
        <v>611</v>
      </c>
      <c r="V40" s="326" t="s">
        <v>611</v>
      </c>
      <c r="W40" s="326" t="s">
        <v>611</v>
      </c>
      <c r="X40" s="326" t="s">
        <v>611</v>
      </c>
      <c r="Y40" s="379" t="s">
        <v>611</v>
      </c>
      <c r="Z40" s="379" t="s">
        <v>611</v>
      </c>
      <c r="AA40" s="379" t="s">
        <v>611</v>
      </c>
      <c r="AB40" s="380" t="s">
        <v>611</v>
      </c>
      <c r="AC40" s="379" t="s">
        <v>611</v>
      </c>
      <c r="AD40" s="379" t="s">
        <v>611</v>
      </c>
      <c r="AE40" s="379" t="s">
        <v>611</v>
      </c>
      <c r="AF40" s="326" t="s">
        <v>611</v>
      </c>
    </row>
    <row r="41" spans="2:32">
      <c r="B41" s="306">
        <f t="shared" si="23"/>
        <v>25</v>
      </c>
      <c r="C41" s="71" t="s">
        <v>613</v>
      </c>
      <c r="D41" s="306" t="s">
        <v>338</v>
      </c>
      <c r="E41" s="326">
        <v>4365.66891178482</v>
      </c>
      <c r="F41" s="330">
        <f t="shared" ref="F41:AA41" si="24">(F37*F9+F38*F16)/(F9+F16)</f>
        <v>4567.0203734085153</v>
      </c>
      <c r="G41" s="330">
        <f t="shared" si="24"/>
        <v>4519.4121799547784</v>
      </c>
      <c r="H41" s="330">
        <f t="shared" si="24"/>
        <v>4309.2176632900382</v>
      </c>
      <c r="I41" s="330">
        <f t="shared" si="24"/>
        <v>4327.0608693866498</v>
      </c>
      <c r="J41" s="330">
        <f t="shared" si="24"/>
        <v>4332.5937202855494</v>
      </c>
      <c r="K41" s="330">
        <f t="shared" si="24"/>
        <v>4294.4123087369053</v>
      </c>
      <c r="L41" s="330">
        <f t="shared" si="24"/>
        <v>4443.4533984650734</v>
      </c>
      <c r="M41" s="330">
        <f t="shared" si="24"/>
        <v>4483.0737544960748</v>
      </c>
      <c r="N41" s="330">
        <f t="shared" si="24"/>
        <v>4482.2851643318536</v>
      </c>
      <c r="O41" s="330">
        <f t="shared" si="24"/>
        <v>4617.208825271141</v>
      </c>
      <c r="P41" s="330">
        <f t="shared" si="24"/>
        <v>4314.6106970812443</v>
      </c>
      <c r="Q41" s="330">
        <f t="shared" si="24"/>
        <v>4241.9605358412582</v>
      </c>
      <c r="R41" s="330">
        <f t="shared" si="24"/>
        <v>4477.8543974526856</v>
      </c>
      <c r="S41" s="330">
        <f t="shared" si="24"/>
        <v>4423.8031642116048</v>
      </c>
      <c r="T41" s="330">
        <f t="shared" si="24"/>
        <v>4321.3913589797266</v>
      </c>
      <c r="U41" s="330">
        <f t="shared" si="24"/>
        <v>4173.4110732504614</v>
      </c>
      <c r="V41" s="330">
        <f t="shared" si="24"/>
        <v>4144.0064532062042</v>
      </c>
      <c r="W41" s="330">
        <f t="shared" si="24"/>
        <v>4150.1789334649766</v>
      </c>
      <c r="X41" s="330">
        <f t="shared" si="24"/>
        <v>4312.0089958519957</v>
      </c>
      <c r="Y41" s="377">
        <f t="shared" si="24"/>
        <v>4274.9673540084896</v>
      </c>
      <c r="Z41" s="377">
        <f t="shared" si="24"/>
        <v>4274.2302883471602</v>
      </c>
      <c r="AA41" s="377">
        <f t="shared" si="24"/>
        <v>4475.4192140973719</v>
      </c>
      <c r="AB41" s="378">
        <f>(AB37*AB9+AB38*AB16)/(AB9+AB16)</f>
        <v>4264.8690461906453</v>
      </c>
      <c r="AC41" s="377">
        <f t="shared" ref="AC41:AF41" si="25">(AC37*AC9+AC38*AC16)/(AC9+AC16)</f>
        <v>4077.4547578227389</v>
      </c>
      <c r="AD41" s="377">
        <f t="shared" si="25"/>
        <v>4294.5253717542118</v>
      </c>
      <c r="AE41" s="377">
        <f t="shared" si="25"/>
        <v>4367.3316780772966</v>
      </c>
      <c r="AF41" s="330">
        <f t="shared" si="25"/>
        <v>4371.7061509747055</v>
      </c>
    </row>
    <row r="42" spans="2:32" ht="28.5">
      <c r="B42" s="306">
        <f t="shared" si="23"/>
        <v>26</v>
      </c>
      <c r="C42" s="71" t="s">
        <v>614</v>
      </c>
      <c r="D42" s="306" t="s">
        <v>338</v>
      </c>
      <c r="E42" s="326">
        <v>4029.7206654563493</v>
      </c>
      <c r="F42" s="330">
        <f t="shared" ref="F42:AF42" si="26">E46</f>
        <v>4095.85</v>
      </c>
      <c r="G42" s="330">
        <v>4238.93</v>
      </c>
      <c r="H42" s="330">
        <f t="shared" si="26"/>
        <v>4244.6329447338157</v>
      </c>
      <c r="I42" s="330">
        <f t="shared" si="26"/>
        <v>4001.7776044217057</v>
      </c>
      <c r="J42" s="330">
        <f t="shared" si="26"/>
        <v>4120.4519732326326</v>
      </c>
      <c r="K42" s="330">
        <f t="shared" si="26"/>
        <v>4042.7800995330849</v>
      </c>
      <c r="L42" s="330">
        <f t="shared" si="26"/>
        <v>3976.8765596830631</v>
      </c>
      <c r="M42" s="330">
        <f t="shared" si="26"/>
        <v>3928.8858219114527</v>
      </c>
      <c r="N42" s="330">
        <f t="shared" si="26"/>
        <v>3987.4563353390949</v>
      </c>
      <c r="O42" s="330">
        <f t="shared" si="26"/>
        <v>3981.2458068634137</v>
      </c>
      <c r="P42" s="330">
        <f t="shared" si="26"/>
        <v>4000.6530432700092</v>
      </c>
      <c r="Q42" s="330">
        <f t="shared" si="26"/>
        <v>3916.1814107645514</v>
      </c>
      <c r="R42" s="330">
        <f t="shared" si="26"/>
        <v>3794.4465046596656</v>
      </c>
      <c r="S42" s="330">
        <f t="shared" si="26"/>
        <v>3848.757142743334</v>
      </c>
      <c r="T42" s="330">
        <f t="shared" si="26"/>
        <v>3910.3097263791665</v>
      </c>
      <c r="U42" s="330">
        <f t="shared" si="26"/>
        <v>3820.3905283396707</v>
      </c>
      <c r="V42" s="330">
        <f t="shared" si="26"/>
        <v>3750.7791137808135</v>
      </c>
      <c r="W42" s="330">
        <f t="shared" si="26"/>
        <v>3731.3141241016342</v>
      </c>
      <c r="X42" s="330">
        <f t="shared" si="26"/>
        <v>3808.7053754815433</v>
      </c>
      <c r="Y42" s="377">
        <f t="shared" si="26"/>
        <v>3873.4079624650053</v>
      </c>
      <c r="Z42" s="377">
        <f t="shared" si="26"/>
        <v>3915.0497041282356</v>
      </c>
      <c r="AA42" s="377">
        <f t="shared" si="26"/>
        <v>3965.2998690264412</v>
      </c>
      <c r="AB42" s="378">
        <f t="shared" si="26"/>
        <v>4093.2252439848703</v>
      </c>
      <c r="AC42" s="377">
        <f t="shared" si="26"/>
        <v>4047.2819782997158</v>
      </c>
      <c r="AD42" s="377">
        <f t="shared" si="26"/>
        <v>3920.0501660618229</v>
      </c>
      <c r="AE42" s="377">
        <f t="shared" si="26"/>
        <v>3703.3857831229652</v>
      </c>
      <c r="AF42" s="330">
        <f t="shared" si="26"/>
        <v>3896.0684958592965</v>
      </c>
    </row>
    <row r="43" spans="2:32">
      <c r="B43" s="306">
        <f t="shared" si="23"/>
        <v>27</v>
      </c>
      <c r="C43" s="71" t="s">
        <v>615</v>
      </c>
      <c r="D43" s="306" t="s">
        <v>338</v>
      </c>
      <c r="E43" s="326">
        <v>4112</v>
      </c>
      <c r="F43" s="332">
        <v>4285</v>
      </c>
      <c r="G43" s="332">
        <v>4246</v>
      </c>
      <c r="H43" s="332">
        <v>3953</v>
      </c>
      <c r="I43" s="332">
        <v>4140</v>
      </c>
      <c r="J43" s="332">
        <v>4009</v>
      </c>
      <c r="K43" s="332">
        <v>3952</v>
      </c>
      <c r="L43" s="332">
        <v>3911</v>
      </c>
      <c r="M43" s="332">
        <v>4011</v>
      </c>
      <c r="N43" s="332">
        <v>3979</v>
      </c>
      <c r="O43" s="332">
        <v>4014</v>
      </c>
      <c r="P43" s="332">
        <v>3880</v>
      </c>
      <c r="Q43" s="332">
        <v>3761</v>
      </c>
      <c r="R43" s="332">
        <v>3858</v>
      </c>
      <c r="S43" s="332">
        <v>3934</v>
      </c>
      <c r="T43" s="332">
        <v>3770</v>
      </c>
      <c r="U43" s="332">
        <v>3744</v>
      </c>
      <c r="V43" s="332">
        <v>3728</v>
      </c>
      <c r="W43" s="332">
        <v>3819</v>
      </c>
      <c r="X43" s="332">
        <v>3883</v>
      </c>
      <c r="Y43" s="384">
        <v>3933</v>
      </c>
      <c r="Z43" s="384">
        <v>3981</v>
      </c>
      <c r="AA43" s="384">
        <v>4154</v>
      </c>
      <c r="AB43" s="385">
        <v>4034</v>
      </c>
      <c r="AC43" s="384">
        <v>3860</v>
      </c>
      <c r="AD43" s="384">
        <v>3656</v>
      </c>
      <c r="AE43" s="384">
        <v>3964</v>
      </c>
      <c r="AF43" s="332">
        <v>3932</v>
      </c>
    </row>
    <row r="44" spans="2:32" ht="28.5">
      <c r="B44" s="306">
        <f t="shared" si="23"/>
        <v>28</v>
      </c>
      <c r="C44" s="71" t="s">
        <v>616</v>
      </c>
      <c r="D44" s="306" t="s">
        <v>338</v>
      </c>
      <c r="E44" s="306" t="s">
        <v>611</v>
      </c>
      <c r="F44" s="306" t="s">
        <v>611</v>
      </c>
      <c r="G44" s="306" t="s">
        <v>611</v>
      </c>
      <c r="H44" s="306" t="s">
        <v>611</v>
      </c>
      <c r="I44" s="306" t="s">
        <v>611</v>
      </c>
      <c r="J44" s="306" t="s">
        <v>611</v>
      </c>
      <c r="K44" s="306" t="s">
        <v>611</v>
      </c>
      <c r="L44" s="306" t="s">
        <v>611</v>
      </c>
      <c r="M44" s="306" t="s">
        <v>611</v>
      </c>
      <c r="N44" s="306" t="s">
        <v>611</v>
      </c>
      <c r="O44" s="306" t="s">
        <v>611</v>
      </c>
      <c r="P44" s="306" t="s">
        <v>611</v>
      </c>
      <c r="Q44" s="306" t="s">
        <v>611</v>
      </c>
      <c r="R44" s="306" t="s">
        <v>611</v>
      </c>
      <c r="S44" s="306" t="s">
        <v>611</v>
      </c>
      <c r="T44" s="306" t="s">
        <v>611</v>
      </c>
      <c r="U44" s="306" t="s">
        <v>611</v>
      </c>
      <c r="V44" s="306" t="s">
        <v>611</v>
      </c>
      <c r="W44" s="306" t="s">
        <v>611</v>
      </c>
      <c r="X44" s="306" t="s">
        <v>611</v>
      </c>
      <c r="Y44" s="392" t="s">
        <v>611</v>
      </c>
      <c r="Z44" s="392" t="s">
        <v>611</v>
      </c>
      <c r="AA44" s="392" t="s">
        <v>611</v>
      </c>
      <c r="AB44" s="393" t="s">
        <v>611</v>
      </c>
      <c r="AC44" s="392" t="s">
        <v>611</v>
      </c>
      <c r="AD44" s="392" t="s">
        <v>611</v>
      </c>
      <c r="AE44" s="392" t="s">
        <v>611</v>
      </c>
      <c r="AF44" s="501" t="s">
        <v>611</v>
      </c>
    </row>
    <row r="45" spans="2:32" ht="36" customHeight="1">
      <c r="B45" s="306">
        <f t="shared" si="23"/>
        <v>29</v>
      </c>
      <c r="C45" s="71" t="s">
        <v>617</v>
      </c>
      <c r="D45" s="306" t="s">
        <v>338</v>
      </c>
      <c r="E45" s="306" t="s">
        <v>611</v>
      </c>
      <c r="F45" s="306" t="s">
        <v>611</v>
      </c>
      <c r="G45" s="306" t="s">
        <v>611</v>
      </c>
      <c r="H45" s="306" t="s">
        <v>611</v>
      </c>
      <c r="I45" s="306" t="s">
        <v>611</v>
      </c>
      <c r="J45" s="306" t="s">
        <v>611</v>
      </c>
      <c r="K45" s="306" t="s">
        <v>611</v>
      </c>
      <c r="L45" s="306" t="s">
        <v>611</v>
      </c>
      <c r="M45" s="306" t="s">
        <v>611</v>
      </c>
      <c r="N45" s="306" t="s">
        <v>611</v>
      </c>
      <c r="O45" s="306" t="s">
        <v>611</v>
      </c>
      <c r="P45" s="306" t="s">
        <v>611</v>
      </c>
      <c r="Q45" s="306" t="s">
        <v>611</v>
      </c>
      <c r="R45" s="306" t="s">
        <v>611</v>
      </c>
      <c r="S45" s="306" t="s">
        <v>611</v>
      </c>
      <c r="T45" s="306" t="s">
        <v>611</v>
      </c>
      <c r="U45" s="306" t="s">
        <v>611</v>
      </c>
      <c r="V45" s="306" t="s">
        <v>611</v>
      </c>
      <c r="W45" s="306" t="s">
        <v>611</v>
      </c>
      <c r="X45" s="306" t="s">
        <v>611</v>
      </c>
      <c r="Y45" s="392" t="s">
        <v>611</v>
      </c>
      <c r="Z45" s="392" t="s">
        <v>611</v>
      </c>
      <c r="AA45" s="392" t="s">
        <v>611</v>
      </c>
      <c r="AB45" s="393" t="s">
        <v>611</v>
      </c>
      <c r="AC45" s="392" t="s">
        <v>611</v>
      </c>
      <c r="AD45" s="392" t="s">
        <v>611</v>
      </c>
      <c r="AE45" s="392" t="s">
        <v>611</v>
      </c>
      <c r="AF45" s="501" t="s">
        <v>611</v>
      </c>
    </row>
    <row r="46" spans="2:32">
      <c r="B46" s="306">
        <f t="shared" si="23"/>
        <v>30</v>
      </c>
      <c r="C46" s="71" t="s">
        <v>618</v>
      </c>
      <c r="D46" s="306" t="s">
        <v>338</v>
      </c>
      <c r="E46" s="112">
        <v>4095.85</v>
      </c>
      <c r="F46" s="338">
        <f t="shared" ref="F46:V46" si="27">(F42*F9+F43*F16)/(F9+F16)</f>
        <v>4244.4298278753868</v>
      </c>
      <c r="G46" s="338">
        <f t="shared" si="27"/>
        <v>4244.6329447338157</v>
      </c>
      <c r="H46" s="338">
        <f t="shared" si="27"/>
        <v>4001.7776044217057</v>
      </c>
      <c r="I46" s="338">
        <f t="shared" si="27"/>
        <v>4120.4519732326326</v>
      </c>
      <c r="J46" s="338">
        <f t="shared" si="27"/>
        <v>4042.7800995330849</v>
      </c>
      <c r="K46" s="338">
        <f t="shared" si="27"/>
        <v>3976.8765596830631</v>
      </c>
      <c r="L46" s="338">
        <f t="shared" si="27"/>
        <v>3928.8858219114527</v>
      </c>
      <c r="M46" s="338">
        <f t="shared" si="27"/>
        <v>3987.4563353390949</v>
      </c>
      <c r="N46" s="338">
        <f t="shared" si="27"/>
        <v>3981.2458068634137</v>
      </c>
      <c r="O46" s="338">
        <f t="shared" si="27"/>
        <v>4000.6530432700092</v>
      </c>
      <c r="P46" s="338">
        <f t="shared" si="27"/>
        <v>3916.1814107645514</v>
      </c>
      <c r="Q46" s="338">
        <f t="shared" si="27"/>
        <v>3794.4465046596656</v>
      </c>
      <c r="R46" s="338">
        <f t="shared" si="27"/>
        <v>3848.757142743334</v>
      </c>
      <c r="S46" s="338">
        <f t="shared" si="27"/>
        <v>3910.3097263791665</v>
      </c>
      <c r="T46" s="338">
        <f t="shared" si="27"/>
        <v>3820.3905283396707</v>
      </c>
      <c r="U46" s="338">
        <f t="shared" si="27"/>
        <v>3750.7791137808135</v>
      </c>
      <c r="V46" s="339">
        <f t="shared" si="27"/>
        <v>3731.3141241016342</v>
      </c>
      <c r="W46" s="339">
        <f>(W42*W9+W43*W16)/(W9+W16)</f>
        <v>3808.7053754815433</v>
      </c>
      <c r="X46" s="339">
        <f t="shared" ref="X46:Z46" si="28">(X42*X9+X43*X16)/(X9+X16)</f>
        <v>3873.4079624650053</v>
      </c>
      <c r="Y46" s="394">
        <f t="shared" si="28"/>
        <v>3915.0497041282356</v>
      </c>
      <c r="Z46" s="395">
        <f t="shared" si="28"/>
        <v>3965.2998690264412</v>
      </c>
      <c r="AA46" s="395">
        <f>(AA42*AA9+AA43*AA16)/(AA9+AA16)</f>
        <v>4093.2252439848703</v>
      </c>
      <c r="AB46" s="394">
        <f t="shared" ref="AB46:AF46" si="29">(AB42*AB9+AB43*AB16)/(AB9+AB16)</f>
        <v>4047.2819782997158</v>
      </c>
      <c r="AC46" s="395">
        <f t="shared" si="29"/>
        <v>3920.0501660618229</v>
      </c>
      <c r="AD46" s="395">
        <f t="shared" si="29"/>
        <v>3703.3857831229652</v>
      </c>
      <c r="AE46" s="395">
        <f t="shared" si="29"/>
        <v>3896.0684958592965</v>
      </c>
      <c r="AF46" s="339">
        <f t="shared" si="29"/>
        <v>3914.2013469956833</v>
      </c>
    </row>
    <row r="47" spans="2:32" s="37" customFormat="1" ht="15">
      <c r="B47" s="340">
        <v>31</v>
      </c>
      <c r="C47" s="341" t="s">
        <v>619</v>
      </c>
      <c r="D47" s="340"/>
      <c r="E47" s="342">
        <v>4082</v>
      </c>
      <c r="F47" s="343">
        <v>4240</v>
      </c>
      <c r="G47" s="343">
        <v>4216</v>
      </c>
      <c r="H47" s="343">
        <v>3929</v>
      </c>
      <c r="I47" s="343">
        <v>4090</v>
      </c>
      <c r="J47" s="343">
        <v>3992</v>
      </c>
      <c r="K47" s="343">
        <v>3928</v>
      </c>
      <c r="L47" s="343">
        <v>3890</v>
      </c>
      <c r="M47" s="343">
        <v>3980</v>
      </c>
      <c r="N47" s="344">
        <v>3920</v>
      </c>
      <c r="O47" s="344">
        <v>3995</v>
      </c>
      <c r="P47" s="344">
        <v>3840</v>
      </c>
      <c r="Q47" s="344">
        <v>3732</v>
      </c>
      <c r="R47" s="344">
        <v>3833</v>
      </c>
      <c r="S47" s="344">
        <v>3910</v>
      </c>
      <c r="T47" s="344">
        <v>3723</v>
      </c>
      <c r="U47" s="344">
        <v>3714</v>
      </c>
      <c r="V47" s="344">
        <v>3708</v>
      </c>
      <c r="W47" s="344">
        <v>3766</v>
      </c>
      <c r="X47" s="344">
        <v>3832</v>
      </c>
      <c r="Y47" s="396">
        <v>3911</v>
      </c>
      <c r="Z47" s="396">
        <v>3941</v>
      </c>
      <c r="AA47" s="396">
        <v>4106</v>
      </c>
      <c r="AB47" s="397">
        <v>4000</v>
      </c>
      <c r="AC47" s="396">
        <v>3775</v>
      </c>
      <c r="AD47" s="396">
        <v>3571</v>
      </c>
      <c r="AE47" s="396">
        <v>3879</v>
      </c>
      <c r="AF47" s="344">
        <v>3879</v>
      </c>
    </row>
    <row r="48" spans="2:32" s="37" customFormat="1" ht="15">
      <c r="B48" s="340"/>
      <c r="C48" s="341"/>
      <c r="D48" s="340"/>
      <c r="E48" s="342"/>
      <c r="F48" s="343"/>
      <c r="G48" s="343"/>
      <c r="H48" s="343"/>
      <c r="I48" s="343"/>
      <c r="J48" s="343"/>
      <c r="K48" s="343"/>
      <c r="L48" s="343"/>
      <c r="M48" s="343"/>
      <c r="N48" s="344"/>
      <c r="O48" s="344"/>
      <c r="P48" s="344"/>
      <c r="Q48" s="344"/>
      <c r="R48" s="344"/>
      <c r="S48" s="344"/>
      <c r="T48" s="344"/>
      <c r="U48" s="344"/>
      <c r="V48" s="344"/>
      <c r="W48" s="344"/>
      <c r="X48" s="344"/>
      <c r="Y48" s="396"/>
      <c r="Z48" s="396"/>
      <c r="AA48" s="396"/>
      <c r="AB48" s="397"/>
      <c r="AC48" s="396"/>
      <c r="AD48" s="396"/>
      <c r="AE48" s="396"/>
      <c r="AF48" s="344"/>
    </row>
    <row r="49" spans="2:32">
      <c r="B49" s="208">
        <v>32</v>
      </c>
      <c r="C49" s="345" t="s">
        <v>620</v>
      </c>
      <c r="D49" s="346" t="s">
        <v>575</v>
      </c>
      <c r="E49" s="347">
        <v>470755.54152000003</v>
      </c>
      <c r="F49" s="347">
        <f>385634-F15</f>
        <v>382583.98304000002</v>
      </c>
      <c r="G49" s="347">
        <f>419360-G15</f>
        <v>416033.15824000002</v>
      </c>
      <c r="H49" s="347">
        <f>483763-H15</f>
        <v>479933.21383999998</v>
      </c>
      <c r="I49" s="347">
        <f>441244-I15</f>
        <v>436820.90711999999</v>
      </c>
      <c r="J49" s="347">
        <f>488083-J15</f>
        <v>484337.57367999997</v>
      </c>
      <c r="K49" s="347">
        <f>483278-K15</f>
        <v>479387.90016000002</v>
      </c>
      <c r="L49" s="347">
        <f>495476-L15</f>
        <v>491471.46912000002</v>
      </c>
      <c r="M49" s="347">
        <f>491978-M15</f>
        <v>488163.01919999998</v>
      </c>
      <c r="N49" s="347">
        <f>499015-N15</f>
        <v>495111.11488000001</v>
      </c>
      <c r="O49" s="348">
        <f>208330-O15</f>
        <v>206406.64816000001</v>
      </c>
      <c r="P49" s="348">
        <f>531221-P15</f>
        <v>527528.64879999997</v>
      </c>
      <c r="Q49" s="348">
        <f>500170-Q15</f>
        <v>496458.90464000002</v>
      </c>
      <c r="R49" s="348">
        <f>504119-R15</f>
        <v>499847.10200000001</v>
      </c>
      <c r="S49" s="348">
        <f>244353-S15</f>
        <v>241838.21744000001</v>
      </c>
      <c r="T49" s="348">
        <f>475748-T15</f>
        <v>473013.58496000001</v>
      </c>
      <c r="U49" s="348">
        <f>554025-U15</f>
        <v>549382.09456</v>
      </c>
      <c r="V49" s="348">
        <f>499815-V15</f>
        <v>495911.84344000003</v>
      </c>
      <c r="W49" s="348">
        <f>537309-W15</f>
        <v>533035.81015999999</v>
      </c>
      <c r="X49" s="348">
        <f>374004-X15</f>
        <v>370341.6544</v>
      </c>
      <c r="Y49" s="398">
        <f>346705-Y15</f>
        <v>343877.91976000002</v>
      </c>
      <c r="Z49" s="398">
        <f>493554-Z15</f>
        <v>489481.12543999997</v>
      </c>
      <c r="AA49" s="398">
        <f>402162-AA15</f>
        <v>399219.39392</v>
      </c>
      <c r="AB49" s="399">
        <f>450379-AB15</f>
        <v>446501.15159999998</v>
      </c>
      <c r="AC49" s="398">
        <f>436232-AC15</f>
        <v>433269.76328000001</v>
      </c>
      <c r="AD49" s="398">
        <f>469344-AD15</f>
        <v>465383.31248000002</v>
      </c>
      <c r="AE49" s="398">
        <f>331783-AE15</f>
        <v>328737.18264000001</v>
      </c>
      <c r="AF49" s="348">
        <f>238678-AF15</f>
        <v>237181.8928</v>
      </c>
    </row>
    <row r="51" spans="2:32" ht="15">
      <c r="B51" s="37" t="s">
        <v>267</v>
      </c>
      <c r="D51" s="5"/>
    </row>
    <row r="52" spans="2:32">
      <c r="B52" s="39">
        <v>1</v>
      </c>
      <c r="C52" s="5" t="s">
        <v>621</v>
      </c>
      <c r="D52" s="5"/>
    </row>
    <row r="53" spans="2:32">
      <c r="B53" s="39">
        <f>B52+1</f>
        <v>2</v>
      </c>
      <c r="C53" s="5" t="s">
        <v>622</v>
      </c>
      <c r="D53" s="5"/>
    </row>
    <row r="54" spans="2:32">
      <c r="B54" s="39">
        <f>B53+1</f>
        <v>3</v>
      </c>
      <c r="C54" s="5" t="s">
        <v>623</v>
      </c>
      <c r="D54" s="5"/>
    </row>
    <row r="55" spans="2:32">
      <c r="B55" s="39">
        <f>B54+1</f>
        <v>4</v>
      </c>
      <c r="C55" s="5" t="s">
        <v>624</v>
      </c>
      <c r="D55" s="5"/>
    </row>
  </sheetData>
  <mergeCells count="10">
    <mergeCell ref="AC6:AF6"/>
    <mergeCell ref="Q6:T6"/>
    <mergeCell ref="U6:X6"/>
    <mergeCell ref="Y6:AB6"/>
    <mergeCell ref="B6:B7"/>
    <mergeCell ref="C6:C7"/>
    <mergeCell ref="D6:D7"/>
    <mergeCell ref="E6:H6"/>
    <mergeCell ref="I6:L6"/>
    <mergeCell ref="M6:P6"/>
  </mergeCells>
  <pageMargins left="0.33" right="0.23" top="0.64" bottom="0.74803149606299202" header="0.31496062992126" footer="0.31496062992126"/>
  <pageSetup scale="60" orientation="portrait" r:id="rId1"/>
  <colBreaks count="6" manualBreakCount="6">
    <brk id="8" max="1048575" man="1"/>
    <brk id="12" max="1048575" man="1"/>
    <brk id="16" max="1048575" man="1"/>
    <brk id="20" max="1048575" man="1"/>
    <brk id="24" max="1048575" man="1"/>
    <brk id="28" max="1048575" man="1"/>
  </colBreaks>
</worksheet>
</file>

<file path=xl/worksheets/sheet20.xml><?xml version="1.0" encoding="utf-8"?>
<worksheet xmlns="http://schemas.openxmlformats.org/spreadsheetml/2006/main" xmlns:r="http://schemas.openxmlformats.org/officeDocument/2006/relationships">
  <dimension ref="B2:BH65"/>
  <sheetViews>
    <sheetView view="pageBreakPreview" zoomScale="85" zoomScaleNormal="85" zoomScaleSheetLayoutView="85" workbookViewId="0">
      <pane xSplit="4" ySplit="8" topLeftCell="AC15" activePane="bottomRight" state="frozen"/>
      <selection sqref="A1:XFD1048576"/>
      <selection pane="topRight" sqref="A1:XFD1048576"/>
      <selection pane="bottomLeft" sqref="A1:XFD1048576"/>
      <selection pane="bottomRight" activeCell="AD10" sqref="AD10"/>
    </sheetView>
  </sheetViews>
  <sheetFormatPr defaultColWidth="9.140625" defaultRowHeight="14.25"/>
  <cols>
    <col min="1" max="1" width="0.85546875" style="209" customWidth="1"/>
    <col min="2" max="2" width="6.85546875" style="209" hidden="1" customWidth="1"/>
    <col min="3" max="3" width="79.42578125" style="232" customWidth="1"/>
    <col min="4" max="4" width="15.140625" style="209" customWidth="1"/>
    <col min="5" max="6" width="19.140625" style="209" hidden="1" customWidth="1"/>
    <col min="7" max="14" width="19" style="209" hidden="1" customWidth="1"/>
    <col min="15" max="28" width="16.7109375" style="209" hidden="1" customWidth="1"/>
    <col min="29" max="42" width="16.7109375" style="209" customWidth="1"/>
    <col min="43" max="44" width="16.7109375" style="209" bestFit="1" customWidth="1"/>
    <col min="45" max="47" width="13.5703125" style="209" bestFit="1" customWidth="1"/>
    <col min="48" max="48" width="14" style="209" customWidth="1"/>
    <col min="49" max="49" width="14.28515625" style="209" customWidth="1"/>
    <col min="50" max="50" width="13.28515625" style="209" customWidth="1"/>
    <col min="51" max="51" width="13.7109375" style="209" customWidth="1"/>
    <col min="52" max="52" width="13.5703125" style="209" bestFit="1" customWidth="1"/>
    <col min="53" max="57" width="13.5703125" style="209" hidden="1" customWidth="1"/>
    <col min="58" max="60" width="14.7109375" style="209" hidden="1" customWidth="1"/>
    <col min="61" max="16384" width="9.140625" style="209"/>
  </cols>
  <sheetData>
    <row r="2" spans="2:60" ht="15.75">
      <c r="C2" s="126" t="s">
        <v>423</v>
      </c>
      <c r="M2" s="126"/>
    </row>
    <row r="3" spans="2:60" ht="15.75">
      <c r="C3" s="126" t="s">
        <v>424</v>
      </c>
      <c r="M3" s="126"/>
    </row>
    <row r="4" spans="2:60" ht="15.75">
      <c r="C4" s="140" t="s">
        <v>481</v>
      </c>
      <c r="M4" s="140"/>
    </row>
    <row r="6" spans="2:60" s="210" customFormat="1" ht="22.5" customHeight="1">
      <c r="B6" s="701" t="s">
        <v>211</v>
      </c>
      <c r="C6" s="702" t="s">
        <v>482</v>
      </c>
      <c r="D6" s="701" t="s">
        <v>483</v>
      </c>
      <c r="E6" s="699">
        <v>44652</v>
      </c>
      <c r="F6" s="699"/>
      <c r="G6" s="699">
        <v>44682</v>
      </c>
      <c r="H6" s="699"/>
      <c r="I6" s="699">
        <v>44713</v>
      </c>
      <c r="J6" s="699"/>
      <c r="K6" s="699">
        <v>44743</v>
      </c>
      <c r="L6" s="699"/>
      <c r="M6" s="699">
        <v>44774</v>
      </c>
      <c r="N6" s="699"/>
      <c r="O6" s="699">
        <v>44805</v>
      </c>
      <c r="P6" s="699"/>
      <c r="Q6" s="699">
        <v>44835</v>
      </c>
      <c r="R6" s="699"/>
      <c r="S6" s="699">
        <v>44866</v>
      </c>
      <c r="T6" s="699"/>
      <c r="U6" s="699">
        <v>44896</v>
      </c>
      <c r="V6" s="699"/>
      <c r="W6" s="699">
        <v>44927</v>
      </c>
      <c r="X6" s="699"/>
      <c r="Y6" s="699">
        <v>44958</v>
      </c>
      <c r="Z6" s="699"/>
      <c r="AA6" s="699">
        <v>44986</v>
      </c>
      <c r="AB6" s="699"/>
      <c r="AC6" s="699">
        <v>45017</v>
      </c>
      <c r="AD6" s="699"/>
      <c r="AE6" s="699">
        <v>45047</v>
      </c>
      <c r="AF6" s="699"/>
      <c r="AG6" s="699">
        <v>45078</v>
      </c>
      <c r="AH6" s="699"/>
      <c r="AI6" s="699">
        <v>45108</v>
      </c>
      <c r="AJ6" s="699"/>
      <c r="AK6" s="699">
        <v>45139</v>
      </c>
      <c r="AL6" s="699"/>
      <c r="AM6" s="699">
        <v>45170</v>
      </c>
      <c r="AN6" s="699"/>
      <c r="AO6" s="699">
        <v>45200</v>
      </c>
      <c r="AP6" s="699"/>
      <c r="AQ6" s="699">
        <v>45231</v>
      </c>
      <c r="AR6" s="699"/>
      <c r="AS6" s="699">
        <v>45261</v>
      </c>
      <c r="AT6" s="699"/>
      <c r="AU6" s="699">
        <v>45292</v>
      </c>
      <c r="AV6" s="699"/>
      <c r="AW6" s="699">
        <v>45323</v>
      </c>
      <c r="AX6" s="699"/>
      <c r="AY6" s="699">
        <v>45352</v>
      </c>
      <c r="AZ6" s="699"/>
      <c r="BA6" s="699">
        <v>45383</v>
      </c>
      <c r="BB6" s="699"/>
      <c r="BC6" s="699">
        <v>45413</v>
      </c>
      <c r="BD6" s="699"/>
      <c r="BE6" s="699">
        <v>45444</v>
      </c>
      <c r="BF6" s="699"/>
      <c r="BG6" s="699">
        <v>45474</v>
      </c>
      <c r="BH6" s="699"/>
    </row>
    <row r="7" spans="2:60" s="210" customFormat="1" ht="15">
      <c r="B7" s="701"/>
      <c r="C7" s="702"/>
      <c r="D7" s="701"/>
      <c r="E7" s="211" t="s">
        <v>484</v>
      </c>
      <c r="F7" s="211" t="s">
        <v>484</v>
      </c>
      <c r="G7" s="211" t="s">
        <v>484</v>
      </c>
      <c r="H7" s="211" t="s">
        <v>484</v>
      </c>
      <c r="I7" s="211" t="s">
        <v>484</v>
      </c>
      <c r="J7" s="211" t="s">
        <v>484</v>
      </c>
      <c r="K7" s="211" t="s">
        <v>484</v>
      </c>
      <c r="L7" s="211" t="s">
        <v>484</v>
      </c>
      <c r="M7" s="211" t="s">
        <v>484</v>
      </c>
      <c r="N7" s="211" t="s">
        <v>484</v>
      </c>
      <c r="O7" s="211" t="s">
        <v>484</v>
      </c>
      <c r="P7" s="211" t="s">
        <v>484</v>
      </c>
      <c r="Q7" s="211" t="s">
        <v>484</v>
      </c>
      <c r="R7" s="211" t="s">
        <v>484</v>
      </c>
      <c r="S7" s="211" t="s">
        <v>484</v>
      </c>
      <c r="T7" s="211" t="s">
        <v>484</v>
      </c>
      <c r="U7" s="211" t="s">
        <v>484</v>
      </c>
      <c r="V7" s="211" t="s">
        <v>484</v>
      </c>
      <c r="W7" s="211" t="s">
        <v>484</v>
      </c>
      <c r="X7" s="211" t="s">
        <v>484</v>
      </c>
      <c r="Y7" s="211" t="s">
        <v>484</v>
      </c>
      <c r="Z7" s="211" t="s">
        <v>484</v>
      </c>
      <c r="AA7" s="211" t="s">
        <v>484</v>
      </c>
      <c r="AB7" s="211" t="s">
        <v>484</v>
      </c>
      <c r="AC7" s="211" t="s">
        <v>484</v>
      </c>
      <c r="AD7" s="211" t="s">
        <v>484</v>
      </c>
      <c r="AE7" s="211" t="s">
        <v>484</v>
      </c>
      <c r="AF7" s="211" t="s">
        <v>484</v>
      </c>
      <c r="AG7" s="211" t="s">
        <v>484</v>
      </c>
      <c r="AH7" s="211" t="s">
        <v>484</v>
      </c>
      <c r="AI7" s="211" t="s">
        <v>484</v>
      </c>
      <c r="AJ7" s="211" t="s">
        <v>484</v>
      </c>
      <c r="AK7" s="211" t="s">
        <v>484</v>
      </c>
      <c r="AL7" s="211" t="s">
        <v>484</v>
      </c>
      <c r="AM7" s="211" t="s">
        <v>484</v>
      </c>
      <c r="AN7" s="211" t="s">
        <v>484</v>
      </c>
      <c r="AO7" s="211" t="s">
        <v>484</v>
      </c>
      <c r="AP7" s="211" t="s">
        <v>484</v>
      </c>
      <c r="AQ7" s="211" t="s">
        <v>484</v>
      </c>
      <c r="AR7" s="211" t="s">
        <v>484</v>
      </c>
      <c r="AS7" s="211" t="s">
        <v>484</v>
      </c>
      <c r="AT7" s="211" t="s">
        <v>484</v>
      </c>
      <c r="AU7" s="211" t="s">
        <v>484</v>
      </c>
      <c r="AV7" s="211" t="s">
        <v>484</v>
      </c>
      <c r="AW7" s="211" t="s">
        <v>484</v>
      </c>
      <c r="AX7" s="211" t="s">
        <v>484</v>
      </c>
      <c r="AY7" s="211" t="s">
        <v>484</v>
      </c>
      <c r="AZ7" s="211" t="s">
        <v>484</v>
      </c>
      <c r="BA7" s="511" t="s">
        <v>484</v>
      </c>
      <c r="BB7" s="511" t="s">
        <v>484</v>
      </c>
      <c r="BC7" s="511" t="s">
        <v>484</v>
      </c>
      <c r="BD7" s="511" t="s">
        <v>484</v>
      </c>
      <c r="BE7" s="511" t="s">
        <v>484</v>
      </c>
      <c r="BF7" s="511" t="s">
        <v>484</v>
      </c>
      <c r="BG7" s="511" t="s">
        <v>484</v>
      </c>
      <c r="BH7" s="511" t="s">
        <v>484</v>
      </c>
    </row>
    <row r="8" spans="2:60" ht="29.25" customHeight="1">
      <c r="B8" s="212"/>
      <c r="C8" s="213"/>
      <c r="D8" s="214"/>
      <c r="E8" s="215" t="s">
        <v>485</v>
      </c>
      <c r="F8" s="215" t="s">
        <v>486</v>
      </c>
      <c r="G8" s="215" t="s">
        <v>485</v>
      </c>
      <c r="H8" s="215" t="s">
        <v>486</v>
      </c>
      <c r="I8" s="215" t="s">
        <v>485</v>
      </c>
      <c r="J8" s="215" t="s">
        <v>486</v>
      </c>
      <c r="K8" s="215" t="s">
        <v>485</v>
      </c>
      <c r="L8" s="215" t="s">
        <v>486</v>
      </c>
      <c r="M8" s="215" t="s">
        <v>485</v>
      </c>
      <c r="N8" s="215" t="s">
        <v>486</v>
      </c>
      <c r="O8" s="215" t="s">
        <v>485</v>
      </c>
      <c r="P8" s="215" t="s">
        <v>486</v>
      </c>
      <c r="Q8" s="215" t="s">
        <v>485</v>
      </c>
      <c r="R8" s="215" t="s">
        <v>486</v>
      </c>
      <c r="S8" s="215" t="s">
        <v>485</v>
      </c>
      <c r="T8" s="215" t="s">
        <v>486</v>
      </c>
      <c r="U8" s="215" t="s">
        <v>485</v>
      </c>
      <c r="V8" s="215" t="s">
        <v>486</v>
      </c>
      <c r="W8" s="215" t="s">
        <v>485</v>
      </c>
      <c r="X8" s="215" t="s">
        <v>486</v>
      </c>
      <c r="Y8" s="215" t="s">
        <v>485</v>
      </c>
      <c r="Z8" s="215" t="s">
        <v>486</v>
      </c>
      <c r="AA8" s="215" t="s">
        <v>485</v>
      </c>
      <c r="AB8" s="215" t="s">
        <v>486</v>
      </c>
      <c r="AC8" s="215" t="s">
        <v>485</v>
      </c>
      <c r="AD8" s="215" t="s">
        <v>486</v>
      </c>
      <c r="AE8" s="215" t="s">
        <v>485</v>
      </c>
      <c r="AF8" s="215" t="s">
        <v>486</v>
      </c>
      <c r="AG8" s="215" t="s">
        <v>485</v>
      </c>
      <c r="AH8" s="215" t="s">
        <v>486</v>
      </c>
      <c r="AI8" s="215" t="s">
        <v>485</v>
      </c>
      <c r="AJ8" s="215" t="s">
        <v>486</v>
      </c>
      <c r="AK8" s="215" t="s">
        <v>485</v>
      </c>
      <c r="AL8" s="215" t="s">
        <v>486</v>
      </c>
      <c r="AM8" s="215" t="s">
        <v>485</v>
      </c>
      <c r="AN8" s="215" t="s">
        <v>486</v>
      </c>
      <c r="AO8" s="215" t="s">
        <v>485</v>
      </c>
      <c r="AP8" s="215" t="s">
        <v>486</v>
      </c>
      <c r="AQ8" s="215" t="s">
        <v>485</v>
      </c>
      <c r="AR8" s="215" t="s">
        <v>486</v>
      </c>
      <c r="AS8" s="215" t="s">
        <v>485</v>
      </c>
      <c r="AT8" s="215" t="s">
        <v>486</v>
      </c>
      <c r="AU8" s="215" t="s">
        <v>485</v>
      </c>
      <c r="AV8" s="215" t="s">
        <v>486</v>
      </c>
      <c r="AW8" s="215" t="s">
        <v>485</v>
      </c>
      <c r="AX8" s="215" t="s">
        <v>486</v>
      </c>
      <c r="AY8" s="215" t="s">
        <v>485</v>
      </c>
      <c r="AZ8" s="215" t="s">
        <v>486</v>
      </c>
      <c r="BA8" s="215" t="s">
        <v>485</v>
      </c>
      <c r="BB8" s="215" t="s">
        <v>486</v>
      </c>
      <c r="BC8" s="215" t="s">
        <v>485</v>
      </c>
      <c r="BD8" s="215" t="s">
        <v>486</v>
      </c>
      <c r="BE8" s="215" t="s">
        <v>485</v>
      </c>
      <c r="BF8" s="215" t="s">
        <v>486</v>
      </c>
      <c r="BG8" s="215" t="s">
        <v>485</v>
      </c>
      <c r="BH8" s="215" t="s">
        <v>486</v>
      </c>
    </row>
    <row r="9" spans="2:60" s="210" customFormat="1" ht="15">
      <c r="B9" s="211" t="s">
        <v>487</v>
      </c>
      <c r="C9" s="216" t="s">
        <v>488</v>
      </c>
      <c r="D9" s="217"/>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2:60">
      <c r="B10" s="217">
        <v>1</v>
      </c>
      <c r="C10" s="218" t="s">
        <v>489</v>
      </c>
      <c r="D10" s="217" t="s">
        <v>490</v>
      </c>
      <c r="E10" s="237">
        <v>495.22000000000014</v>
      </c>
      <c r="F10" s="238">
        <v>732.90300000000013</v>
      </c>
      <c r="G10" s="237">
        <f>E10+E18-E55</f>
        <v>461.98500000000013</v>
      </c>
      <c r="H10" s="238">
        <f t="shared" ref="H10:AP10" si="0">F10+F18-F55</f>
        <v>713.04700000000014</v>
      </c>
      <c r="I10" s="237">
        <f t="shared" si="0"/>
        <v>456.72000000000014</v>
      </c>
      <c r="J10" s="238">
        <f t="shared" si="0"/>
        <v>788.39900000000011</v>
      </c>
      <c r="K10" s="237">
        <f t="shared" si="0"/>
        <v>371.62900000000013</v>
      </c>
      <c r="L10" s="238">
        <f t="shared" si="0"/>
        <v>726.53800000000012</v>
      </c>
      <c r="M10" s="237">
        <f t="shared" si="0"/>
        <v>457.82000000000016</v>
      </c>
      <c r="N10" s="238">
        <f t="shared" si="0"/>
        <v>739.26700000000017</v>
      </c>
      <c r="O10" s="237">
        <f t="shared" si="0"/>
        <v>521.06900000000019</v>
      </c>
      <c r="P10" s="238">
        <f t="shared" si="0"/>
        <v>634.63900000000012</v>
      </c>
      <c r="Q10" s="237">
        <f t="shared" si="0"/>
        <v>521.06900000000019</v>
      </c>
      <c r="R10" s="238">
        <f t="shared" si="0"/>
        <v>634.63900000000012</v>
      </c>
      <c r="S10" s="237">
        <f t="shared" si="0"/>
        <v>503.6260000000002</v>
      </c>
      <c r="T10" s="238">
        <f t="shared" si="0"/>
        <v>592.12600000000009</v>
      </c>
      <c r="U10" s="237">
        <f t="shared" si="0"/>
        <v>453.1840000000002</v>
      </c>
      <c r="V10" s="238">
        <f t="shared" si="0"/>
        <v>657.80500000000006</v>
      </c>
      <c r="W10" s="237">
        <f t="shared" si="0"/>
        <v>420.56200000000018</v>
      </c>
      <c r="X10" s="238">
        <f t="shared" si="0"/>
        <v>782.5440000000001</v>
      </c>
      <c r="Y10" s="237">
        <f t="shared" si="0"/>
        <v>480.92000000000013</v>
      </c>
      <c r="Z10" s="238">
        <f t="shared" si="0"/>
        <v>815.38400000000013</v>
      </c>
      <c r="AA10" s="237">
        <f t="shared" si="0"/>
        <v>257.15300000000013</v>
      </c>
      <c r="AB10" s="238">
        <f t="shared" si="0"/>
        <v>702.10000000000014</v>
      </c>
      <c r="AC10" s="237">
        <f t="shared" si="0"/>
        <v>431.34200000000016</v>
      </c>
      <c r="AD10" s="238">
        <f t="shared" si="0"/>
        <v>857.13300000000004</v>
      </c>
      <c r="AE10" s="237">
        <f t="shared" si="0"/>
        <v>396.53600000000017</v>
      </c>
      <c r="AF10" s="238">
        <f t="shared" si="0"/>
        <v>767.52500000000009</v>
      </c>
      <c r="AG10" s="237">
        <f t="shared" si="0"/>
        <v>426.86400000000015</v>
      </c>
      <c r="AH10" s="238">
        <f t="shared" si="0"/>
        <v>906.5200000000001</v>
      </c>
      <c r="AI10" s="237">
        <f t="shared" si="0"/>
        <v>451.69200000000012</v>
      </c>
      <c r="AJ10" s="238">
        <f t="shared" si="0"/>
        <v>906.5200000000001</v>
      </c>
      <c r="AK10" s="237">
        <f t="shared" si="0"/>
        <v>269.38000000000017</v>
      </c>
      <c r="AL10" s="238">
        <f t="shared" si="0"/>
        <v>755.05100000000016</v>
      </c>
      <c r="AM10" s="237">
        <f t="shared" si="0"/>
        <v>494.38000000000017</v>
      </c>
      <c r="AN10" s="238">
        <f t="shared" si="0"/>
        <v>755.05100000000016</v>
      </c>
      <c r="AO10" s="237">
        <f t="shared" si="0"/>
        <v>475.28800000000012</v>
      </c>
      <c r="AP10" s="238">
        <f t="shared" si="0"/>
        <v>839.82300000000021</v>
      </c>
      <c r="AQ10" s="237">
        <f>AO10+AO18-AO55</f>
        <v>499.64400000000012</v>
      </c>
      <c r="AR10" s="238">
        <f t="shared" ref="AR10" si="1">AP10+AP18-AP55</f>
        <v>842.36800000000017</v>
      </c>
      <c r="AS10" s="237">
        <f>AQ10+AQ18-AQ55</f>
        <v>468.10800000000012</v>
      </c>
      <c r="AT10" s="238">
        <f t="shared" ref="AT10" si="2">AR10+AR18-AR55</f>
        <v>730.3570000000002</v>
      </c>
      <c r="AU10" s="237">
        <f>AS10+AS18-AS55</f>
        <v>434.07200000000017</v>
      </c>
      <c r="AV10" s="238">
        <f t="shared" ref="AV10" si="3">AT10+AT18-AT55</f>
        <v>838.54900000000021</v>
      </c>
      <c r="AW10" s="237">
        <f>AU10+AU18-AU55</f>
        <v>608.07000000000016</v>
      </c>
      <c r="AX10" s="238">
        <f t="shared" ref="AX10" si="4">AV10+AV18-AV55</f>
        <v>777.19700000000023</v>
      </c>
      <c r="AY10" s="237">
        <f>AW10+AW18-AW55</f>
        <v>608.07000000000016</v>
      </c>
      <c r="AZ10" s="238">
        <f t="shared" ref="AZ10" si="5">AX10+AX18-AX55</f>
        <v>777.19700000000023</v>
      </c>
      <c r="BA10" s="237">
        <f>AY10+AY18-AY55</f>
        <v>692.14000000000021</v>
      </c>
      <c r="BB10" s="238">
        <f t="shared" ref="BB10" si="6">AZ10+AZ18-AZ55</f>
        <v>959.46900000000028</v>
      </c>
      <c r="BC10" s="237">
        <f>BA10+BA18-BA55</f>
        <v>692.14000000000021</v>
      </c>
      <c r="BD10" s="238">
        <f t="shared" ref="BD10" si="7">BB10+BB18-BB55</f>
        <v>959.46900000000028</v>
      </c>
      <c r="BE10" s="237">
        <f>BC10+BC18-BC55</f>
        <v>678.54700000000025</v>
      </c>
      <c r="BF10" s="238">
        <f t="shared" ref="BF10" si="8">BD10+BD18-BD55</f>
        <v>922.81100000000026</v>
      </c>
      <c r="BG10" s="237">
        <f>BE10+BE18-BE55</f>
        <v>677.83900000000028</v>
      </c>
      <c r="BH10" s="238">
        <f t="shared" ref="BH10" si="9">BF10+BF18-BF55</f>
        <v>909.82800000000032</v>
      </c>
    </row>
    <row r="11" spans="2:60" s="221" customFormat="1">
      <c r="B11" s="219">
        <v>2</v>
      </c>
      <c r="C11" s="220" t="s">
        <v>491</v>
      </c>
      <c r="D11" s="219" t="s">
        <v>492</v>
      </c>
      <c r="E11" s="239">
        <v>29021936.88950501</v>
      </c>
      <c r="F11" s="240">
        <v>35027528.126813434</v>
      </c>
      <c r="G11" s="239">
        <f t="shared" ref="G11:BH11" si="10">G10*E39</f>
        <v>27074228.653725561</v>
      </c>
      <c r="H11" s="240">
        <f t="shared" si="10"/>
        <v>34595769.243530981</v>
      </c>
      <c r="I11" s="239">
        <f t="shared" si="10"/>
        <v>30375503.803663578</v>
      </c>
      <c r="J11" s="240">
        <f t="shared" si="10"/>
        <v>42313416.098271109</v>
      </c>
      <c r="K11" s="239">
        <f t="shared" si="10"/>
        <v>24716277.156795613</v>
      </c>
      <c r="L11" s="240">
        <f t="shared" si="10"/>
        <v>40270806.29475259</v>
      </c>
      <c r="M11" s="241">
        <f t="shared" si="10"/>
        <v>35248667.684331901</v>
      </c>
      <c r="N11" s="242">
        <f t="shared" si="10"/>
        <v>42568172.679589011</v>
      </c>
      <c r="O11" s="241">
        <f t="shared" si="10"/>
        <v>41711098.035575099</v>
      </c>
      <c r="P11" s="242">
        <f t="shared" si="10"/>
        <v>36722115.968894944</v>
      </c>
      <c r="Q11" s="241">
        <f t="shared" si="10"/>
        <v>41711098.035575099</v>
      </c>
      <c r="R11" s="242">
        <f t="shared" si="10"/>
        <v>36722115.968894944</v>
      </c>
      <c r="S11" s="241">
        <f t="shared" si="10"/>
        <v>40314801.800269343</v>
      </c>
      <c r="T11" s="242">
        <f t="shared" si="10"/>
        <v>34262186.282591969</v>
      </c>
      <c r="U11" s="241">
        <f t="shared" si="10"/>
        <v>36276965.722685605</v>
      </c>
      <c r="V11" s="242">
        <f t="shared" si="10"/>
        <v>37690610.518466406</v>
      </c>
      <c r="W11" s="241">
        <f t="shared" si="10"/>
        <v>33705374.246846236</v>
      </c>
      <c r="X11" s="242">
        <f t="shared" si="10"/>
        <v>43856083.729926571</v>
      </c>
      <c r="Y11" s="241">
        <f t="shared" si="10"/>
        <v>38681403.69749292</v>
      </c>
      <c r="Z11" s="242">
        <f t="shared" si="10"/>
        <v>45128214.163846299</v>
      </c>
      <c r="AA11" s="241">
        <f t="shared" si="10"/>
        <v>20908734.973266922</v>
      </c>
      <c r="AB11" s="242">
        <f t="shared" si="10"/>
        <v>38686776.101501703</v>
      </c>
      <c r="AC11" s="241">
        <f t="shared" si="10"/>
        <v>35063263.67014388</v>
      </c>
      <c r="AD11" s="242">
        <f t="shared" si="10"/>
        <v>47492047.428350896</v>
      </c>
      <c r="AE11" s="241">
        <f t="shared" si="10"/>
        <v>32233926.496154267</v>
      </c>
      <c r="AF11" s="242">
        <f t="shared" si="10"/>
        <v>42527045.047203906</v>
      </c>
      <c r="AG11" s="241">
        <f t="shared" si="10"/>
        <v>34034786.697449699</v>
      </c>
      <c r="AH11" s="242">
        <f t="shared" si="10"/>
        <v>50288935.773637839</v>
      </c>
      <c r="AI11" s="241">
        <f t="shared" si="10"/>
        <v>35791891.838429838</v>
      </c>
      <c r="AJ11" s="242">
        <f t="shared" si="10"/>
        <v>50288935.773637839</v>
      </c>
      <c r="AK11" s="241">
        <f t="shared" si="10"/>
        <v>20925174.109611325</v>
      </c>
      <c r="AL11" s="242">
        <f t="shared" si="10"/>
        <v>41886236.646539547</v>
      </c>
      <c r="AM11" s="241">
        <f t="shared" si="10"/>
        <v>39011858.759611323</v>
      </c>
      <c r="AN11" s="242">
        <f t="shared" si="10"/>
        <v>41886236.646539547</v>
      </c>
      <c r="AO11" s="241">
        <f t="shared" si="10"/>
        <v>37712977.754019693</v>
      </c>
      <c r="AP11" s="242">
        <f t="shared" si="10"/>
        <v>48316766.236905254</v>
      </c>
      <c r="AQ11" s="241">
        <f t="shared" si="10"/>
        <v>40259397.236399867</v>
      </c>
      <c r="AR11" s="242">
        <f t="shared" si="10"/>
        <v>48571861.595093153</v>
      </c>
      <c r="AS11" s="241">
        <f t="shared" si="10"/>
        <v>37718347.306355461</v>
      </c>
      <c r="AT11" s="242">
        <f t="shared" si="10"/>
        <v>42113184.640213609</v>
      </c>
      <c r="AU11" s="241">
        <f t="shared" si="10"/>
        <v>34922366.63770327</v>
      </c>
      <c r="AV11" s="242">
        <f t="shared" si="10"/>
        <v>48342207.973474145</v>
      </c>
      <c r="AW11" s="241">
        <f t="shared" si="10"/>
        <v>48172716.842280105</v>
      </c>
      <c r="AX11" s="242">
        <f t="shared" si="10"/>
        <v>44805275.553796127</v>
      </c>
      <c r="AY11" s="241">
        <f t="shared" si="10"/>
        <v>48172716.842280105</v>
      </c>
      <c r="AZ11" s="242">
        <f t="shared" si="10"/>
        <v>44805275.553796127</v>
      </c>
      <c r="BA11" s="241">
        <f t="shared" si="10"/>
        <v>54703640.116762117</v>
      </c>
      <c r="BB11" s="242">
        <f t="shared" si="10"/>
        <v>55299511.741088256</v>
      </c>
      <c r="BC11" s="241">
        <f t="shared" si="10"/>
        <v>54703640.116762117</v>
      </c>
      <c r="BD11" s="242">
        <f t="shared" si="10"/>
        <v>55299511.741088256</v>
      </c>
      <c r="BE11" s="241">
        <f t="shared" si="10"/>
        <v>53629310.385628037</v>
      </c>
      <c r="BF11" s="242">
        <f t="shared" si="10"/>
        <v>53186708.199332543</v>
      </c>
      <c r="BG11" s="241">
        <f t="shared" si="10"/>
        <v>53573353.242271684</v>
      </c>
      <c r="BH11" s="242">
        <f t="shared" si="10"/>
        <v>52438426.013108134</v>
      </c>
    </row>
    <row r="12" spans="2:60" ht="9" customHeight="1">
      <c r="B12" s="212"/>
      <c r="C12" s="213"/>
      <c r="D12" s="213"/>
      <c r="E12" s="213"/>
      <c r="F12" s="214"/>
      <c r="G12" s="213"/>
      <c r="H12" s="214"/>
      <c r="I12" s="213"/>
      <c r="J12" s="214"/>
      <c r="K12" s="213"/>
      <c r="L12" s="214"/>
      <c r="M12" s="213"/>
      <c r="N12" s="214"/>
      <c r="O12" s="213"/>
      <c r="P12" s="214"/>
      <c r="Q12" s="213"/>
      <c r="R12" s="214"/>
      <c r="S12" s="213"/>
      <c r="T12" s="214"/>
      <c r="U12" s="213"/>
      <c r="V12" s="214"/>
      <c r="W12" s="213"/>
      <c r="X12" s="214"/>
      <c r="Y12" s="213"/>
      <c r="Z12" s="214"/>
      <c r="AA12" s="213"/>
      <c r="AB12" s="214"/>
      <c r="AC12" s="213"/>
      <c r="AD12" s="214"/>
      <c r="AE12" s="213"/>
      <c r="AF12" s="214"/>
      <c r="AG12" s="213"/>
      <c r="AH12" s="214"/>
      <c r="AI12" s="213"/>
      <c r="AJ12" s="214"/>
      <c r="AK12" s="213"/>
      <c r="AL12" s="214"/>
      <c r="AM12" s="213"/>
      <c r="AN12" s="214"/>
      <c r="AO12" s="213"/>
      <c r="AP12" s="214"/>
      <c r="AQ12" s="213"/>
      <c r="AR12" s="214"/>
      <c r="AS12" s="213"/>
      <c r="AT12" s="214"/>
      <c r="AU12" s="213"/>
      <c r="AV12" s="214"/>
      <c r="AW12" s="213"/>
      <c r="AX12" s="214"/>
      <c r="AY12" s="213"/>
      <c r="AZ12" s="214"/>
      <c r="BA12" s="213"/>
      <c r="BB12" s="214"/>
      <c r="BC12" s="213"/>
      <c r="BD12" s="214"/>
      <c r="BE12" s="213"/>
      <c r="BF12" s="214"/>
      <c r="BG12" s="213"/>
      <c r="BH12" s="214"/>
    </row>
    <row r="13" spans="2:60" ht="15">
      <c r="B13" s="211" t="s">
        <v>493</v>
      </c>
      <c r="C13" s="216" t="s">
        <v>494</v>
      </c>
      <c r="D13" s="217"/>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row>
    <row r="14" spans="2:60">
      <c r="B14" s="217">
        <v>3</v>
      </c>
      <c r="C14" s="218" t="s">
        <v>495</v>
      </c>
      <c r="D14" s="217" t="s">
        <v>490</v>
      </c>
      <c r="E14" s="223">
        <v>0</v>
      </c>
      <c r="F14" s="224">
        <v>21</v>
      </c>
      <c r="G14" s="223">
        <v>101</v>
      </c>
      <c r="H14" s="224">
        <v>126</v>
      </c>
      <c r="I14" s="223">
        <v>0</v>
      </c>
      <c r="J14" s="224">
        <v>63</v>
      </c>
      <c r="K14" s="225">
        <v>149.834</v>
      </c>
      <c r="L14" s="224">
        <v>142.12</v>
      </c>
      <c r="M14" s="225">
        <v>106.845</v>
      </c>
      <c r="N14" s="224">
        <v>83</v>
      </c>
      <c r="O14" s="223">
        <v>0</v>
      </c>
      <c r="P14" s="223">
        <v>0</v>
      </c>
      <c r="Q14" s="223">
        <v>0</v>
      </c>
      <c r="R14" s="223">
        <v>0</v>
      </c>
      <c r="S14" s="223">
        <v>0</v>
      </c>
      <c r="T14" s="224">
        <v>77</v>
      </c>
      <c r="U14" s="224">
        <v>29</v>
      </c>
      <c r="V14" s="224">
        <v>173.6</v>
      </c>
      <c r="W14" s="224">
        <v>102</v>
      </c>
      <c r="X14" s="224">
        <v>100</v>
      </c>
      <c r="Y14" s="225">
        <v>96.954999999999998</v>
      </c>
      <c r="Z14" s="224">
        <v>73</v>
      </c>
      <c r="AA14" s="225">
        <v>214</v>
      </c>
      <c r="AB14" s="224">
        <v>155.82</v>
      </c>
      <c r="AC14" s="223">
        <v>0</v>
      </c>
      <c r="AD14" s="223">
        <v>0</v>
      </c>
      <c r="AE14" s="223">
        <v>58</v>
      </c>
      <c r="AF14" s="223">
        <v>178</v>
      </c>
      <c r="AG14" s="224">
        <v>24.88</v>
      </c>
      <c r="AH14" s="223">
        <v>0</v>
      </c>
      <c r="AI14" s="225">
        <v>124.97499999999999</v>
      </c>
      <c r="AJ14" s="223">
        <v>0</v>
      </c>
      <c r="AK14" s="225">
        <v>225</v>
      </c>
      <c r="AL14" s="223">
        <v>0</v>
      </c>
      <c r="AM14" s="225">
        <v>25</v>
      </c>
      <c r="AN14" s="225">
        <v>174.96</v>
      </c>
      <c r="AO14" s="225">
        <v>50</v>
      </c>
      <c r="AP14" s="225">
        <v>25</v>
      </c>
      <c r="AQ14" s="224">
        <v>0</v>
      </c>
      <c r="AR14" s="224">
        <v>0</v>
      </c>
      <c r="AS14" s="224">
        <v>100</v>
      </c>
      <c r="AT14" s="224">
        <v>200</v>
      </c>
      <c r="AU14" s="224">
        <v>200</v>
      </c>
      <c r="AV14" s="224">
        <v>0</v>
      </c>
      <c r="AW14" s="224">
        <v>0</v>
      </c>
      <c r="AX14" s="224">
        <v>0</v>
      </c>
      <c r="AY14" s="224">
        <v>100</v>
      </c>
      <c r="AZ14" s="224">
        <v>200</v>
      </c>
      <c r="BA14" s="224">
        <v>0</v>
      </c>
      <c r="BB14" s="224">
        <v>0</v>
      </c>
      <c r="BC14" s="224">
        <v>0</v>
      </c>
      <c r="BD14" s="224">
        <v>0</v>
      </c>
      <c r="BE14" s="224">
        <v>0</v>
      </c>
      <c r="BF14" s="224">
        <v>0</v>
      </c>
      <c r="BG14" s="224">
        <v>0</v>
      </c>
      <c r="BH14" s="224">
        <v>0</v>
      </c>
    </row>
    <row r="15" spans="2:60">
      <c r="B15" s="217">
        <v>4</v>
      </c>
      <c r="C15" s="218" t="s">
        <v>496</v>
      </c>
      <c r="D15" s="217" t="s">
        <v>490</v>
      </c>
      <c r="E15" s="223">
        <v>0</v>
      </c>
      <c r="F15" s="223">
        <v>0</v>
      </c>
      <c r="G15" s="223">
        <v>0</v>
      </c>
      <c r="H15" s="223">
        <v>0</v>
      </c>
      <c r="I15" s="223">
        <v>0</v>
      </c>
      <c r="J15" s="223">
        <v>0</v>
      </c>
      <c r="K15" s="223">
        <v>0</v>
      </c>
      <c r="L15" s="223">
        <v>0</v>
      </c>
      <c r="M15" s="223">
        <v>0</v>
      </c>
      <c r="N15" s="223">
        <v>0</v>
      </c>
      <c r="O15" s="223">
        <v>0</v>
      </c>
      <c r="P15" s="223">
        <v>0</v>
      </c>
      <c r="Q15" s="223">
        <v>0</v>
      </c>
      <c r="R15" s="223">
        <v>0</v>
      </c>
      <c r="S15" s="223">
        <v>0</v>
      </c>
      <c r="T15" s="223">
        <v>0</v>
      </c>
      <c r="U15" s="223">
        <v>0</v>
      </c>
      <c r="V15" s="223">
        <v>0</v>
      </c>
      <c r="W15" s="223">
        <v>0</v>
      </c>
      <c r="X15" s="223">
        <v>0</v>
      </c>
      <c r="Y15" s="223">
        <v>0</v>
      </c>
      <c r="Z15" s="223">
        <v>0</v>
      </c>
      <c r="AA15" s="223">
        <v>0</v>
      </c>
      <c r="AB15" s="223">
        <v>0</v>
      </c>
      <c r="AC15" s="223">
        <v>0</v>
      </c>
      <c r="AD15" s="223">
        <v>0</v>
      </c>
      <c r="AE15" s="223">
        <v>0</v>
      </c>
      <c r="AF15" s="223">
        <v>0</v>
      </c>
      <c r="AG15" s="223">
        <v>0</v>
      </c>
      <c r="AH15" s="223">
        <v>0</v>
      </c>
      <c r="AI15" s="223">
        <v>0</v>
      </c>
      <c r="AJ15" s="223">
        <v>0</v>
      </c>
      <c r="AK15" s="223">
        <v>0</v>
      </c>
      <c r="AL15" s="223">
        <v>0</v>
      </c>
      <c r="AM15" s="223">
        <v>0</v>
      </c>
      <c r="AN15" s="223">
        <v>0</v>
      </c>
      <c r="AO15" s="223">
        <v>0</v>
      </c>
      <c r="AP15" s="223">
        <v>0</v>
      </c>
      <c r="AQ15" s="224">
        <v>0</v>
      </c>
      <c r="AR15" s="224">
        <v>0</v>
      </c>
      <c r="AS15" s="224">
        <v>0</v>
      </c>
      <c r="AT15" s="224">
        <v>0</v>
      </c>
      <c r="AU15" s="224">
        <v>0</v>
      </c>
      <c r="AV15" s="224">
        <v>0</v>
      </c>
      <c r="AW15" s="224">
        <v>0</v>
      </c>
      <c r="AX15" s="224">
        <v>0</v>
      </c>
      <c r="AY15" s="224">
        <v>0</v>
      </c>
      <c r="AZ15" s="224">
        <v>0</v>
      </c>
      <c r="BA15" s="224">
        <v>0</v>
      </c>
      <c r="BB15" s="224">
        <v>0</v>
      </c>
      <c r="BC15" s="224">
        <v>0</v>
      </c>
      <c r="BD15" s="224">
        <v>0</v>
      </c>
      <c r="BE15" s="224">
        <v>0</v>
      </c>
      <c r="BF15" s="224">
        <v>0</v>
      </c>
      <c r="BG15" s="224">
        <v>0</v>
      </c>
      <c r="BH15" s="224">
        <v>0</v>
      </c>
    </row>
    <row r="16" spans="2:60">
      <c r="B16" s="217">
        <v>5</v>
      </c>
      <c r="C16" s="218" t="s">
        <v>497</v>
      </c>
      <c r="D16" s="217" t="s">
        <v>490</v>
      </c>
      <c r="E16" s="223">
        <v>0</v>
      </c>
      <c r="F16" s="224">
        <v>21</v>
      </c>
      <c r="G16" s="223">
        <f t="shared" ref="G16:I16" si="11">G14+G15</f>
        <v>101</v>
      </c>
      <c r="H16" s="224">
        <f>H14+H15</f>
        <v>126</v>
      </c>
      <c r="I16" s="223">
        <f t="shared" si="11"/>
        <v>0</v>
      </c>
      <c r="J16" s="224">
        <f>J14+J15</f>
        <v>63</v>
      </c>
      <c r="K16" s="225">
        <f t="shared" ref="K16:M16" si="12">K14+K15</f>
        <v>149.834</v>
      </c>
      <c r="L16" s="224">
        <f>L14+L15</f>
        <v>142.12</v>
      </c>
      <c r="M16" s="225">
        <f t="shared" si="12"/>
        <v>106.845</v>
      </c>
      <c r="N16" s="224">
        <f>N14+N15</f>
        <v>83</v>
      </c>
      <c r="O16" s="223">
        <f t="shared" ref="O16:Q16" si="13">O14+O15</f>
        <v>0</v>
      </c>
      <c r="P16" s="223">
        <f>P14+P15</f>
        <v>0</v>
      </c>
      <c r="Q16" s="223">
        <f t="shared" si="13"/>
        <v>0</v>
      </c>
      <c r="R16" s="223">
        <f>R14+R15</f>
        <v>0</v>
      </c>
      <c r="S16" s="223">
        <f t="shared" ref="S16:U16" si="14">S14+S15</f>
        <v>0</v>
      </c>
      <c r="T16" s="224">
        <f>T14+T15</f>
        <v>77</v>
      </c>
      <c r="U16" s="224">
        <f t="shared" si="14"/>
        <v>29</v>
      </c>
      <c r="V16" s="224">
        <f>V14+V15</f>
        <v>173.6</v>
      </c>
      <c r="W16" s="224">
        <f t="shared" ref="W16:Y16" si="15">W14+W15</f>
        <v>102</v>
      </c>
      <c r="X16" s="224">
        <f>X14+X15</f>
        <v>100</v>
      </c>
      <c r="Y16" s="225">
        <f t="shared" si="15"/>
        <v>96.954999999999998</v>
      </c>
      <c r="Z16" s="224">
        <f>Z14+Z15</f>
        <v>73</v>
      </c>
      <c r="AA16" s="225">
        <f t="shared" ref="AA16:AC16" si="16">AA14+AA15</f>
        <v>214</v>
      </c>
      <c r="AB16" s="224">
        <f>AB14+AB15</f>
        <v>155.82</v>
      </c>
      <c r="AC16" s="223">
        <f t="shared" si="16"/>
        <v>0</v>
      </c>
      <c r="AD16" s="223">
        <f>AD14+AD15</f>
        <v>0</v>
      </c>
      <c r="AE16" s="223">
        <f t="shared" ref="AE16:AG16" si="17">AE14+AE15</f>
        <v>58</v>
      </c>
      <c r="AF16" s="223">
        <f>AF14+AF15</f>
        <v>178</v>
      </c>
      <c r="AG16" s="224">
        <f t="shared" si="17"/>
        <v>24.88</v>
      </c>
      <c r="AH16" s="223">
        <f>AH14+AH15</f>
        <v>0</v>
      </c>
      <c r="AI16" s="225">
        <f t="shared" ref="AI16:AK16" si="18">AI14+AI15</f>
        <v>124.97499999999999</v>
      </c>
      <c r="AJ16" s="223">
        <f>AJ14+AJ15</f>
        <v>0</v>
      </c>
      <c r="AK16" s="225">
        <f t="shared" si="18"/>
        <v>225</v>
      </c>
      <c r="AL16" s="223">
        <f>AL14+AL15</f>
        <v>0</v>
      </c>
      <c r="AM16" s="225">
        <f t="shared" ref="AM16:AO16" si="19">AM14+AM15</f>
        <v>25</v>
      </c>
      <c r="AN16" s="225">
        <f>AN14+AN15</f>
        <v>174.96</v>
      </c>
      <c r="AO16" s="225">
        <f t="shared" si="19"/>
        <v>50</v>
      </c>
      <c r="AP16" s="225">
        <f>AP14+AP15</f>
        <v>25</v>
      </c>
      <c r="AQ16" s="224">
        <f t="shared" ref="AQ16:AS16" si="20">AQ14+AQ15</f>
        <v>0</v>
      </c>
      <c r="AR16" s="224">
        <f>AR14+AR15</f>
        <v>0</v>
      </c>
      <c r="AS16" s="224">
        <f t="shared" si="20"/>
        <v>100</v>
      </c>
      <c r="AT16" s="224">
        <f>AT14+AT15</f>
        <v>200</v>
      </c>
      <c r="AU16" s="224">
        <f t="shared" ref="AU16" si="21">AU14+AU15</f>
        <v>200</v>
      </c>
      <c r="AV16" s="224">
        <f>AV14+AV15</f>
        <v>0</v>
      </c>
      <c r="AW16" s="224">
        <f t="shared" ref="AW16" si="22">AW14+AW15</f>
        <v>0</v>
      </c>
      <c r="AX16" s="224">
        <f>AX14+AX15</f>
        <v>0</v>
      </c>
      <c r="AY16" s="224">
        <f t="shared" ref="AY16" si="23">AY14+AY15</f>
        <v>100</v>
      </c>
      <c r="AZ16" s="224">
        <f>AZ14+AZ15</f>
        <v>200</v>
      </c>
      <c r="BA16" s="224">
        <f t="shared" ref="BA16" si="24">BA14+BA15</f>
        <v>0</v>
      </c>
      <c r="BB16" s="224">
        <f>BB14+BB15</f>
        <v>0</v>
      </c>
      <c r="BC16" s="224">
        <f t="shared" ref="BC16" si="25">BC14+BC15</f>
        <v>0</v>
      </c>
      <c r="BD16" s="224">
        <f>BD14+BD15</f>
        <v>0</v>
      </c>
      <c r="BE16" s="224">
        <f t="shared" ref="BE16" si="26">BE14+BE15</f>
        <v>0</v>
      </c>
      <c r="BF16" s="224">
        <f>BF14+BF15</f>
        <v>0</v>
      </c>
      <c r="BG16" s="224">
        <f t="shared" ref="BG16" si="27">BG14+BG15</f>
        <v>0</v>
      </c>
      <c r="BH16" s="224">
        <f>BH14+BH15</f>
        <v>0</v>
      </c>
    </row>
    <row r="17" spans="2:60">
      <c r="B17" s="217">
        <v>6</v>
      </c>
      <c r="C17" s="218" t="s">
        <v>498</v>
      </c>
      <c r="D17" s="217" t="s">
        <v>490</v>
      </c>
      <c r="E17" s="223">
        <v>0</v>
      </c>
      <c r="F17" s="223">
        <v>0</v>
      </c>
      <c r="G17" s="223">
        <v>0</v>
      </c>
      <c r="H17" s="223">
        <v>0</v>
      </c>
      <c r="I17" s="223">
        <v>0</v>
      </c>
      <c r="J17" s="223">
        <v>0</v>
      </c>
      <c r="K17" s="223">
        <v>0</v>
      </c>
      <c r="L17" s="223">
        <v>0</v>
      </c>
      <c r="M17" s="223">
        <v>0</v>
      </c>
      <c r="N17" s="223">
        <v>0</v>
      </c>
      <c r="O17" s="223">
        <v>0</v>
      </c>
      <c r="P17" s="223">
        <v>0</v>
      </c>
      <c r="Q17" s="223">
        <v>0</v>
      </c>
      <c r="R17" s="223">
        <v>0</v>
      </c>
      <c r="S17" s="223">
        <v>0</v>
      </c>
      <c r="T17" s="223">
        <v>0</v>
      </c>
      <c r="U17" s="223">
        <v>0</v>
      </c>
      <c r="V17" s="223">
        <v>0</v>
      </c>
      <c r="W17" s="223">
        <v>0</v>
      </c>
      <c r="X17" s="223">
        <v>0</v>
      </c>
      <c r="Y17" s="223">
        <v>0</v>
      </c>
      <c r="Z17" s="223">
        <v>0</v>
      </c>
      <c r="AA17" s="223">
        <v>0</v>
      </c>
      <c r="AB17" s="223">
        <v>0</v>
      </c>
      <c r="AC17" s="223">
        <v>0</v>
      </c>
      <c r="AD17" s="223">
        <v>0</v>
      </c>
      <c r="AE17" s="223">
        <v>0</v>
      </c>
      <c r="AF17" s="223">
        <v>0</v>
      </c>
      <c r="AG17" s="223">
        <v>0</v>
      </c>
      <c r="AH17" s="223">
        <v>0</v>
      </c>
      <c r="AI17" s="223">
        <v>0</v>
      </c>
      <c r="AJ17" s="223">
        <v>0</v>
      </c>
      <c r="AK17" s="223">
        <v>0</v>
      </c>
      <c r="AL17" s="223">
        <v>0</v>
      </c>
      <c r="AM17" s="223">
        <v>0</v>
      </c>
      <c r="AN17" s="223">
        <v>0</v>
      </c>
      <c r="AO17" s="223">
        <v>0</v>
      </c>
      <c r="AP17" s="223">
        <v>0</v>
      </c>
      <c r="AQ17" s="224">
        <v>0</v>
      </c>
      <c r="AR17" s="224">
        <v>0</v>
      </c>
      <c r="AS17" s="224">
        <v>0</v>
      </c>
      <c r="AT17" s="224">
        <v>0</v>
      </c>
      <c r="AU17" s="224">
        <v>0</v>
      </c>
      <c r="AV17" s="224">
        <v>0</v>
      </c>
      <c r="AW17" s="224">
        <v>0</v>
      </c>
      <c r="AX17" s="224">
        <v>0</v>
      </c>
      <c r="AY17" s="224">
        <v>0</v>
      </c>
      <c r="AZ17" s="224">
        <v>0</v>
      </c>
      <c r="BA17" s="224">
        <v>0</v>
      </c>
      <c r="BB17" s="224">
        <v>0</v>
      </c>
      <c r="BC17" s="224">
        <v>0</v>
      </c>
      <c r="BD17" s="224">
        <v>0</v>
      </c>
      <c r="BE17" s="224">
        <v>0</v>
      </c>
      <c r="BF17" s="224">
        <v>0</v>
      </c>
      <c r="BG17" s="224">
        <v>0</v>
      </c>
      <c r="BH17" s="224">
        <v>0</v>
      </c>
    </row>
    <row r="18" spans="2:60">
      <c r="B18" s="217">
        <v>7</v>
      </c>
      <c r="C18" s="218" t="s">
        <v>499</v>
      </c>
      <c r="D18" s="217" t="s">
        <v>490</v>
      </c>
      <c r="E18" s="223">
        <v>0</v>
      </c>
      <c r="F18" s="224">
        <v>21</v>
      </c>
      <c r="G18" s="223">
        <f t="shared" ref="G18:I18" si="28">G16-G17</f>
        <v>101</v>
      </c>
      <c r="H18" s="224">
        <f>H16-H17</f>
        <v>126</v>
      </c>
      <c r="I18" s="223">
        <f t="shared" si="28"/>
        <v>0</v>
      </c>
      <c r="J18" s="224">
        <f>J16-J17</f>
        <v>63</v>
      </c>
      <c r="K18" s="225">
        <f t="shared" ref="K18:M18" si="29">K16-K17</f>
        <v>149.834</v>
      </c>
      <c r="L18" s="224">
        <f>L16-L17</f>
        <v>142.12</v>
      </c>
      <c r="M18" s="225">
        <f t="shared" si="29"/>
        <v>106.845</v>
      </c>
      <c r="N18" s="224">
        <f>N16-N17</f>
        <v>83</v>
      </c>
      <c r="O18" s="223">
        <f t="shared" ref="O18:Q18" si="30">O16-O17</f>
        <v>0</v>
      </c>
      <c r="P18" s="223">
        <f>P16-P17</f>
        <v>0</v>
      </c>
      <c r="Q18" s="223">
        <f t="shared" si="30"/>
        <v>0</v>
      </c>
      <c r="R18" s="223">
        <f>R16-R17</f>
        <v>0</v>
      </c>
      <c r="S18" s="223">
        <f t="shared" ref="S18:U18" si="31">S16-S17</f>
        <v>0</v>
      </c>
      <c r="T18" s="224">
        <f>T16-T17</f>
        <v>77</v>
      </c>
      <c r="U18" s="224">
        <f t="shared" si="31"/>
        <v>29</v>
      </c>
      <c r="V18" s="224">
        <f>V16-V17</f>
        <v>173.6</v>
      </c>
      <c r="W18" s="224">
        <f t="shared" ref="W18:Y18" si="32">W16-W17</f>
        <v>102</v>
      </c>
      <c r="X18" s="224">
        <f>X16-X17</f>
        <v>100</v>
      </c>
      <c r="Y18" s="225">
        <f t="shared" si="32"/>
        <v>96.954999999999998</v>
      </c>
      <c r="Z18" s="224">
        <f>Z16-Z17</f>
        <v>73</v>
      </c>
      <c r="AA18" s="225">
        <f t="shared" ref="AA18:AC18" si="33">AA16-AA17</f>
        <v>214</v>
      </c>
      <c r="AB18" s="224">
        <f>AB16-AB17</f>
        <v>155.82</v>
      </c>
      <c r="AC18" s="223">
        <f t="shared" si="33"/>
        <v>0</v>
      </c>
      <c r="AD18" s="223">
        <f>AD16-AD17</f>
        <v>0</v>
      </c>
      <c r="AE18" s="223">
        <f t="shared" ref="AE18:AG18" si="34">AE16-AE17</f>
        <v>58</v>
      </c>
      <c r="AF18" s="223">
        <f>AF16-AF17</f>
        <v>178</v>
      </c>
      <c r="AG18" s="224">
        <f t="shared" si="34"/>
        <v>24.88</v>
      </c>
      <c r="AH18" s="223">
        <f>AH16-AH17</f>
        <v>0</v>
      </c>
      <c r="AI18" s="225">
        <f t="shared" ref="AI18:AK18" si="35">AI16-AI17</f>
        <v>124.97499999999999</v>
      </c>
      <c r="AJ18" s="223">
        <f>AJ16-AJ17</f>
        <v>0</v>
      </c>
      <c r="AK18" s="225">
        <f t="shared" si="35"/>
        <v>225</v>
      </c>
      <c r="AL18" s="223">
        <f>AL16-AL17</f>
        <v>0</v>
      </c>
      <c r="AM18" s="225">
        <f t="shared" ref="AM18:AO18" si="36">AM16-AM17</f>
        <v>25</v>
      </c>
      <c r="AN18" s="225">
        <f>AN16-AN17</f>
        <v>174.96</v>
      </c>
      <c r="AO18" s="225">
        <f t="shared" si="36"/>
        <v>50</v>
      </c>
      <c r="AP18" s="225">
        <f>AP16-AP17</f>
        <v>25</v>
      </c>
      <c r="AQ18" s="224">
        <f t="shared" ref="AQ18:AS18" si="37">AQ16-AQ17</f>
        <v>0</v>
      </c>
      <c r="AR18" s="224">
        <f>AR16-AR17</f>
        <v>0</v>
      </c>
      <c r="AS18" s="224">
        <f t="shared" si="37"/>
        <v>100</v>
      </c>
      <c r="AT18" s="224">
        <f>AT16-AT17</f>
        <v>200</v>
      </c>
      <c r="AU18" s="224">
        <f t="shared" ref="AU18" si="38">AU16-AU17</f>
        <v>200</v>
      </c>
      <c r="AV18" s="224">
        <f>AV16-AV17</f>
        <v>0</v>
      </c>
      <c r="AW18" s="224">
        <f t="shared" ref="AW18" si="39">AW16-AW17</f>
        <v>0</v>
      </c>
      <c r="AX18" s="224">
        <f>AX16-AX17</f>
        <v>0</v>
      </c>
      <c r="AY18" s="224">
        <f t="shared" ref="AY18" si="40">AY16-AY17</f>
        <v>100</v>
      </c>
      <c r="AZ18" s="224">
        <f>AZ16-AZ17</f>
        <v>200</v>
      </c>
      <c r="BA18" s="224">
        <f t="shared" ref="BA18" si="41">BA16-BA17</f>
        <v>0</v>
      </c>
      <c r="BB18" s="224">
        <f>BB16-BB17</f>
        <v>0</v>
      </c>
      <c r="BC18" s="224">
        <f t="shared" ref="BC18" si="42">BC16-BC17</f>
        <v>0</v>
      </c>
      <c r="BD18" s="224">
        <f>BD16-BD17</f>
        <v>0</v>
      </c>
      <c r="BE18" s="224">
        <f t="shared" ref="BE18" si="43">BE16-BE17</f>
        <v>0</v>
      </c>
      <c r="BF18" s="224">
        <f>BF16-BF17</f>
        <v>0</v>
      </c>
      <c r="BG18" s="224">
        <f t="shared" ref="BG18" si="44">BG16-BG17</f>
        <v>0</v>
      </c>
      <c r="BH18" s="224">
        <f>BH16-BH17</f>
        <v>0</v>
      </c>
    </row>
    <row r="19" spans="2:60" ht="9" customHeight="1">
      <c r="B19" s="212"/>
      <c r="C19" s="213"/>
      <c r="D19" s="213"/>
      <c r="E19" s="213"/>
      <c r="F19" s="214"/>
      <c r="G19" s="213"/>
      <c r="H19" s="214"/>
      <c r="I19" s="213"/>
      <c r="J19" s="214"/>
      <c r="K19" s="213"/>
      <c r="L19" s="214"/>
      <c r="M19" s="213"/>
      <c r="N19" s="214"/>
      <c r="O19" s="213"/>
      <c r="P19" s="214"/>
      <c r="Q19" s="213"/>
      <c r="R19" s="214"/>
      <c r="S19" s="213"/>
      <c r="T19" s="214"/>
      <c r="U19" s="213"/>
      <c r="V19" s="214"/>
      <c r="W19" s="213"/>
      <c r="X19" s="214"/>
      <c r="Y19" s="213"/>
      <c r="Z19" s="214"/>
      <c r="AA19" s="213"/>
      <c r="AB19" s="214"/>
      <c r="AC19" s="213"/>
      <c r="AD19" s="214"/>
      <c r="AE19" s="213"/>
      <c r="AF19" s="214"/>
      <c r="AG19" s="213"/>
      <c r="AH19" s="214"/>
      <c r="AI19" s="213"/>
      <c r="AJ19" s="214"/>
      <c r="AK19" s="213"/>
      <c r="AL19" s="214"/>
      <c r="AM19" s="213"/>
      <c r="AN19" s="214"/>
      <c r="AO19" s="213"/>
      <c r="AP19" s="214"/>
      <c r="AQ19" s="213"/>
      <c r="AR19" s="214"/>
      <c r="AS19" s="213"/>
      <c r="AT19" s="214"/>
      <c r="AU19" s="213"/>
      <c r="AV19" s="214"/>
      <c r="AW19" s="213"/>
      <c r="AX19" s="214"/>
      <c r="AY19" s="213"/>
      <c r="AZ19" s="214"/>
      <c r="BA19" s="213"/>
      <c r="BB19" s="214"/>
      <c r="BC19" s="213"/>
      <c r="BD19" s="214"/>
      <c r="BE19" s="213"/>
      <c r="BF19" s="214"/>
      <c r="BG19" s="213"/>
      <c r="BH19" s="214"/>
    </row>
    <row r="20" spans="2:60" ht="15">
      <c r="B20" s="211" t="s">
        <v>500</v>
      </c>
      <c r="C20" s="216" t="s">
        <v>501</v>
      </c>
      <c r="D20" s="217"/>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row>
    <row r="21" spans="2:60">
      <c r="B21" s="217">
        <v>8</v>
      </c>
      <c r="C21" s="218" t="s">
        <v>502</v>
      </c>
      <c r="D21" s="217" t="s">
        <v>492</v>
      </c>
      <c r="E21" s="222">
        <v>0</v>
      </c>
      <c r="F21" s="223">
        <v>1508606.4</v>
      </c>
      <c r="G21" s="222">
        <v>10167245.800000001</v>
      </c>
      <c r="H21" s="223">
        <v>10184557.698000001</v>
      </c>
      <c r="I21" s="222">
        <v>0</v>
      </c>
      <c r="J21" s="223">
        <v>4752545.0490000006</v>
      </c>
      <c r="K21" s="222">
        <v>15133500</v>
      </c>
      <c r="L21" s="223">
        <v>9464377.0889999997</v>
      </c>
      <c r="M21" s="223">
        <v>9739094.6000000015</v>
      </c>
      <c r="N21" s="223">
        <v>4845077.1090000002</v>
      </c>
      <c r="O21" s="223">
        <v>0</v>
      </c>
      <c r="P21" s="223">
        <v>0</v>
      </c>
      <c r="Q21" s="223">
        <v>0</v>
      </c>
      <c r="R21" s="223">
        <v>0</v>
      </c>
      <c r="S21" s="223">
        <v>0</v>
      </c>
      <c r="T21" s="223">
        <v>3923474.7243999997</v>
      </c>
      <c r="U21" s="223">
        <v>2309165.6</v>
      </c>
      <c r="V21" s="223">
        <v>8557456.3824000005</v>
      </c>
      <c r="W21" s="223">
        <v>8121892.8000000007</v>
      </c>
      <c r="X21" s="223">
        <v>4789665.43</v>
      </c>
      <c r="Y21" s="223">
        <v>8111343.5999999996</v>
      </c>
      <c r="Z21" s="223">
        <v>3677458.2</v>
      </c>
      <c r="AA21" s="223">
        <v>16963786.199999999</v>
      </c>
      <c r="AB21" s="223">
        <v>8538016.5432000011</v>
      </c>
      <c r="AC21" s="223">
        <v>0</v>
      </c>
      <c r="AD21" s="223">
        <v>0</v>
      </c>
      <c r="AE21" s="223">
        <v>3891498.4</v>
      </c>
      <c r="AF21" s="223">
        <v>9570571.8616000004</v>
      </c>
      <c r="AG21" s="223">
        <v>1711590</v>
      </c>
      <c r="AH21" s="223">
        <v>0</v>
      </c>
      <c r="AI21" s="223">
        <v>8765925</v>
      </c>
      <c r="AJ21" s="223">
        <v>0</v>
      </c>
      <c r="AK21" s="223">
        <v>17662240</v>
      </c>
      <c r="AL21" s="223">
        <v>0</v>
      </c>
      <c r="AM21" s="223">
        <v>2162055</v>
      </c>
      <c r="AN21" s="223">
        <v>11355674.539999999</v>
      </c>
      <c r="AO21" s="223">
        <v>4537395</v>
      </c>
      <c r="AP21" s="223">
        <v>1512215.43</v>
      </c>
      <c r="AQ21" s="223">
        <v>0</v>
      </c>
      <c r="AR21" s="223">
        <v>0</v>
      </c>
      <c r="AS21" s="223">
        <v>7836970</v>
      </c>
      <c r="AT21" s="223">
        <v>11220460</v>
      </c>
      <c r="AU21" s="223">
        <v>15009010</v>
      </c>
      <c r="AV21" s="223">
        <v>0</v>
      </c>
      <c r="AW21" s="223">
        <v>0</v>
      </c>
      <c r="AX21" s="223">
        <v>0</v>
      </c>
      <c r="AY21" s="223">
        <v>7639320</v>
      </c>
      <c r="AZ21" s="223">
        <v>11214720</v>
      </c>
      <c r="BA21" s="223">
        <v>0</v>
      </c>
      <c r="BB21" s="223">
        <v>0</v>
      </c>
      <c r="BC21" s="223">
        <v>0</v>
      </c>
      <c r="BD21" s="223">
        <v>0</v>
      </c>
      <c r="BE21" s="223">
        <v>0</v>
      </c>
      <c r="BF21" s="223">
        <v>0</v>
      </c>
      <c r="BG21" s="223">
        <v>0</v>
      </c>
      <c r="BH21" s="223">
        <v>0</v>
      </c>
    </row>
    <row r="22" spans="2:60">
      <c r="B22" s="217">
        <v>9</v>
      </c>
      <c r="C22" s="218" t="s">
        <v>503</v>
      </c>
      <c r="D22" s="217" t="s">
        <v>492</v>
      </c>
      <c r="E22" s="222">
        <v>0</v>
      </c>
      <c r="F22" s="222">
        <v>0</v>
      </c>
      <c r="G22" s="222">
        <v>0</v>
      </c>
      <c r="H22" s="222">
        <v>0</v>
      </c>
      <c r="I22" s="222">
        <v>0</v>
      </c>
      <c r="J22" s="222">
        <v>0</v>
      </c>
      <c r="K22" s="222">
        <v>0</v>
      </c>
      <c r="L22" s="222">
        <v>0</v>
      </c>
      <c r="M22" s="222">
        <v>0</v>
      </c>
      <c r="N22" s="222">
        <v>0</v>
      </c>
      <c r="O22" s="222">
        <v>0</v>
      </c>
      <c r="P22" s="222">
        <v>0</v>
      </c>
      <c r="Q22" s="222">
        <v>0</v>
      </c>
      <c r="R22" s="222">
        <v>0</v>
      </c>
      <c r="S22" s="222">
        <v>0</v>
      </c>
      <c r="T22" s="222">
        <v>0</v>
      </c>
      <c r="U22" s="222">
        <v>0</v>
      </c>
      <c r="V22" s="222">
        <v>0</v>
      </c>
      <c r="W22" s="222">
        <v>0</v>
      </c>
      <c r="X22" s="222">
        <v>0</v>
      </c>
      <c r="Y22" s="222">
        <v>0</v>
      </c>
      <c r="Z22" s="222">
        <v>0</v>
      </c>
      <c r="AA22" s="222">
        <v>0</v>
      </c>
      <c r="AB22" s="222">
        <v>0</v>
      </c>
      <c r="AC22" s="222">
        <v>0</v>
      </c>
      <c r="AD22" s="222">
        <v>0</v>
      </c>
      <c r="AE22" s="222">
        <v>0</v>
      </c>
      <c r="AF22" s="222">
        <v>0</v>
      </c>
      <c r="AG22" s="222">
        <v>0</v>
      </c>
      <c r="AH22" s="222">
        <v>0</v>
      </c>
      <c r="AI22" s="222">
        <v>0</v>
      </c>
      <c r="AJ22" s="222">
        <v>0</v>
      </c>
      <c r="AK22" s="222">
        <v>0</v>
      </c>
      <c r="AL22" s="222">
        <v>0</v>
      </c>
      <c r="AM22" s="222">
        <v>0</v>
      </c>
      <c r="AN22" s="222">
        <v>0</v>
      </c>
      <c r="AO22" s="222">
        <v>0</v>
      </c>
      <c r="AP22" s="222">
        <v>0</v>
      </c>
      <c r="AQ22" s="222">
        <v>0</v>
      </c>
      <c r="AR22" s="222">
        <v>0</v>
      </c>
      <c r="AS22" s="222">
        <v>0</v>
      </c>
      <c r="AT22" s="222">
        <v>0</v>
      </c>
      <c r="AU22" s="222">
        <v>0</v>
      </c>
      <c r="AV22" s="222">
        <v>0</v>
      </c>
      <c r="AW22" s="222">
        <v>0</v>
      </c>
      <c r="AX22" s="222">
        <v>0</v>
      </c>
      <c r="AY22" s="222">
        <v>0</v>
      </c>
      <c r="AZ22" s="222">
        <v>0</v>
      </c>
      <c r="BA22" s="222">
        <v>0</v>
      </c>
      <c r="BB22" s="222">
        <v>0</v>
      </c>
      <c r="BC22" s="222">
        <v>0</v>
      </c>
      <c r="BD22" s="222">
        <v>0</v>
      </c>
      <c r="BE22" s="222">
        <v>0</v>
      </c>
      <c r="BF22" s="222">
        <v>0</v>
      </c>
      <c r="BG22" s="222">
        <v>0</v>
      </c>
      <c r="BH22" s="222">
        <v>0</v>
      </c>
    </row>
    <row r="23" spans="2:60">
      <c r="B23" s="217">
        <v>10</v>
      </c>
      <c r="C23" s="218" t="s">
        <v>504</v>
      </c>
      <c r="D23" s="217" t="s">
        <v>492</v>
      </c>
      <c r="E23" s="222">
        <v>0</v>
      </c>
      <c r="F23" s="222">
        <v>0</v>
      </c>
      <c r="G23" s="222">
        <v>0</v>
      </c>
      <c r="H23" s="222">
        <v>0</v>
      </c>
      <c r="I23" s="222">
        <v>0</v>
      </c>
      <c r="J23" s="222">
        <v>0</v>
      </c>
      <c r="K23" s="222">
        <v>0</v>
      </c>
      <c r="L23" s="222">
        <v>0</v>
      </c>
      <c r="M23" s="222">
        <v>0</v>
      </c>
      <c r="N23" s="222">
        <v>0</v>
      </c>
      <c r="O23" s="222">
        <v>0</v>
      </c>
      <c r="P23" s="222">
        <v>0</v>
      </c>
      <c r="Q23" s="222">
        <v>0</v>
      </c>
      <c r="R23" s="222">
        <v>0</v>
      </c>
      <c r="S23" s="222">
        <v>0</v>
      </c>
      <c r="T23" s="222">
        <v>0</v>
      </c>
      <c r="U23" s="222">
        <v>0</v>
      </c>
      <c r="V23" s="222">
        <v>0</v>
      </c>
      <c r="W23" s="222">
        <v>0</v>
      </c>
      <c r="X23" s="222">
        <v>0</v>
      </c>
      <c r="Y23" s="222">
        <v>0</v>
      </c>
      <c r="Z23" s="222">
        <v>0</v>
      </c>
      <c r="AA23" s="222">
        <v>0</v>
      </c>
      <c r="AB23" s="222">
        <v>0</v>
      </c>
      <c r="AC23" s="222">
        <v>0</v>
      </c>
      <c r="AD23" s="222">
        <v>0</v>
      </c>
      <c r="AE23" s="222">
        <v>0</v>
      </c>
      <c r="AF23" s="222">
        <v>0</v>
      </c>
      <c r="AG23" s="222">
        <v>0</v>
      </c>
      <c r="AH23" s="222">
        <v>0</v>
      </c>
      <c r="AI23" s="222">
        <v>0</v>
      </c>
      <c r="AJ23" s="222">
        <v>0</v>
      </c>
      <c r="AK23" s="222">
        <v>0</v>
      </c>
      <c r="AL23" s="222">
        <v>0</v>
      </c>
      <c r="AM23" s="222">
        <v>0</v>
      </c>
      <c r="AN23" s="222">
        <v>0</v>
      </c>
      <c r="AO23" s="222">
        <v>0</v>
      </c>
      <c r="AP23" s="222">
        <v>0</v>
      </c>
      <c r="AQ23" s="222">
        <v>0</v>
      </c>
      <c r="AR23" s="222">
        <v>0</v>
      </c>
      <c r="AS23" s="222">
        <v>0</v>
      </c>
      <c r="AT23" s="222">
        <v>0</v>
      </c>
      <c r="AU23" s="222">
        <v>0</v>
      </c>
      <c r="AV23" s="222">
        <v>0</v>
      </c>
      <c r="AW23" s="222">
        <v>0</v>
      </c>
      <c r="AX23" s="222">
        <v>0</v>
      </c>
      <c r="AY23" s="222">
        <v>0</v>
      </c>
      <c r="AZ23" s="222">
        <v>0</v>
      </c>
      <c r="BA23" s="222">
        <v>0</v>
      </c>
      <c r="BB23" s="222">
        <v>0</v>
      </c>
      <c r="BC23" s="222">
        <v>0</v>
      </c>
      <c r="BD23" s="222">
        <v>0</v>
      </c>
      <c r="BE23" s="222">
        <v>0</v>
      </c>
      <c r="BF23" s="222">
        <v>0</v>
      </c>
      <c r="BG23" s="222">
        <v>0</v>
      </c>
      <c r="BH23" s="222">
        <v>0</v>
      </c>
    </row>
    <row r="24" spans="2:60">
      <c r="B24" s="217">
        <v>11</v>
      </c>
      <c r="C24" s="218" t="s">
        <v>505</v>
      </c>
      <c r="D24" s="217" t="s">
        <v>492</v>
      </c>
      <c r="E24" s="222">
        <v>0</v>
      </c>
      <c r="F24" s="223">
        <v>1508606.4</v>
      </c>
      <c r="G24" s="222">
        <f t="shared" ref="G24:I24" si="45">G21+G22+G23</f>
        <v>10167245.800000001</v>
      </c>
      <c r="H24" s="223">
        <f>H21+H22+H23</f>
        <v>10184557.698000001</v>
      </c>
      <c r="I24" s="222">
        <f t="shared" si="45"/>
        <v>0</v>
      </c>
      <c r="J24" s="223">
        <f>J21+J22+J23</f>
        <v>4752545.0490000006</v>
      </c>
      <c r="K24" s="222">
        <f t="shared" ref="K24:M24" si="46">K21+K22+K23</f>
        <v>15133500</v>
      </c>
      <c r="L24" s="223">
        <f>L21+L22+L23</f>
        <v>9464377.0889999997</v>
      </c>
      <c r="M24" s="222">
        <f t="shared" si="46"/>
        <v>9739094.6000000015</v>
      </c>
      <c r="N24" s="223">
        <f>N21+N22+N23</f>
        <v>4845077.1090000002</v>
      </c>
      <c r="O24" s="222">
        <f t="shared" ref="O24:Q24" si="47">O21+O22+O23</f>
        <v>0</v>
      </c>
      <c r="P24" s="223">
        <f>P21+P22+P23</f>
        <v>0</v>
      </c>
      <c r="Q24" s="222">
        <f t="shared" si="47"/>
        <v>0</v>
      </c>
      <c r="R24" s="223">
        <f>R21+R22+R23</f>
        <v>0</v>
      </c>
      <c r="S24" s="222">
        <f t="shared" ref="S24:U24" si="48">S21+S22+S23</f>
        <v>0</v>
      </c>
      <c r="T24" s="223">
        <f>T21+T22+T23</f>
        <v>3923474.7243999997</v>
      </c>
      <c r="U24" s="223">
        <f t="shared" si="48"/>
        <v>2309165.6</v>
      </c>
      <c r="V24" s="223">
        <f>V21+V22+V23</f>
        <v>8557456.3824000005</v>
      </c>
      <c r="W24" s="223">
        <f t="shared" ref="W24:Y24" si="49">W21+W22+W23</f>
        <v>8121892.8000000007</v>
      </c>
      <c r="X24" s="223">
        <f>X21+X22+X23</f>
        <v>4789665.43</v>
      </c>
      <c r="Y24" s="223">
        <f t="shared" si="49"/>
        <v>8111343.5999999996</v>
      </c>
      <c r="Z24" s="223">
        <f>Z21+Z22+Z23</f>
        <v>3677458.2</v>
      </c>
      <c r="AA24" s="223">
        <f t="shared" ref="AA24:AC24" si="50">AA21+AA22+AA23</f>
        <v>16963786.199999999</v>
      </c>
      <c r="AB24" s="223">
        <f>AB21+AB22+AB23</f>
        <v>8538016.5432000011</v>
      </c>
      <c r="AC24" s="223">
        <f t="shared" si="50"/>
        <v>0</v>
      </c>
      <c r="AD24" s="223">
        <f>AD21+AD22+AD23</f>
        <v>0</v>
      </c>
      <c r="AE24" s="223">
        <f t="shared" ref="AE24:AG24" si="51">AE21+AE22+AE23</f>
        <v>3891498.4</v>
      </c>
      <c r="AF24" s="223">
        <f>AF21+AF22+AF23</f>
        <v>9570571.8616000004</v>
      </c>
      <c r="AG24" s="223">
        <f t="shared" si="51"/>
        <v>1711590</v>
      </c>
      <c r="AH24" s="223">
        <f>AH21+AH22+AH23</f>
        <v>0</v>
      </c>
      <c r="AI24" s="223">
        <f t="shared" ref="AI24:AK24" si="52">AI21+AI22+AI23</f>
        <v>8765925</v>
      </c>
      <c r="AJ24" s="223">
        <f>AJ21+AJ22+AJ23</f>
        <v>0</v>
      </c>
      <c r="AK24" s="223">
        <f t="shared" si="52"/>
        <v>17662240</v>
      </c>
      <c r="AL24" s="223">
        <f>AL21+AL22+AL23</f>
        <v>0</v>
      </c>
      <c r="AM24" s="223">
        <f t="shared" ref="AM24:AO24" si="53">AM21+AM22+AM23</f>
        <v>2162055</v>
      </c>
      <c r="AN24" s="223">
        <f>AN21+AN22+AN23</f>
        <v>11355674.539999999</v>
      </c>
      <c r="AO24" s="223">
        <f t="shared" si="53"/>
        <v>4537395</v>
      </c>
      <c r="AP24" s="223">
        <f>AP21+AP22+AP23</f>
        <v>1512215.43</v>
      </c>
      <c r="AQ24" s="223">
        <f t="shared" ref="AQ24:AS24" si="54">AQ21+AQ22+AQ23</f>
        <v>0</v>
      </c>
      <c r="AR24" s="223">
        <f>AR21+AR22+AR23</f>
        <v>0</v>
      </c>
      <c r="AS24" s="223">
        <f t="shared" si="54"/>
        <v>7836970</v>
      </c>
      <c r="AT24" s="223">
        <f>AT21+AT22+AT23</f>
        <v>11220460</v>
      </c>
      <c r="AU24" s="223">
        <f t="shared" ref="AU24" si="55">AU21+AU22+AU23</f>
        <v>15009010</v>
      </c>
      <c r="AV24" s="223">
        <f>AV21+AV22+AV23</f>
        <v>0</v>
      </c>
      <c r="AW24" s="223">
        <f t="shared" ref="AW24" si="56">AW21+AW22+AW23</f>
        <v>0</v>
      </c>
      <c r="AX24" s="223">
        <f>AX21+AX22+AX23</f>
        <v>0</v>
      </c>
      <c r="AY24" s="223">
        <f t="shared" ref="AY24" si="57">AY21+AY22+AY23</f>
        <v>7639320</v>
      </c>
      <c r="AZ24" s="223">
        <f>AZ21+AZ22+AZ23</f>
        <v>11214720</v>
      </c>
      <c r="BA24" s="223">
        <f t="shared" ref="BA24" si="58">BA21+BA22+BA23</f>
        <v>0</v>
      </c>
      <c r="BB24" s="223">
        <f>BB21+BB22+BB23</f>
        <v>0</v>
      </c>
      <c r="BC24" s="223">
        <f t="shared" ref="BC24" si="59">BC21+BC22+BC23</f>
        <v>0</v>
      </c>
      <c r="BD24" s="223">
        <f>BD21+BD22+BD23</f>
        <v>0</v>
      </c>
      <c r="BE24" s="223">
        <f t="shared" ref="BE24" si="60">BE21+BE22+BE23</f>
        <v>0</v>
      </c>
      <c r="BF24" s="223">
        <f>BF21+BF22+BF23</f>
        <v>0</v>
      </c>
      <c r="BG24" s="223">
        <f t="shared" ref="BG24" si="61">BG21+BG22+BG23</f>
        <v>0</v>
      </c>
      <c r="BH24" s="223">
        <f>BH21+BH22+BH23</f>
        <v>0</v>
      </c>
    </row>
    <row r="25" spans="2:60" ht="9" customHeight="1">
      <c r="B25" s="212"/>
      <c r="C25" s="213"/>
      <c r="D25" s="213"/>
      <c r="E25" s="213"/>
      <c r="F25" s="214"/>
      <c r="G25" s="213"/>
      <c r="H25" s="214"/>
      <c r="I25" s="213"/>
      <c r="J25" s="214"/>
      <c r="K25" s="213"/>
      <c r="L25" s="214"/>
      <c r="M25" s="213"/>
      <c r="N25" s="214"/>
      <c r="O25" s="213"/>
      <c r="P25" s="214"/>
      <c r="Q25" s="213"/>
      <c r="R25" s="214"/>
      <c r="S25" s="213"/>
      <c r="T25" s="214"/>
      <c r="U25" s="213"/>
      <c r="V25" s="214"/>
      <c r="W25" s="213"/>
      <c r="X25" s="214"/>
      <c r="Y25" s="213"/>
      <c r="Z25" s="214"/>
      <c r="AA25" s="213"/>
      <c r="AB25" s="214"/>
      <c r="AC25" s="213"/>
      <c r="AD25" s="214"/>
      <c r="AE25" s="213"/>
      <c r="AF25" s="214"/>
      <c r="AG25" s="213"/>
      <c r="AH25" s="214"/>
      <c r="AI25" s="213"/>
      <c r="AJ25" s="214"/>
      <c r="AK25" s="213"/>
      <c r="AL25" s="214"/>
      <c r="AM25" s="213"/>
      <c r="AN25" s="214"/>
      <c r="AO25" s="213"/>
      <c r="AP25" s="214"/>
      <c r="AQ25" s="213"/>
      <c r="AR25" s="214"/>
      <c r="AS25" s="213"/>
      <c r="AT25" s="214"/>
      <c r="AU25" s="213"/>
      <c r="AV25" s="214"/>
      <c r="AW25" s="213"/>
      <c r="AX25" s="214"/>
      <c r="AY25" s="213"/>
      <c r="AZ25" s="214"/>
      <c r="BA25" s="213"/>
      <c r="BB25" s="214"/>
      <c r="BC25" s="213"/>
      <c r="BD25" s="214"/>
      <c r="BE25" s="213"/>
      <c r="BF25" s="214"/>
      <c r="BG25" s="213"/>
      <c r="BH25" s="214"/>
    </row>
    <row r="26" spans="2:60" ht="15">
      <c r="B26" s="211" t="s">
        <v>506</v>
      </c>
      <c r="C26" s="216" t="s">
        <v>507</v>
      </c>
      <c r="D26" s="217"/>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row>
    <row r="27" spans="2:60">
      <c r="B27" s="217">
        <v>12</v>
      </c>
      <c r="C27" s="218" t="s">
        <v>508</v>
      </c>
      <c r="D27" s="217" t="s">
        <v>492</v>
      </c>
      <c r="E27" s="222">
        <v>0</v>
      </c>
      <c r="F27" s="222">
        <v>41895</v>
      </c>
      <c r="G27" s="222">
        <f t="shared" ref="G27:AR27" si="62">G28+G29+G30</f>
        <v>201495</v>
      </c>
      <c r="H27" s="222">
        <f t="shared" si="62"/>
        <v>251370</v>
      </c>
      <c r="I27" s="222">
        <f t="shared" si="62"/>
        <v>0</v>
      </c>
      <c r="J27" s="222">
        <f t="shared" si="62"/>
        <v>125685</v>
      </c>
      <c r="K27" s="222">
        <f>K28+K29+K30</f>
        <v>298918.83</v>
      </c>
      <c r="L27" s="223">
        <f t="shared" si="62"/>
        <v>283529.40000000002</v>
      </c>
      <c r="M27" s="223">
        <f t="shared" si="62"/>
        <v>213155.77500000002</v>
      </c>
      <c r="N27" s="223">
        <f t="shared" si="62"/>
        <v>165585</v>
      </c>
      <c r="O27" s="223">
        <f t="shared" si="62"/>
        <v>0</v>
      </c>
      <c r="P27" s="223">
        <f t="shared" si="62"/>
        <v>0</v>
      </c>
      <c r="Q27" s="223">
        <f t="shared" si="62"/>
        <v>0</v>
      </c>
      <c r="R27" s="223">
        <f t="shared" si="62"/>
        <v>0</v>
      </c>
      <c r="S27" s="223">
        <f t="shared" si="62"/>
        <v>0</v>
      </c>
      <c r="T27" s="223">
        <f t="shared" si="62"/>
        <v>153615</v>
      </c>
      <c r="U27" s="223">
        <f t="shared" si="62"/>
        <v>57855</v>
      </c>
      <c r="V27" s="223">
        <f t="shared" si="62"/>
        <v>346332</v>
      </c>
      <c r="W27" s="223">
        <f t="shared" si="62"/>
        <v>203490</v>
      </c>
      <c r="X27" s="223">
        <f t="shared" si="62"/>
        <v>199500</v>
      </c>
      <c r="Y27" s="223">
        <f t="shared" si="62"/>
        <v>193425.22500000001</v>
      </c>
      <c r="Z27" s="223">
        <f t="shared" si="62"/>
        <v>145635</v>
      </c>
      <c r="AA27" s="223">
        <f t="shared" si="62"/>
        <v>426930</v>
      </c>
      <c r="AB27" s="223">
        <f t="shared" si="62"/>
        <v>310860.90000000002</v>
      </c>
      <c r="AC27" s="223">
        <f t="shared" si="62"/>
        <v>0</v>
      </c>
      <c r="AD27" s="223">
        <f t="shared" si="62"/>
        <v>0</v>
      </c>
      <c r="AE27" s="223">
        <f t="shared" si="62"/>
        <v>115710</v>
      </c>
      <c r="AF27" s="223">
        <f t="shared" si="62"/>
        <v>355110</v>
      </c>
      <c r="AG27" s="223">
        <f t="shared" si="62"/>
        <v>49635.6</v>
      </c>
      <c r="AH27" s="223">
        <f t="shared" si="62"/>
        <v>0</v>
      </c>
      <c r="AI27" s="223">
        <f t="shared" si="62"/>
        <v>237109.95</v>
      </c>
      <c r="AJ27" s="223">
        <f t="shared" si="62"/>
        <v>0</v>
      </c>
      <c r="AK27" s="223">
        <f t="shared" si="62"/>
        <v>424444.65</v>
      </c>
      <c r="AL27" s="223">
        <f t="shared" si="62"/>
        <v>0</v>
      </c>
      <c r="AM27" s="223">
        <f t="shared" si="62"/>
        <v>37659.825000000004</v>
      </c>
      <c r="AN27" s="223">
        <f t="shared" si="62"/>
        <v>263558.51928000007</v>
      </c>
      <c r="AO27" s="223">
        <f t="shared" si="62"/>
        <v>75319.650000000009</v>
      </c>
      <c r="AP27" s="223">
        <f t="shared" si="62"/>
        <v>37659.825000000004</v>
      </c>
      <c r="AQ27" s="223">
        <f t="shared" si="62"/>
        <v>0</v>
      </c>
      <c r="AR27" s="223">
        <f t="shared" si="62"/>
        <v>0</v>
      </c>
      <c r="AS27" s="223">
        <v>150639</v>
      </c>
      <c r="AT27" s="223">
        <v>301279</v>
      </c>
      <c r="AU27" s="223">
        <v>301279</v>
      </c>
      <c r="AV27" s="223">
        <v>0</v>
      </c>
      <c r="AW27" s="223">
        <v>0</v>
      </c>
      <c r="AX27" s="223">
        <v>0</v>
      </c>
      <c r="AY27" s="223">
        <v>0</v>
      </c>
      <c r="AZ27" s="223">
        <v>0</v>
      </c>
      <c r="BA27" s="223">
        <v>0</v>
      </c>
      <c r="BB27" s="223">
        <v>0</v>
      </c>
      <c r="BC27" s="223">
        <v>0</v>
      </c>
      <c r="BD27" s="223">
        <v>0</v>
      </c>
      <c r="BE27" s="223">
        <v>0</v>
      </c>
      <c r="BF27" s="223">
        <v>0</v>
      </c>
      <c r="BG27" s="223">
        <v>0</v>
      </c>
      <c r="BH27" s="223">
        <v>0</v>
      </c>
    </row>
    <row r="28" spans="2:60">
      <c r="B28" s="217"/>
      <c r="C28" s="226" t="s">
        <v>509</v>
      </c>
      <c r="D28" s="217"/>
      <c r="E28" s="222">
        <v>0</v>
      </c>
      <c r="F28" s="222">
        <v>0</v>
      </c>
      <c r="G28" s="222">
        <v>0</v>
      </c>
      <c r="H28" s="222">
        <v>0</v>
      </c>
      <c r="I28" s="222">
        <v>0</v>
      </c>
      <c r="J28" s="222">
        <v>0</v>
      </c>
      <c r="K28" s="222">
        <v>0</v>
      </c>
      <c r="L28" s="222">
        <v>0</v>
      </c>
      <c r="M28" s="222">
        <v>0</v>
      </c>
      <c r="N28" s="222">
        <v>0</v>
      </c>
      <c r="O28" s="222">
        <v>0</v>
      </c>
      <c r="P28" s="222">
        <v>0</v>
      </c>
      <c r="Q28" s="222">
        <v>0</v>
      </c>
      <c r="R28" s="222">
        <v>0</v>
      </c>
      <c r="S28" s="222">
        <v>0</v>
      </c>
      <c r="T28" s="222">
        <v>0</v>
      </c>
      <c r="U28" s="222">
        <v>0</v>
      </c>
      <c r="V28" s="222">
        <v>0</v>
      </c>
      <c r="W28" s="222">
        <v>0</v>
      </c>
      <c r="X28" s="222">
        <v>0</v>
      </c>
      <c r="Y28" s="222">
        <v>0</v>
      </c>
      <c r="Z28" s="222">
        <v>0</v>
      </c>
      <c r="AA28" s="222">
        <v>0</v>
      </c>
      <c r="AB28" s="222">
        <v>0</v>
      </c>
      <c r="AC28" s="222">
        <v>0</v>
      </c>
      <c r="AD28" s="222">
        <v>0</v>
      </c>
      <c r="AE28" s="222">
        <v>0</v>
      </c>
      <c r="AF28" s="222">
        <v>0</v>
      </c>
      <c r="AG28" s="222">
        <v>0</v>
      </c>
      <c r="AH28" s="222">
        <v>0</v>
      </c>
      <c r="AI28" s="222">
        <v>0</v>
      </c>
      <c r="AJ28" s="222">
        <v>0</v>
      </c>
      <c r="AK28" s="222">
        <v>0</v>
      </c>
      <c r="AL28" s="222">
        <v>0</v>
      </c>
      <c r="AM28" s="222">
        <v>0</v>
      </c>
      <c r="AN28" s="222">
        <v>0</v>
      </c>
      <c r="AO28" s="222">
        <v>0</v>
      </c>
      <c r="AP28" s="222">
        <v>0</v>
      </c>
      <c r="AQ28" s="222">
        <v>0</v>
      </c>
      <c r="AR28" s="222">
        <v>0</v>
      </c>
      <c r="AS28" s="222">
        <v>0</v>
      </c>
      <c r="AT28" s="222">
        <v>0</v>
      </c>
      <c r="AU28" s="222">
        <v>0</v>
      </c>
      <c r="AV28" s="222">
        <v>0</v>
      </c>
      <c r="AW28" s="222">
        <v>0</v>
      </c>
      <c r="AX28" s="222">
        <v>0</v>
      </c>
      <c r="AY28" s="222">
        <v>0</v>
      </c>
      <c r="AZ28" s="222">
        <v>0</v>
      </c>
      <c r="BA28" s="222">
        <v>0</v>
      </c>
      <c r="BB28" s="222">
        <v>0</v>
      </c>
      <c r="BC28" s="222">
        <v>0</v>
      </c>
      <c r="BD28" s="222">
        <v>0</v>
      </c>
      <c r="BE28" s="222">
        <v>0</v>
      </c>
      <c r="BF28" s="222">
        <v>0</v>
      </c>
      <c r="BG28" s="222">
        <v>0</v>
      </c>
      <c r="BH28" s="222">
        <v>0</v>
      </c>
    </row>
    <row r="29" spans="2:60">
      <c r="B29" s="217"/>
      <c r="C29" s="226" t="s">
        <v>510</v>
      </c>
      <c r="D29" s="217"/>
      <c r="E29" s="222">
        <v>0</v>
      </c>
      <c r="F29" s="222">
        <v>41895</v>
      </c>
      <c r="G29" s="222">
        <v>201495</v>
      </c>
      <c r="H29" s="222">
        <v>251370</v>
      </c>
      <c r="I29" s="222">
        <v>0</v>
      </c>
      <c r="J29" s="222">
        <v>125685</v>
      </c>
      <c r="K29" s="222">
        <v>298918.83</v>
      </c>
      <c r="L29" s="223">
        <v>283529.40000000002</v>
      </c>
      <c r="M29" s="223">
        <v>213155.77500000002</v>
      </c>
      <c r="N29" s="223">
        <v>165585</v>
      </c>
      <c r="O29" s="223">
        <v>0</v>
      </c>
      <c r="P29" s="223">
        <v>0</v>
      </c>
      <c r="Q29" s="223">
        <v>0</v>
      </c>
      <c r="R29" s="223">
        <v>0</v>
      </c>
      <c r="S29" s="223">
        <v>0</v>
      </c>
      <c r="T29" s="223">
        <v>153615</v>
      </c>
      <c r="U29" s="223">
        <v>57855</v>
      </c>
      <c r="V29" s="223">
        <v>346332</v>
      </c>
      <c r="W29" s="223">
        <v>203490</v>
      </c>
      <c r="X29" s="223">
        <v>199500</v>
      </c>
      <c r="Y29" s="223">
        <v>193425.22500000001</v>
      </c>
      <c r="Z29" s="223">
        <v>145635</v>
      </c>
      <c r="AA29" s="223">
        <v>426930</v>
      </c>
      <c r="AB29" s="223">
        <v>310860.90000000002</v>
      </c>
      <c r="AC29" s="223">
        <v>0</v>
      </c>
      <c r="AD29" s="223">
        <v>0</v>
      </c>
      <c r="AE29" s="223">
        <v>115710</v>
      </c>
      <c r="AF29" s="223">
        <v>355110</v>
      </c>
      <c r="AG29" s="223">
        <v>49635.6</v>
      </c>
      <c r="AH29" s="223">
        <v>0</v>
      </c>
      <c r="AI29" s="223">
        <v>237109.95</v>
      </c>
      <c r="AJ29" s="223">
        <v>0</v>
      </c>
      <c r="AK29" s="223">
        <v>424444.65</v>
      </c>
      <c r="AL29" s="223">
        <v>0</v>
      </c>
      <c r="AM29" s="223">
        <v>37659.825000000004</v>
      </c>
      <c r="AN29" s="223">
        <v>263558.51928000007</v>
      </c>
      <c r="AO29" s="223">
        <v>75319.650000000009</v>
      </c>
      <c r="AP29" s="223">
        <v>37659.825000000004</v>
      </c>
      <c r="AQ29" s="222">
        <v>0</v>
      </c>
      <c r="AR29" s="222">
        <v>0</v>
      </c>
      <c r="AS29" s="222">
        <v>0</v>
      </c>
      <c r="AT29" s="222">
        <v>0</v>
      </c>
      <c r="AU29" s="222">
        <v>0</v>
      </c>
      <c r="AV29" s="222">
        <v>0</v>
      </c>
      <c r="AW29" s="222">
        <v>0</v>
      </c>
      <c r="AX29" s="222">
        <v>0</v>
      </c>
      <c r="AY29" s="222">
        <v>0</v>
      </c>
      <c r="AZ29" s="222">
        <v>0</v>
      </c>
      <c r="BA29" s="222">
        <v>0</v>
      </c>
      <c r="BB29" s="222">
        <v>0</v>
      </c>
      <c r="BC29" s="222">
        <v>0</v>
      </c>
      <c r="BD29" s="222">
        <v>0</v>
      </c>
      <c r="BE29" s="222">
        <v>0</v>
      </c>
      <c r="BF29" s="222">
        <v>0</v>
      </c>
      <c r="BG29" s="222">
        <v>0</v>
      </c>
      <c r="BH29" s="222">
        <v>0</v>
      </c>
    </row>
    <row r="30" spans="2:60">
      <c r="B30" s="217"/>
      <c r="C30" s="226" t="s">
        <v>511</v>
      </c>
      <c r="D30" s="217"/>
      <c r="E30" s="222">
        <v>0</v>
      </c>
      <c r="F30" s="222">
        <v>0</v>
      </c>
      <c r="G30" s="222">
        <v>0</v>
      </c>
      <c r="H30" s="222">
        <v>0</v>
      </c>
      <c r="I30" s="222">
        <v>0</v>
      </c>
      <c r="J30" s="222">
        <v>0</v>
      </c>
      <c r="K30" s="222">
        <v>0</v>
      </c>
      <c r="L30" s="222">
        <v>0</v>
      </c>
      <c r="M30" s="222">
        <v>0</v>
      </c>
      <c r="N30" s="222">
        <v>0</v>
      </c>
      <c r="O30" s="222">
        <v>0</v>
      </c>
      <c r="P30" s="222">
        <v>0</v>
      </c>
      <c r="Q30" s="222">
        <v>0</v>
      </c>
      <c r="R30" s="222">
        <v>0</v>
      </c>
      <c r="S30" s="222">
        <v>0</v>
      </c>
      <c r="T30" s="222">
        <v>0</v>
      </c>
      <c r="U30" s="222">
        <v>0</v>
      </c>
      <c r="V30" s="222">
        <v>0</v>
      </c>
      <c r="W30" s="222">
        <v>0</v>
      </c>
      <c r="X30" s="222">
        <v>0</v>
      </c>
      <c r="Y30" s="222">
        <v>0</v>
      </c>
      <c r="Z30" s="222">
        <v>0</v>
      </c>
      <c r="AA30" s="222">
        <v>0</v>
      </c>
      <c r="AB30" s="222">
        <v>0</v>
      </c>
      <c r="AC30" s="222">
        <v>0</v>
      </c>
      <c r="AD30" s="222">
        <v>0</v>
      </c>
      <c r="AE30" s="222">
        <v>0</v>
      </c>
      <c r="AF30" s="222">
        <v>0</v>
      </c>
      <c r="AG30" s="222">
        <v>0</v>
      </c>
      <c r="AH30" s="222">
        <v>0</v>
      </c>
      <c r="AI30" s="222">
        <v>0</v>
      </c>
      <c r="AJ30" s="222">
        <v>0</v>
      </c>
      <c r="AK30" s="222">
        <v>0</v>
      </c>
      <c r="AL30" s="222">
        <v>0</v>
      </c>
      <c r="AM30" s="222">
        <v>0</v>
      </c>
      <c r="AN30" s="222">
        <v>0</v>
      </c>
      <c r="AO30" s="222">
        <v>0</v>
      </c>
      <c r="AP30" s="222">
        <v>0</v>
      </c>
      <c r="AQ30" s="222">
        <v>0</v>
      </c>
      <c r="AR30" s="222">
        <v>0</v>
      </c>
      <c r="AS30" s="222">
        <v>0</v>
      </c>
      <c r="AT30" s="222">
        <v>0</v>
      </c>
      <c r="AU30" s="222">
        <v>0</v>
      </c>
      <c r="AV30" s="222">
        <v>0</v>
      </c>
      <c r="AW30" s="222">
        <v>0</v>
      </c>
      <c r="AX30" s="222">
        <v>0</v>
      </c>
      <c r="AY30" s="222">
        <v>0</v>
      </c>
      <c r="AZ30" s="222">
        <v>0</v>
      </c>
      <c r="BA30" s="222">
        <v>0</v>
      </c>
      <c r="BB30" s="222">
        <v>0</v>
      </c>
      <c r="BC30" s="222">
        <v>0</v>
      </c>
      <c r="BD30" s="222">
        <v>0</v>
      </c>
      <c r="BE30" s="222">
        <v>0</v>
      </c>
      <c r="BF30" s="222">
        <v>0</v>
      </c>
      <c r="BG30" s="222">
        <v>0</v>
      </c>
      <c r="BH30" s="222">
        <v>0</v>
      </c>
    </row>
    <row r="31" spans="2:60">
      <c r="B31" s="217"/>
      <c r="C31" s="226" t="s">
        <v>512</v>
      </c>
      <c r="D31" s="217"/>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row>
    <row r="32" spans="2:60">
      <c r="B32" s="217">
        <v>13</v>
      </c>
      <c r="C32" s="218" t="s">
        <v>513</v>
      </c>
      <c r="D32" s="217" t="s">
        <v>492</v>
      </c>
      <c r="E32" s="222">
        <v>0</v>
      </c>
      <c r="F32" s="222">
        <v>0</v>
      </c>
      <c r="G32" s="222">
        <v>0</v>
      </c>
      <c r="H32" s="222">
        <v>0</v>
      </c>
      <c r="I32" s="222">
        <v>0</v>
      </c>
      <c r="J32" s="222">
        <v>0</v>
      </c>
      <c r="K32" s="222">
        <v>0</v>
      </c>
      <c r="L32" s="222">
        <v>0</v>
      </c>
      <c r="M32" s="222">
        <v>0</v>
      </c>
      <c r="N32" s="222">
        <v>0</v>
      </c>
      <c r="O32" s="222">
        <v>0</v>
      </c>
      <c r="P32" s="222">
        <v>0</v>
      </c>
      <c r="Q32" s="222">
        <v>0</v>
      </c>
      <c r="R32" s="222">
        <v>0</v>
      </c>
      <c r="S32" s="222">
        <v>0</v>
      </c>
      <c r="T32" s="222">
        <v>0</v>
      </c>
      <c r="U32" s="222">
        <v>0</v>
      </c>
      <c r="V32" s="222">
        <v>0</v>
      </c>
      <c r="W32" s="222">
        <v>0</v>
      </c>
      <c r="X32" s="222">
        <v>0</v>
      </c>
      <c r="Y32" s="222">
        <v>0</v>
      </c>
      <c r="Z32" s="222">
        <v>0</v>
      </c>
      <c r="AA32" s="222">
        <v>0</v>
      </c>
      <c r="AB32" s="222">
        <v>0</v>
      </c>
      <c r="AC32" s="222">
        <v>0</v>
      </c>
      <c r="AD32" s="222">
        <v>0</v>
      </c>
      <c r="AE32" s="222">
        <v>0</v>
      </c>
      <c r="AF32" s="222">
        <v>0</v>
      </c>
      <c r="AG32" s="222">
        <v>0</v>
      </c>
      <c r="AH32" s="222">
        <v>0</v>
      </c>
      <c r="AI32" s="222">
        <v>0</v>
      </c>
      <c r="AJ32" s="222">
        <v>0</v>
      </c>
      <c r="AK32" s="222">
        <v>0</v>
      </c>
      <c r="AL32" s="222">
        <v>0</v>
      </c>
      <c r="AM32" s="222">
        <v>0</v>
      </c>
      <c r="AN32" s="222">
        <v>0</v>
      </c>
      <c r="AO32" s="222">
        <v>0</v>
      </c>
      <c r="AP32" s="222">
        <v>0</v>
      </c>
      <c r="AQ32" s="222">
        <v>0</v>
      </c>
      <c r="AR32" s="222">
        <v>0</v>
      </c>
      <c r="AS32" s="222">
        <v>0</v>
      </c>
      <c r="AT32" s="222">
        <v>0</v>
      </c>
      <c r="AU32" s="222">
        <v>0</v>
      </c>
      <c r="AV32" s="222">
        <v>0</v>
      </c>
      <c r="AW32" s="222">
        <v>0</v>
      </c>
      <c r="AX32" s="222">
        <v>0</v>
      </c>
      <c r="AY32" s="222">
        <v>150639</v>
      </c>
      <c r="AZ32" s="222">
        <v>301279</v>
      </c>
      <c r="BA32" s="222">
        <v>0</v>
      </c>
      <c r="BB32" s="222">
        <v>0</v>
      </c>
      <c r="BC32" s="222">
        <v>0</v>
      </c>
      <c r="BD32" s="222">
        <v>0</v>
      </c>
      <c r="BE32" s="222">
        <v>0</v>
      </c>
      <c r="BF32" s="222">
        <v>0</v>
      </c>
      <c r="BG32" s="222">
        <v>0</v>
      </c>
      <c r="BH32" s="222">
        <v>0</v>
      </c>
    </row>
    <row r="33" spans="2:60">
      <c r="B33" s="217">
        <v>14</v>
      </c>
      <c r="C33" s="218" t="s">
        <v>514</v>
      </c>
      <c r="D33" s="217" t="s">
        <v>492</v>
      </c>
      <c r="E33" s="222">
        <v>0</v>
      </c>
      <c r="F33" s="222">
        <v>0</v>
      </c>
      <c r="G33" s="222">
        <v>0</v>
      </c>
      <c r="H33" s="222">
        <v>0</v>
      </c>
      <c r="I33" s="222">
        <v>0</v>
      </c>
      <c r="J33" s="222">
        <v>0</v>
      </c>
      <c r="K33" s="222">
        <v>0</v>
      </c>
      <c r="L33" s="222">
        <v>0</v>
      </c>
      <c r="M33" s="222">
        <v>0</v>
      </c>
      <c r="N33" s="222">
        <v>0</v>
      </c>
      <c r="O33" s="222">
        <v>0</v>
      </c>
      <c r="P33" s="222">
        <v>0</v>
      </c>
      <c r="Q33" s="222">
        <v>0</v>
      </c>
      <c r="R33" s="222">
        <v>0</v>
      </c>
      <c r="S33" s="222">
        <v>0</v>
      </c>
      <c r="T33" s="222">
        <v>0</v>
      </c>
      <c r="U33" s="222">
        <v>0</v>
      </c>
      <c r="V33" s="222">
        <v>0</v>
      </c>
      <c r="W33" s="222">
        <v>0</v>
      </c>
      <c r="X33" s="222">
        <v>0</v>
      </c>
      <c r="Y33" s="222">
        <v>0</v>
      </c>
      <c r="Z33" s="222">
        <v>0</v>
      </c>
      <c r="AA33" s="222">
        <v>0</v>
      </c>
      <c r="AB33" s="222">
        <v>0</v>
      </c>
      <c r="AC33" s="222">
        <v>0</v>
      </c>
      <c r="AD33" s="222">
        <v>0</v>
      </c>
      <c r="AE33" s="222">
        <v>0</v>
      </c>
      <c r="AF33" s="222">
        <v>0</v>
      </c>
      <c r="AG33" s="222">
        <v>0</v>
      </c>
      <c r="AH33" s="222">
        <v>0</v>
      </c>
      <c r="AI33" s="222">
        <v>0</v>
      </c>
      <c r="AJ33" s="222">
        <v>0</v>
      </c>
      <c r="AK33" s="222">
        <v>0</v>
      </c>
      <c r="AL33" s="222">
        <v>0</v>
      </c>
      <c r="AM33" s="222">
        <v>0</v>
      </c>
      <c r="AN33" s="222">
        <v>0</v>
      </c>
      <c r="AO33" s="222">
        <v>0</v>
      </c>
      <c r="AP33" s="222">
        <v>0</v>
      </c>
      <c r="AQ33" s="222">
        <v>0</v>
      </c>
      <c r="AR33" s="222">
        <v>0</v>
      </c>
      <c r="AS33" s="222">
        <v>0</v>
      </c>
      <c r="AT33" s="222">
        <v>0</v>
      </c>
      <c r="AU33" s="222">
        <v>0</v>
      </c>
      <c r="AV33" s="222">
        <v>0</v>
      </c>
      <c r="AW33" s="222">
        <v>0</v>
      </c>
      <c r="AX33" s="222">
        <v>0</v>
      </c>
      <c r="AY33" s="222">
        <v>0</v>
      </c>
      <c r="AZ33" s="222">
        <v>0</v>
      </c>
      <c r="BA33" s="222">
        <v>0</v>
      </c>
      <c r="BB33" s="222">
        <v>0</v>
      </c>
      <c r="BC33" s="222">
        <v>0</v>
      </c>
      <c r="BD33" s="222">
        <v>0</v>
      </c>
      <c r="BE33" s="222">
        <v>0</v>
      </c>
      <c r="BF33" s="222">
        <v>0</v>
      </c>
      <c r="BG33" s="222">
        <v>0</v>
      </c>
      <c r="BH33" s="222">
        <v>0</v>
      </c>
    </row>
    <row r="34" spans="2:60" ht="30" customHeight="1">
      <c r="B34" s="217">
        <v>15</v>
      </c>
      <c r="C34" s="218" t="s">
        <v>515</v>
      </c>
      <c r="D34" s="217"/>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row>
    <row r="35" spans="2:60">
      <c r="B35" s="217">
        <v>16</v>
      </c>
      <c r="C35" s="218" t="s">
        <v>516</v>
      </c>
      <c r="D35" s="217" t="s">
        <v>492</v>
      </c>
      <c r="E35" s="222">
        <v>0</v>
      </c>
      <c r="F35" s="222">
        <v>41895</v>
      </c>
      <c r="G35" s="222">
        <f t="shared" ref="G35:I35" si="63">G27+G32-G33</f>
        <v>201495</v>
      </c>
      <c r="H35" s="222">
        <f>H27+H32-H33</f>
        <v>251370</v>
      </c>
      <c r="I35" s="222">
        <f t="shared" si="63"/>
        <v>0</v>
      </c>
      <c r="J35" s="222">
        <f>J27+J32-J33</f>
        <v>125685</v>
      </c>
      <c r="K35" s="222">
        <f t="shared" ref="K35:M35" si="64">K27+K32-K33</f>
        <v>298918.83</v>
      </c>
      <c r="L35" s="223">
        <f>L27+L32-L33</f>
        <v>283529.40000000002</v>
      </c>
      <c r="M35" s="223">
        <f t="shared" si="64"/>
        <v>213155.77500000002</v>
      </c>
      <c r="N35" s="223">
        <f>N27+N32-N33</f>
        <v>165585</v>
      </c>
      <c r="O35" s="223">
        <f t="shared" ref="O35:Q35" si="65">O27+O32-O33</f>
        <v>0</v>
      </c>
      <c r="P35" s="223">
        <f>P27+P32-P33</f>
        <v>0</v>
      </c>
      <c r="Q35" s="223">
        <f t="shared" si="65"/>
        <v>0</v>
      </c>
      <c r="R35" s="223">
        <f>R27+R32-R33</f>
        <v>0</v>
      </c>
      <c r="S35" s="223">
        <f t="shared" ref="S35:U35" si="66">S27+S32-S33</f>
        <v>0</v>
      </c>
      <c r="T35" s="223">
        <f>T27+T32-T33</f>
        <v>153615</v>
      </c>
      <c r="U35" s="223">
        <f t="shared" si="66"/>
        <v>57855</v>
      </c>
      <c r="V35" s="223">
        <f>V27+V32-V33</f>
        <v>346332</v>
      </c>
      <c r="W35" s="223">
        <f t="shared" ref="W35:Y35" si="67">W27+W32-W33</f>
        <v>203490</v>
      </c>
      <c r="X35" s="223">
        <f>X27+X32-X33</f>
        <v>199500</v>
      </c>
      <c r="Y35" s="223">
        <f t="shared" si="67"/>
        <v>193425.22500000001</v>
      </c>
      <c r="Z35" s="223">
        <f>Z27+Z32-Z33</f>
        <v>145635</v>
      </c>
      <c r="AA35" s="223">
        <f t="shared" ref="AA35:AC35" si="68">AA27+AA32-AA33</f>
        <v>426930</v>
      </c>
      <c r="AB35" s="223">
        <f>AB27+AB32-AB33</f>
        <v>310860.90000000002</v>
      </c>
      <c r="AC35" s="223">
        <f t="shared" si="68"/>
        <v>0</v>
      </c>
      <c r="AD35" s="223">
        <f>AD27+AD32-AD33</f>
        <v>0</v>
      </c>
      <c r="AE35" s="223">
        <f t="shared" ref="AE35:AG35" si="69">AE27+AE32-AE33</f>
        <v>115710</v>
      </c>
      <c r="AF35" s="223">
        <f>AF27+AF32-AF33</f>
        <v>355110</v>
      </c>
      <c r="AG35" s="223">
        <f t="shared" si="69"/>
        <v>49635.6</v>
      </c>
      <c r="AH35" s="223">
        <f>AH27+AH32-AH33</f>
        <v>0</v>
      </c>
      <c r="AI35" s="223">
        <f t="shared" ref="AI35:AK35" si="70">AI27+AI32-AI33</f>
        <v>237109.95</v>
      </c>
      <c r="AJ35" s="223">
        <f>AJ27+AJ32-AJ33</f>
        <v>0</v>
      </c>
      <c r="AK35" s="223">
        <f t="shared" si="70"/>
        <v>424444.65</v>
      </c>
      <c r="AL35" s="223">
        <f>AL27+AL32-AL33</f>
        <v>0</v>
      </c>
      <c r="AM35" s="223">
        <f t="shared" ref="AM35:AO35" si="71">AM27+AM32-AM33</f>
        <v>37659.825000000004</v>
      </c>
      <c r="AN35" s="223">
        <f>AN27+AN32-AN33</f>
        <v>263558.51928000007</v>
      </c>
      <c r="AO35" s="223">
        <f t="shared" si="71"/>
        <v>75319.650000000009</v>
      </c>
      <c r="AP35" s="223">
        <f>AP27+AP32-AP33</f>
        <v>37659.825000000004</v>
      </c>
      <c r="AQ35" s="223">
        <f t="shared" ref="AQ35:AS35" si="72">AQ27+AQ32-AQ33</f>
        <v>0</v>
      </c>
      <c r="AR35" s="223">
        <f>AR27+AR32-AR33</f>
        <v>0</v>
      </c>
      <c r="AS35" s="223">
        <f t="shared" si="72"/>
        <v>150639</v>
      </c>
      <c r="AT35" s="223">
        <f>AT27+AT32-AT33</f>
        <v>301279</v>
      </c>
      <c r="AU35" s="223">
        <f t="shared" ref="AU35" si="73">AU27+AU32-AU33</f>
        <v>301279</v>
      </c>
      <c r="AV35" s="223">
        <f>AV27+AV32-AV33</f>
        <v>0</v>
      </c>
      <c r="AW35" s="223">
        <f t="shared" ref="AW35" si="74">AW27+AW32-AW33</f>
        <v>0</v>
      </c>
      <c r="AX35" s="223">
        <f>AX27+AX32-AX33</f>
        <v>0</v>
      </c>
      <c r="AY35" s="223">
        <f t="shared" ref="AY35" si="75">AY27+AY32-AY33</f>
        <v>150639</v>
      </c>
      <c r="AZ35" s="223">
        <f>AZ27+AZ32-AZ33</f>
        <v>301279</v>
      </c>
      <c r="BA35" s="223">
        <f t="shared" ref="BA35" si="76">BA27+BA32-BA33</f>
        <v>0</v>
      </c>
      <c r="BB35" s="223">
        <f>BB27+BB32-BB33</f>
        <v>0</v>
      </c>
      <c r="BC35" s="223">
        <f t="shared" ref="BC35" si="77">BC27+BC32-BC33</f>
        <v>0</v>
      </c>
      <c r="BD35" s="223">
        <f>BD27+BD32-BD33</f>
        <v>0</v>
      </c>
      <c r="BE35" s="223">
        <f t="shared" ref="BE35" si="78">BE27+BE32-BE33</f>
        <v>0</v>
      </c>
      <c r="BF35" s="223">
        <f>BF27+BF32-BF33</f>
        <v>0</v>
      </c>
      <c r="BG35" s="223">
        <f t="shared" ref="BG35" si="79">BG27+BG32-BG33</f>
        <v>0</v>
      </c>
      <c r="BH35" s="223">
        <f>BH27+BH32-BH33</f>
        <v>0</v>
      </c>
    </row>
    <row r="36" spans="2:60">
      <c r="B36" s="217">
        <v>17</v>
      </c>
      <c r="C36" s="218" t="s">
        <v>517</v>
      </c>
      <c r="D36" s="217" t="s">
        <v>492</v>
      </c>
      <c r="E36" s="217">
        <v>0</v>
      </c>
      <c r="F36" s="227">
        <v>1550501.4</v>
      </c>
      <c r="G36" s="217">
        <f t="shared" ref="G36:Y36" si="80">G24+G35</f>
        <v>10368740.800000001</v>
      </c>
      <c r="H36" s="227">
        <f t="shared" si="80"/>
        <v>10435927.698000001</v>
      </c>
      <c r="I36" s="217">
        <f t="shared" si="80"/>
        <v>0</v>
      </c>
      <c r="J36" s="227">
        <f t="shared" si="80"/>
        <v>4878230.0490000006</v>
      </c>
      <c r="K36" s="217">
        <f t="shared" si="80"/>
        <v>15432418.83</v>
      </c>
      <c r="L36" s="227">
        <f t="shared" si="80"/>
        <v>9747906.4890000001</v>
      </c>
      <c r="M36" s="227">
        <f t="shared" si="80"/>
        <v>9952250.3750000019</v>
      </c>
      <c r="N36" s="227">
        <f t="shared" si="80"/>
        <v>5010662.1090000002</v>
      </c>
      <c r="O36" s="227">
        <f t="shared" si="80"/>
        <v>0</v>
      </c>
      <c r="P36" s="227">
        <f t="shared" si="80"/>
        <v>0</v>
      </c>
      <c r="Q36" s="227">
        <f t="shared" si="80"/>
        <v>0</v>
      </c>
      <c r="R36" s="227">
        <f t="shared" si="80"/>
        <v>0</v>
      </c>
      <c r="S36" s="227">
        <f t="shared" si="80"/>
        <v>0</v>
      </c>
      <c r="T36" s="227">
        <f t="shared" si="80"/>
        <v>4077089.7243999997</v>
      </c>
      <c r="U36" s="227">
        <f t="shared" si="80"/>
        <v>2367020.6</v>
      </c>
      <c r="V36" s="227">
        <f t="shared" si="80"/>
        <v>8903788.3824000005</v>
      </c>
      <c r="W36" s="227">
        <f t="shared" si="80"/>
        <v>8325382.8000000007</v>
      </c>
      <c r="X36" s="227">
        <f>X24+X35</f>
        <v>4989165.43</v>
      </c>
      <c r="Y36" s="227">
        <f t="shared" si="80"/>
        <v>8304768.8249999993</v>
      </c>
      <c r="Z36" s="227">
        <f>Z24+Z35</f>
        <v>3823093.2</v>
      </c>
      <c r="AA36" s="227">
        <f t="shared" ref="AA36:AC36" si="81">AA24+AA35</f>
        <v>17390716.199999999</v>
      </c>
      <c r="AB36" s="227">
        <f>AB24+AB35</f>
        <v>8848877.4432000015</v>
      </c>
      <c r="AC36" s="227">
        <f t="shared" si="81"/>
        <v>0</v>
      </c>
      <c r="AD36" s="227">
        <f>AD24+AD35</f>
        <v>0</v>
      </c>
      <c r="AE36" s="227">
        <f t="shared" ref="AE36:AG36" si="82">AE24+AE35</f>
        <v>4007208.4</v>
      </c>
      <c r="AF36" s="227">
        <f>AF24+AF35</f>
        <v>9925681.8616000004</v>
      </c>
      <c r="AG36" s="227">
        <f t="shared" si="82"/>
        <v>1761225.6</v>
      </c>
      <c r="AH36" s="227">
        <f>AH24+AH35</f>
        <v>0</v>
      </c>
      <c r="AI36" s="227">
        <f t="shared" ref="AI36:AK36" si="83">AI24+AI35</f>
        <v>9003034.9499999993</v>
      </c>
      <c r="AJ36" s="227">
        <f>AJ24+AJ35</f>
        <v>0</v>
      </c>
      <c r="AK36" s="227">
        <f t="shared" si="83"/>
        <v>18086684.649999999</v>
      </c>
      <c r="AL36" s="227">
        <f>AL24+AL35</f>
        <v>0</v>
      </c>
      <c r="AM36" s="227">
        <f t="shared" ref="AM36:AO36" si="84">AM24+AM35</f>
        <v>2199714.8250000002</v>
      </c>
      <c r="AN36" s="227">
        <f>AN24+AN35</f>
        <v>11619233.059279999</v>
      </c>
      <c r="AO36" s="227">
        <f t="shared" si="84"/>
        <v>4612714.6500000004</v>
      </c>
      <c r="AP36" s="227">
        <f>AP24+AP35</f>
        <v>1549875.2549999999</v>
      </c>
      <c r="AQ36" s="227">
        <f t="shared" ref="AQ36:AS36" si="85">AQ24+AQ35</f>
        <v>0</v>
      </c>
      <c r="AR36" s="227">
        <f>AR24+AR35</f>
        <v>0</v>
      </c>
      <c r="AS36" s="227">
        <f t="shared" si="85"/>
        <v>7987609</v>
      </c>
      <c r="AT36" s="227">
        <f>AT24+AT35</f>
        <v>11521739</v>
      </c>
      <c r="AU36" s="227">
        <f t="shared" ref="AU36" si="86">AU24+AU35</f>
        <v>15310289</v>
      </c>
      <c r="AV36" s="227">
        <f>AV24+AV35</f>
        <v>0</v>
      </c>
      <c r="AW36" s="227">
        <f t="shared" ref="AW36" si="87">AW24+AW35</f>
        <v>0</v>
      </c>
      <c r="AX36" s="227">
        <f>AX24+AX35</f>
        <v>0</v>
      </c>
      <c r="AY36" s="227">
        <f t="shared" ref="AY36" si="88">AY24+AY35</f>
        <v>7789959</v>
      </c>
      <c r="AZ36" s="227">
        <f>AZ24+AZ35</f>
        <v>11515999</v>
      </c>
      <c r="BA36" s="227">
        <f t="shared" ref="BA36" si="89">BA24+BA35</f>
        <v>0</v>
      </c>
      <c r="BB36" s="227">
        <f>BB24+BB35</f>
        <v>0</v>
      </c>
      <c r="BC36" s="227">
        <f t="shared" ref="BC36" si="90">BC24+BC35</f>
        <v>0</v>
      </c>
      <c r="BD36" s="227">
        <f>BD24+BD35</f>
        <v>0</v>
      </c>
      <c r="BE36" s="227">
        <f t="shared" ref="BE36" si="91">BE24+BE35</f>
        <v>0</v>
      </c>
      <c r="BF36" s="227">
        <f>BF24+BF35</f>
        <v>0</v>
      </c>
      <c r="BG36" s="227">
        <f t="shared" ref="BG36" si="92">BG24+BG35</f>
        <v>0</v>
      </c>
      <c r="BH36" s="227">
        <f>BH24+BH35</f>
        <v>0</v>
      </c>
    </row>
    <row r="37" spans="2:60" ht="9" customHeight="1">
      <c r="B37" s="700"/>
      <c r="C37" s="700"/>
      <c r="D37" s="700"/>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row>
    <row r="38" spans="2:60" ht="15">
      <c r="B38" s="211" t="s">
        <v>518</v>
      </c>
      <c r="C38" s="216" t="s">
        <v>519</v>
      </c>
      <c r="D38" s="217"/>
      <c r="E38" s="228"/>
      <c r="F38" s="222"/>
      <c r="G38" s="228"/>
      <c r="H38" s="222"/>
      <c r="I38" s="228"/>
      <c r="J38" s="222"/>
      <c r="K38" s="228"/>
      <c r="L38" s="222"/>
      <c r="M38" s="228"/>
      <c r="N38" s="222"/>
      <c r="O38" s="228"/>
      <c r="P38" s="222"/>
      <c r="Q38" s="228"/>
      <c r="R38" s="222"/>
      <c r="S38" s="228"/>
      <c r="T38" s="222"/>
      <c r="U38" s="228"/>
      <c r="V38" s="222"/>
      <c r="W38" s="228"/>
      <c r="X38" s="222"/>
      <c r="Y38" s="228"/>
      <c r="Z38" s="222"/>
      <c r="AA38" s="228"/>
      <c r="AB38" s="222"/>
      <c r="AC38" s="228"/>
      <c r="AD38" s="222"/>
      <c r="AE38" s="228"/>
      <c r="AF38" s="222"/>
      <c r="AG38" s="228"/>
      <c r="AH38" s="222"/>
      <c r="AI38" s="228"/>
      <c r="AJ38" s="222"/>
      <c r="AK38" s="228"/>
      <c r="AL38" s="222"/>
      <c r="AM38" s="228"/>
      <c r="AN38" s="222"/>
      <c r="AO38" s="228"/>
      <c r="AP38" s="222"/>
      <c r="AQ38" s="228"/>
      <c r="AR38" s="222"/>
      <c r="AS38" s="228"/>
      <c r="AT38" s="222"/>
      <c r="AU38" s="228"/>
      <c r="AV38" s="222"/>
      <c r="AW38" s="228"/>
      <c r="AX38" s="222"/>
      <c r="AY38" s="228"/>
      <c r="AZ38" s="222"/>
      <c r="BA38" s="228"/>
      <c r="BB38" s="222"/>
      <c r="BC38" s="228"/>
      <c r="BD38" s="222"/>
      <c r="BE38" s="228"/>
      <c r="BF38" s="222"/>
      <c r="BG38" s="228"/>
      <c r="BH38" s="222"/>
    </row>
    <row r="39" spans="2:60">
      <c r="B39" s="217">
        <v>18</v>
      </c>
      <c r="C39" s="218" t="s">
        <v>520</v>
      </c>
      <c r="D39" s="217" t="s">
        <v>521</v>
      </c>
      <c r="E39" s="224">
        <v>58604.129254684791</v>
      </c>
      <c r="F39" s="229">
        <v>48518.217233269301</v>
      </c>
      <c r="G39" s="224">
        <f t="shared" ref="G39:BH39" si="93">(G11+G36)/(G10+G18)</f>
        <v>66507.934409843161</v>
      </c>
      <c r="H39" s="229">
        <f t="shared" si="93"/>
        <v>53670.052978594729</v>
      </c>
      <c r="I39" s="224">
        <f t="shared" si="93"/>
        <v>66507.934409843161</v>
      </c>
      <c r="J39" s="229">
        <f t="shared" si="93"/>
        <v>55428.355151076175</v>
      </c>
      <c r="K39" s="224">
        <f t="shared" si="93"/>
        <v>76992.415543951531</v>
      </c>
      <c r="L39" s="229">
        <f t="shared" si="93"/>
        <v>57581.594578939679</v>
      </c>
      <c r="M39" s="224">
        <f t="shared" si="93"/>
        <v>80049.087617139157</v>
      </c>
      <c r="N39" s="229">
        <f t="shared" si="93"/>
        <v>57862.999230893372</v>
      </c>
      <c r="O39" s="224">
        <f>(O11+O36)/(O10+O18)</f>
        <v>80049.087617139157</v>
      </c>
      <c r="P39" s="229">
        <f t="shared" si="93"/>
        <v>57862.999230893365</v>
      </c>
      <c r="Q39" s="224">
        <f t="shared" si="93"/>
        <v>80049.087617139157</v>
      </c>
      <c r="R39" s="229">
        <f t="shared" si="93"/>
        <v>57862.999230893365</v>
      </c>
      <c r="S39" s="224">
        <f t="shared" si="93"/>
        <v>80049.087617139157</v>
      </c>
      <c r="T39" s="229">
        <f t="shared" si="93"/>
        <v>57297.543372985005</v>
      </c>
      <c r="U39" s="224">
        <f t="shared" si="93"/>
        <v>80143.651225850699</v>
      </c>
      <c r="V39" s="229">
        <f t="shared" si="93"/>
        <v>56042.962095328272</v>
      </c>
      <c r="W39" s="224">
        <f t="shared" si="93"/>
        <v>80432.096185421498</v>
      </c>
      <c r="X39" s="229">
        <f t="shared" si="93"/>
        <v>55345.964801671718</v>
      </c>
      <c r="Y39" s="224">
        <f t="shared" si="93"/>
        <v>81308.539948073376</v>
      </c>
      <c r="Z39" s="229">
        <f t="shared" si="93"/>
        <v>55101.518446804868</v>
      </c>
      <c r="AA39" s="224">
        <f t="shared" si="93"/>
        <v>81288.777049635479</v>
      </c>
      <c r="AB39" s="229">
        <f t="shared" si="93"/>
        <v>55408.025858706751</v>
      </c>
      <c r="AC39" s="224">
        <f t="shared" si="93"/>
        <v>81288.777049635479</v>
      </c>
      <c r="AD39" s="229">
        <f t="shared" si="93"/>
        <v>55408.025858706751</v>
      </c>
      <c r="AE39" s="224">
        <f t="shared" si="93"/>
        <v>79732.155200367532</v>
      </c>
      <c r="AF39" s="229">
        <f t="shared" si="93"/>
        <v>55474.711836074035</v>
      </c>
      <c r="AG39" s="224">
        <f t="shared" si="93"/>
        <v>79239.596535758508</v>
      </c>
      <c r="AH39" s="229">
        <f t="shared" si="93"/>
        <v>55474.711836074035</v>
      </c>
      <c r="AI39" s="224">
        <f t="shared" si="93"/>
        <v>77679.018893798027</v>
      </c>
      <c r="AJ39" s="229">
        <f t="shared" si="93"/>
        <v>55474.711836074035</v>
      </c>
      <c r="AK39" s="224">
        <f t="shared" si="93"/>
        <v>78910.673489241701</v>
      </c>
      <c r="AL39" s="229">
        <f t="shared" si="93"/>
        <v>55474.711836074035</v>
      </c>
      <c r="AM39" s="224">
        <f t="shared" si="93"/>
        <v>79347.632917346287</v>
      </c>
      <c r="AN39" s="229">
        <f t="shared" si="93"/>
        <v>57532.082637538195</v>
      </c>
      <c r="AO39" s="224">
        <f t="shared" si="93"/>
        <v>80576.164702067588</v>
      </c>
      <c r="AP39" s="229">
        <f t="shared" si="93"/>
        <v>57661.095382413798</v>
      </c>
      <c r="AQ39" s="224">
        <f t="shared" si="93"/>
        <v>80576.164702067588</v>
      </c>
      <c r="AR39" s="229">
        <f t="shared" si="93"/>
        <v>57661.095382413798</v>
      </c>
      <c r="AS39" s="224">
        <f t="shared" si="93"/>
        <v>80452.935544571534</v>
      </c>
      <c r="AT39" s="229">
        <f t="shared" si="93"/>
        <v>57649.830807113394</v>
      </c>
      <c r="AU39" s="224">
        <f t="shared" si="93"/>
        <v>79222.321183877008</v>
      </c>
      <c r="AV39" s="229">
        <f t="shared" si="93"/>
        <v>57649.830807113402</v>
      </c>
      <c r="AW39" s="224">
        <f t="shared" si="93"/>
        <v>79222.321183877008</v>
      </c>
      <c r="AX39" s="229">
        <f t="shared" si="93"/>
        <v>57649.830807113402</v>
      </c>
      <c r="AY39" s="224">
        <f t="shared" si="93"/>
        <v>79035.513215190716</v>
      </c>
      <c r="AZ39" s="229">
        <f t="shared" si="93"/>
        <v>57635.537720435197</v>
      </c>
      <c r="BA39" s="224">
        <f t="shared" si="93"/>
        <v>79035.513215190716</v>
      </c>
      <c r="BB39" s="229">
        <f t="shared" si="93"/>
        <v>57635.537720435197</v>
      </c>
      <c r="BC39" s="224">
        <f t="shared" si="93"/>
        <v>79035.513215190716</v>
      </c>
      <c r="BD39" s="229">
        <f t="shared" si="93"/>
        <v>57635.537720435197</v>
      </c>
      <c r="BE39" s="224">
        <f t="shared" si="93"/>
        <v>79035.513215190716</v>
      </c>
      <c r="BF39" s="229">
        <f t="shared" si="93"/>
        <v>57635.537720435197</v>
      </c>
      <c r="BG39" s="224">
        <f t="shared" si="93"/>
        <v>79035.513215190716</v>
      </c>
      <c r="BH39" s="229">
        <f t="shared" si="93"/>
        <v>57635.537720435197</v>
      </c>
    </row>
    <row r="40" spans="2:60">
      <c r="B40" s="217">
        <v>19</v>
      </c>
      <c r="C40" s="218" t="s">
        <v>337</v>
      </c>
      <c r="D40" s="217"/>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row>
    <row r="41" spans="2:60">
      <c r="B41" s="217">
        <v>20</v>
      </c>
      <c r="C41" s="218" t="s">
        <v>522</v>
      </c>
      <c r="D41" s="217" t="s">
        <v>521</v>
      </c>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row>
    <row r="42" spans="2:60" ht="9" customHeight="1">
      <c r="B42" s="212"/>
      <c r="C42" s="213"/>
      <c r="D42" s="213"/>
      <c r="E42" s="213"/>
      <c r="F42" s="214"/>
      <c r="G42" s="213"/>
      <c r="H42" s="214"/>
      <c r="I42" s="213"/>
      <c r="J42" s="214"/>
      <c r="K42" s="213"/>
      <c r="L42" s="214"/>
      <c r="M42" s="213"/>
      <c r="N42" s="214"/>
      <c r="O42" s="213"/>
      <c r="P42" s="214"/>
      <c r="Q42" s="213"/>
      <c r="R42" s="214"/>
      <c r="S42" s="213"/>
      <c r="T42" s="214"/>
      <c r="U42" s="213"/>
      <c r="V42" s="214"/>
      <c r="W42" s="213"/>
      <c r="X42" s="214"/>
      <c r="Y42" s="213"/>
      <c r="Z42" s="214"/>
      <c r="AA42" s="213"/>
      <c r="AB42" s="214"/>
      <c r="AC42" s="213"/>
      <c r="AD42" s="214"/>
      <c r="AE42" s="213"/>
      <c r="AF42" s="214"/>
      <c r="AG42" s="213"/>
      <c r="AH42" s="214"/>
      <c r="AI42" s="213"/>
      <c r="AJ42" s="214"/>
      <c r="AK42" s="213"/>
      <c r="AL42" s="214"/>
      <c r="AM42" s="213"/>
      <c r="AN42" s="214"/>
      <c r="AO42" s="213"/>
      <c r="AP42" s="214"/>
      <c r="AQ42" s="213"/>
      <c r="AR42" s="214"/>
      <c r="AS42" s="213"/>
      <c r="AT42" s="214"/>
      <c r="AU42" s="213"/>
      <c r="AV42" s="214"/>
      <c r="AW42" s="213"/>
      <c r="AX42" s="214"/>
      <c r="AY42" s="213"/>
      <c r="AZ42" s="214"/>
      <c r="BA42" s="213"/>
      <c r="BB42" s="214"/>
      <c r="BC42" s="213"/>
      <c r="BD42" s="214"/>
      <c r="BE42" s="213"/>
      <c r="BF42" s="214"/>
      <c r="BG42" s="213"/>
      <c r="BH42" s="214"/>
    </row>
    <row r="43" spans="2:60" ht="15">
      <c r="B43" s="211" t="s">
        <v>523</v>
      </c>
      <c r="C43" s="216" t="s">
        <v>524</v>
      </c>
      <c r="D43" s="217"/>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row>
    <row r="44" spans="2:60">
      <c r="B44" s="217">
        <v>21</v>
      </c>
      <c r="C44" s="218" t="s">
        <v>525</v>
      </c>
      <c r="D44" s="217" t="s">
        <v>526</v>
      </c>
      <c r="E44" s="222">
        <v>10080</v>
      </c>
      <c r="F44" s="222">
        <v>9950</v>
      </c>
      <c r="G44" s="222">
        <v>10080</v>
      </c>
      <c r="H44" s="222">
        <v>9950</v>
      </c>
      <c r="I44" s="222">
        <v>10080</v>
      </c>
      <c r="J44" s="222">
        <v>9950</v>
      </c>
      <c r="K44" s="222">
        <v>10080</v>
      </c>
      <c r="L44" s="222">
        <v>9950</v>
      </c>
      <c r="M44" s="222">
        <v>10080</v>
      </c>
      <c r="N44" s="222">
        <v>9950</v>
      </c>
      <c r="O44" s="222">
        <v>10080</v>
      </c>
      <c r="P44" s="222">
        <v>9950</v>
      </c>
      <c r="Q44" s="222">
        <v>10080</v>
      </c>
      <c r="R44" s="222">
        <v>9950</v>
      </c>
      <c r="S44" s="222">
        <v>10080</v>
      </c>
      <c r="T44" s="222">
        <v>9950</v>
      </c>
      <c r="U44" s="222">
        <v>10080</v>
      </c>
      <c r="V44" s="222">
        <v>9950</v>
      </c>
      <c r="W44" s="222">
        <v>10080</v>
      </c>
      <c r="X44" s="222">
        <v>9950</v>
      </c>
      <c r="Y44" s="222">
        <v>10080</v>
      </c>
      <c r="Z44" s="222">
        <v>9950</v>
      </c>
      <c r="AA44" s="222">
        <v>10080</v>
      </c>
      <c r="AB44" s="222">
        <v>9950</v>
      </c>
      <c r="AC44" s="222">
        <v>10080</v>
      </c>
      <c r="AD44" s="222">
        <v>9950</v>
      </c>
      <c r="AE44" s="222">
        <v>10080</v>
      </c>
      <c r="AF44" s="222">
        <v>9950</v>
      </c>
      <c r="AG44" s="222">
        <v>10080</v>
      </c>
      <c r="AH44" s="222">
        <v>9950</v>
      </c>
      <c r="AI44" s="222">
        <v>10080</v>
      </c>
      <c r="AJ44" s="222">
        <v>9950</v>
      </c>
      <c r="AK44" s="222">
        <v>10080</v>
      </c>
      <c r="AL44" s="222">
        <v>9950</v>
      </c>
      <c r="AM44" s="222">
        <v>10080</v>
      </c>
      <c r="AN44" s="222">
        <v>9950</v>
      </c>
      <c r="AO44" s="222">
        <v>10080</v>
      </c>
      <c r="AP44" s="222">
        <v>9950</v>
      </c>
      <c r="AQ44" s="222">
        <v>10080</v>
      </c>
      <c r="AR44" s="222">
        <v>9950</v>
      </c>
      <c r="AS44" s="222">
        <v>10080</v>
      </c>
      <c r="AT44" s="222">
        <v>9950</v>
      </c>
      <c r="AU44" s="222">
        <v>10080</v>
      </c>
      <c r="AV44" s="222">
        <v>9950</v>
      </c>
      <c r="AW44" s="222">
        <v>10080</v>
      </c>
      <c r="AX44" s="222">
        <v>9950</v>
      </c>
      <c r="AY44" s="222">
        <v>10080</v>
      </c>
      <c r="AZ44" s="222">
        <v>9950</v>
      </c>
      <c r="BA44" s="222">
        <v>10080</v>
      </c>
      <c r="BB44" s="222">
        <v>9950</v>
      </c>
      <c r="BC44" s="222">
        <v>10080</v>
      </c>
      <c r="BD44" s="222">
        <v>9950</v>
      </c>
      <c r="BE44" s="222">
        <v>10080</v>
      </c>
      <c r="BF44" s="222">
        <v>9950</v>
      </c>
      <c r="BG44" s="222">
        <v>10080</v>
      </c>
      <c r="BH44" s="222">
        <v>9950</v>
      </c>
    </row>
    <row r="45" spans="2:60">
      <c r="B45" s="217">
        <v>22</v>
      </c>
      <c r="C45" s="218" t="s">
        <v>527</v>
      </c>
      <c r="D45" s="217"/>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row>
    <row r="46" spans="2:60" s="221" customFormat="1">
      <c r="B46" s="217">
        <v>23</v>
      </c>
      <c r="C46" s="220" t="s">
        <v>528</v>
      </c>
      <c r="D46" s="21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row>
    <row r="47" spans="2:60">
      <c r="B47" s="217">
        <v>24</v>
      </c>
      <c r="C47" s="218" t="s">
        <v>529</v>
      </c>
      <c r="D47" s="217"/>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row>
    <row r="48" spans="2:60">
      <c r="B48" s="217">
        <v>25</v>
      </c>
      <c r="C48" s="218" t="s">
        <v>530</v>
      </c>
      <c r="D48" s="217" t="s">
        <v>526</v>
      </c>
      <c r="E48" s="222">
        <v>10080</v>
      </c>
      <c r="F48" s="222">
        <v>9950</v>
      </c>
      <c r="G48" s="222">
        <f t="shared" ref="G48:BH48" si="94">(G10*G44+G18*G44)/(G10+G18)</f>
        <v>10080</v>
      </c>
      <c r="H48" s="222">
        <f t="shared" si="94"/>
        <v>9950</v>
      </c>
      <c r="I48" s="222">
        <f t="shared" si="94"/>
        <v>10080</v>
      </c>
      <c r="J48" s="222">
        <f t="shared" si="94"/>
        <v>9950</v>
      </c>
      <c r="K48" s="222">
        <f t="shared" si="94"/>
        <v>10079.999999999998</v>
      </c>
      <c r="L48" s="222">
        <f t="shared" si="94"/>
        <v>9950</v>
      </c>
      <c r="M48" s="222">
        <f t="shared" si="94"/>
        <v>10079.999999999998</v>
      </c>
      <c r="N48" s="222">
        <f t="shared" si="94"/>
        <v>9950</v>
      </c>
      <c r="O48" s="222">
        <f t="shared" si="94"/>
        <v>10080</v>
      </c>
      <c r="P48" s="222">
        <f t="shared" si="94"/>
        <v>9950</v>
      </c>
      <c r="Q48" s="222">
        <f t="shared" si="94"/>
        <v>10080</v>
      </c>
      <c r="R48" s="222">
        <f t="shared" si="94"/>
        <v>9950</v>
      </c>
      <c r="S48" s="222">
        <f t="shared" si="94"/>
        <v>10080</v>
      </c>
      <c r="T48" s="222">
        <f t="shared" si="94"/>
        <v>9950</v>
      </c>
      <c r="U48" s="222">
        <f t="shared" si="94"/>
        <v>10080</v>
      </c>
      <c r="V48" s="222">
        <f t="shared" si="94"/>
        <v>9950</v>
      </c>
      <c r="W48" s="222">
        <f t="shared" si="94"/>
        <v>10080.000000000002</v>
      </c>
      <c r="X48" s="222">
        <f t="shared" si="94"/>
        <v>9950</v>
      </c>
      <c r="Y48" s="222">
        <f t="shared" si="94"/>
        <v>10080.000000000002</v>
      </c>
      <c r="Z48" s="222">
        <f t="shared" si="94"/>
        <v>9950</v>
      </c>
      <c r="AA48" s="222">
        <f t="shared" si="94"/>
        <v>10080</v>
      </c>
      <c r="AB48" s="222">
        <f t="shared" si="94"/>
        <v>9950</v>
      </c>
      <c r="AC48" s="222">
        <f t="shared" si="94"/>
        <v>10080</v>
      </c>
      <c r="AD48" s="222">
        <f t="shared" si="94"/>
        <v>9950</v>
      </c>
      <c r="AE48" s="222">
        <f t="shared" si="94"/>
        <v>10080</v>
      </c>
      <c r="AF48" s="222">
        <f t="shared" si="94"/>
        <v>9949.9999999999982</v>
      </c>
      <c r="AG48" s="222">
        <f t="shared" si="94"/>
        <v>10080</v>
      </c>
      <c r="AH48" s="222">
        <f t="shared" si="94"/>
        <v>9950.0000000000018</v>
      </c>
      <c r="AI48" s="222">
        <f t="shared" si="94"/>
        <v>10080</v>
      </c>
      <c r="AJ48" s="222">
        <f t="shared" si="94"/>
        <v>9950.0000000000018</v>
      </c>
      <c r="AK48" s="222">
        <f t="shared" si="94"/>
        <v>10080.000000000002</v>
      </c>
      <c r="AL48" s="222">
        <f t="shared" si="94"/>
        <v>9950</v>
      </c>
      <c r="AM48" s="222">
        <f t="shared" si="94"/>
        <v>10080</v>
      </c>
      <c r="AN48" s="222">
        <f t="shared" si="94"/>
        <v>9950</v>
      </c>
      <c r="AO48" s="222">
        <f t="shared" si="94"/>
        <v>10080</v>
      </c>
      <c r="AP48" s="222">
        <f t="shared" si="94"/>
        <v>9950</v>
      </c>
      <c r="AQ48" s="222">
        <f t="shared" si="94"/>
        <v>10080</v>
      </c>
      <c r="AR48" s="222">
        <f t="shared" si="94"/>
        <v>9950</v>
      </c>
      <c r="AS48" s="222">
        <f t="shared" si="94"/>
        <v>10080</v>
      </c>
      <c r="AT48" s="222">
        <f t="shared" si="94"/>
        <v>9950</v>
      </c>
      <c r="AU48" s="222">
        <f t="shared" si="94"/>
        <v>10080</v>
      </c>
      <c r="AV48" s="222">
        <f t="shared" si="94"/>
        <v>9950</v>
      </c>
      <c r="AW48" s="222">
        <f t="shared" si="94"/>
        <v>10080</v>
      </c>
      <c r="AX48" s="222">
        <f t="shared" si="94"/>
        <v>9950</v>
      </c>
      <c r="AY48" s="222">
        <f t="shared" si="94"/>
        <v>10080</v>
      </c>
      <c r="AZ48" s="222">
        <f t="shared" si="94"/>
        <v>9950</v>
      </c>
      <c r="BA48" s="222">
        <f t="shared" si="94"/>
        <v>10080</v>
      </c>
      <c r="BB48" s="222">
        <f t="shared" si="94"/>
        <v>9950</v>
      </c>
      <c r="BC48" s="222">
        <f t="shared" si="94"/>
        <v>10080</v>
      </c>
      <c r="BD48" s="222">
        <f t="shared" si="94"/>
        <v>9950</v>
      </c>
      <c r="BE48" s="222">
        <f t="shared" si="94"/>
        <v>10080</v>
      </c>
      <c r="BF48" s="222">
        <f t="shared" si="94"/>
        <v>9950</v>
      </c>
      <c r="BG48" s="222">
        <f t="shared" si="94"/>
        <v>10080</v>
      </c>
      <c r="BH48" s="222">
        <f t="shared" si="94"/>
        <v>9950</v>
      </c>
    </row>
    <row r="49" spans="2:60">
      <c r="B49" s="217">
        <v>26</v>
      </c>
      <c r="C49" s="220" t="s">
        <v>531</v>
      </c>
      <c r="D49" s="217"/>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row>
    <row r="50" spans="2:60" s="221" customFormat="1">
      <c r="B50" s="217">
        <v>27</v>
      </c>
      <c r="C50" s="218" t="s">
        <v>532</v>
      </c>
      <c r="D50" s="21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row>
    <row r="51" spans="2:60">
      <c r="B51" s="217">
        <v>28</v>
      </c>
      <c r="C51" s="218" t="s">
        <v>533</v>
      </c>
      <c r="D51" s="217"/>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row>
    <row r="52" spans="2:60">
      <c r="B52" s="217">
        <v>29</v>
      </c>
      <c r="C52" s="218" t="s">
        <v>534</v>
      </c>
      <c r="D52" s="217"/>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row>
    <row r="53" spans="2:60" s="231" customFormat="1" ht="37.5" customHeight="1">
      <c r="B53" s="217">
        <v>30</v>
      </c>
      <c r="C53" s="220" t="s">
        <v>535</v>
      </c>
      <c r="D53" s="217" t="s">
        <v>526</v>
      </c>
      <c r="E53" s="222">
        <v>10080</v>
      </c>
      <c r="F53" s="222">
        <v>9950</v>
      </c>
      <c r="G53" s="222">
        <f t="shared" ref="G53" si="95">+G48</f>
        <v>10080</v>
      </c>
      <c r="H53" s="222">
        <f>+H48</f>
        <v>9950</v>
      </c>
      <c r="I53" s="222">
        <f t="shared" ref="I53:K53" si="96">+I48</f>
        <v>10080</v>
      </c>
      <c r="J53" s="222">
        <f>+J48</f>
        <v>9950</v>
      </c>
      <c r="K53" s="222">
        <f t="shared" si="96"/>
        <v>10079.999999999998</v>
      </c>
      <c r="L53" s="222">
        <f>+L48</f>
        <v>9950</v>
      </c>
      <c r="M53" s="222">
        <f t="shared" ref="M53:O53" si="97">+M48</f>
        <v>10079.999999999998</v>
      </c>
      <c r="N53" s="222">
        <f>+N48</f>
        <v>9950</v>
      </c>
      <c r="O53" s="222">
        <f t="shared" si="97"/>
        <v>10080</v>
      </c>
      <c r="P53" s="222">
        <f>+P48</f>
        <v>9950</v>
      </c>
      <c r="Q53" s="222">
        <f t="shared" ref="Q53:S53" si="98">+Q48</f>
        <v>10080</v>
      </c>
      <c r="R53" s="222">
        <f>+R48</f>
        <v>9950</v>
      </c>
      <c r="S53" s="222">
        <f t="shared" si="98"/>
        <v>10080</v>
      </c>
      <c r="T53" s="222">
        <f>+T48</f>
        <v>9950</v>
      </c>
      <c r="U53" s="222">
        <f t="shared" ref="U53:W53" si="99">+U48</f>
        <v>10080</v>
      </c>
      <c r="V53" s="222">
        <f>+V48</f>
        <v>9950</v>
      </c>
      <c r="W53" s="222">
        <f t="shared" si="99"/>
        <v>10080.000000000002</v>
      </c>
      <c r="X53" s="222">
        <f>+X48</f>
        <v>9950</v>
      </c>
      <c r="Y53" s="222">
        <f t="shared" ref="Y53:AA53" si="100">+Y48</f>
        <v>10080.000000000002</v>
      </c>
      <c r="Z53" s="222">
        <f>+Z48</f>
        <v>9950</v>
      </c>
      <c r="AA53" s="222">
        <f t="shared" si="100"/>
        <v>10080</v>
      </c>
      <c r="AB53" s="222">
        <f>+AB48</f>
        <v>9950</v>
      </c>
      <c r="AC53" s="222">
        <f t="shared" ref="AC53:AE53" si="101">+AC48</f>
        <v>10080</v>
      </c>
      <c r="AD53" s="222">
        <f>+AD48</f>
        <v>9950</v>
      </c>
      <c r="AE53" s="222">
        <f t="shared" si="101"/>
        <v>10080</v>
      </c>
      <c r="AF53" s="222">
        <f>+AF48</f>
        <v>9949.9999999999982</v>
      </c>
      <c r="AG53" s="222">
        <f t="shared" ref="AG53:AI53" si="102">+AG48</f>
        <v>10080</v>
      </c>
      <c r="AH53" s="222">
        <f>+AH48</f>
        <v>9950.0000000000018</v>
      </c>
      <c r="AI53" s="222">
        <f t="shared" si="102"/>
        <v>10080</v>
      </c>
      <c r="AJ53" s="222">
        <f>+AJ48</f>
        <v>9950.0000000000018</v>
      </c>
      <c r="AK53" s="222">
        <f t="shared" ref="AK53:AM53" si="103">+AK48</f>
        <v>10080.000000000002</v>
      </c>
      <c r="AL53" s="222">
        <f>+AL48</f>
        <v>9950</v>
      </c>
      <c r="AM53" s="222">
        <f t="shared" si="103"/>
        <v>10080</v>
      </c>
      <c r="AN53" s="222">
        <f>+AN48</f>
        <v>9950</v>
      </c>
      <c r="AO53" s="222">
        <f t="shared" ref="AO53" si="104">+AO48</f>
        <v>10080</v>
      </c>
      <c r="AP53" s="222">
        <f>+AP48</f>
        <v>9950</v>
      </c>
      <c r="AQ53" s="222">
        <f t="shared" ref="AQ53" si="105">+AQ48</f>
        <v>10080</v>
      </c>
      <c r="AR53" s="222">
        <f>+AR48</f>
        <v>9950</v>
      </c>
      <c r="AS53" s="222">
        <f t="shared" ref="AS53" si="106">+AS48</f>
        <v>10080</v>
      </c>
      <c r="AT53" s="222">
        <f>+AT48</f>
        <v>9950</v>
      </c>
      <c r="AU53" s="222">
        <f t="shared" ref="AU53" si="107">+AU48</f>
        <v>10080</v>
      </c>
      <c r="AV53" s="222">
        <f>+AV48</f>
        <v>9950</v>
      </c>
      <c r="AW53" s="222">
        <f t="shared" ref="AW53" si="108">+AW48</f>
        <v>10080</v>
      </c>
      <c r="AX53" s="222">
        <f>+AX48</f>
        <v>9950</v>
      </c>
      <c r="AY53" s="222">
        <f t="shared" ref="AY53" si="109">+AY48</f>
        <v>10080</v>
      </c>
      <c r="AZ53" s="222">
        <f>+AZ48</f>
        <v>9950</v>
      </c>
      <c r="BA53" s="222">
        <f t="shared" ref="BA53" si="110">+BA48</f>
        <v>10080</v>
      </c>
      <c r="BB53" s="222">
        <f>+BB48</f>
        <v>9950</v>
      </c>
      <c r="BC53" s="222">
        <f t="shared" ref="BC53" si="111">+BC48</f>
        <v>10080</v>
      </c>
      <c r="BD53" s="222">
        <f>+BD48</f>
        <v>9950</v>
      </c>
      <c r="BE53" s="222">
        <f t="shared" ref="BE53" si="112">+BE48</f>
        <v>10080</v>
      </c>
      <c r="BF53" s="222">
        <f>+BF48</f>
        <v>9950</v>
      </c>
      <c r="BG53" s="222">
        <f t="shared" ref="BG53" si="113">+BG48</f>
        <v>10080</v>
      </c>
      <c r="BH53" s="222">
        <f>+BH48</f>
        <v>9950</v>
      </c>
    </row>
    <row r="54" spans="2:60">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row>
    <row r="55" spans="2:60" s="231" customFormat="1">
      <c r="B55" s="217">
        <v>32</v>
      </c>
      <c r="C55" s="220" t="s">
        <v>536</v>
      </c>
      <c r="D55" s="217" t="s">
        <v>537</v>
      </c>
      <c r="E55" s="243">
        <v>33.234999999999999</v>
      </c>
      <c r="F55" s="243">
        <v>40.856000000000002</v>
      </c>
      <c r="G55" s="243">
        <v>106.265</v>
      </c>
      <c r="H55" s="243">
        <v>50.648000000000003</v>
      </c>
      <c r="I55" s="243">
        <v>85.090999999999994</v>
      </c>
      <c r="J55" s="243">
        <v>124.861</v>
      </c>
      <c r="K55" s="243">
        <v>63.643000000000001</v>
      </c>
      <c r="L55" s="243">
        <v>129.39099999999999</v>
      </c>
      <c r="M55" s="243">
        <v>43.595999999999997</v>
      </c>
      <c r="N55" s="243">
        <v>187.62799999999999</v>
      </c>
      <c r="O55" s="243">
        <v>0</v>
      </c>
      <c r="P55" s="243">
        <v>0</v>
      </c>
      <c r="Q55" s="243">
        <v>17.443000000000001</v>
      </c>
      <c r="R55" s="243">
        <v>42.512999999999998</v>
      </c>
      <c r="S55" s="243">
        <v>50.442</v>
      </c>
      <c r="T55" s="243">
        <v>11.321</v>
      </c>
      <c r="U55" s="243">
        <v>61.622</v>
      </c>
      <c r="V55" s="243">
        <v>48.860999999999997</v>
      </c>
      <c r="W55" s="243">
        <v>41.642000000000003</v>
      </c>
      <c r="X55" s="243">
        <v>67.16</v>
      </c>
      <c r="Y55" s="243">
        <v>320.72199999999998</v>
      </c>
      <c r="Z55" s="243">
        <v>186.28399999999999</v>
      </c>
      <c r="AA55" s="243">
        <v>39.811</v>
      </c>
      <c r="AB55" s="243">
        <v>0.78700000000000003</v>
      </c>
      <c r="AC55" s="243">
        <v>34.805999999999997</v>
      </c>
      <c r="AD55" s="243">
        <v>89.608000000000004</v>
      </c>
      <c r="AE55" s="243">
        <v>27.672000000000001</v>
      </c>
      <c r="AF55" s="243">
        <v>39.005000000000003</v>
      </c>
      <c r="AG55" s="243">
        <v>5.1999999999999998E-2</v>
      </c>
      <c r="AH55" s="244">
        <v>0</v>
      </c>
      <c r="AI55" s="243">
        <v>307.28699999999998</v>
      </c>
      <c r="AJ55" s="243">
        <v>151.46899999999999</v>
      </c>
      <c r="AK55" s="243">
        <v>0</v>
      </c>
      <c r="AL55" s="243">
        <v>0</v>
      </c>
      <c r="AM55" s="243">
        <v>44.091999999999999</v>
      </c>
      <c r="AN55" s="243">
        <v>90.188000000000002</v>
      </c>
      <c r="AO55" s="243">
        <v>25.643999999999998</v>
      </c>
      <c r="AP55" s="243">
        <v>22.454999999999998</v>
      </c>
      <c r="AQ55" s="243">
        <v>31.536000000000001</v>
      </c>
      <c r="AR55" s="243">
        <v>112.011</v>
      </c>
      <c r="AS55" s="243">
        <v>134.036</v>
      </c>
      <c r="AT55" s="243">
        <v>91.808000000000007</v>
      </c>
      <c r="AU55" s="243">
        <v>26.001999999999999</v>
      </c>
      <c r="AV55" s="243">
        <v>61.351999999999997</v>
      </c>
      <c r="AW55" s="223">
        <v>0</v>
      </c>
      <c r="AX55" s="223">
        <v>0</v>
      </c>
      <c r="AY55" s="243">
        <v>15.93</v>
      </c>
      <c r="AZ55" s="243">
        <v>17.728000000000002</v>
      </c>
      <c r="BA55" s="223">
        <v>0</v>
      </c>
      <c r="BB55" s="223">
        <v>0</v>
      </c>
      <c r="BC55" s="243">
        <v>13.593</v>
      </c>
      <c r="BD55" s="243">
        <v>36.658000000000001</v>
      </c>
      <c r="BE55" s="243">
        <v>0.70799999999999996</v>
      </c>
      <c r="BF55" s="243">
        <v>12.983000000000001</v>
      </c>
      <c r="BG55" s="223">
        <v>0</v>
      </c>
      <c r="BH55" s="223">
        <v>0</v>
      </c>
    </row>
    <row r="56" spans="2:60" s="231" customFormat="1">
      <c r="B56" s="209"/>
      <c r="C56" s="233"/>
      <c r="D56" s="209"/>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row>
    <row r="57" spans="2:60" s="231" customFormat="1" ht="24" customHeight="1">
      <c r="B57" s="704" t="s">
        <v>538</v>
      </c>
      <c r="C57" s="704"/>
      <c r="D57" s="70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row>
    <row r="58" spans="2:60" ht="14.25" hidden="1" customHeight="1">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row>
    <row r="59" spans="2:60" ht="15">
      <c r="B59" s="211" t="s">
        <v>539</v>
      </c>
      <c r="C59" s="235" t="s">
        <v>17</v>
      </c>
      <c r="D59" s="211" t="s">
        <v>483</v>
      </c>
      <c r="E59" s="215" t="s">
        <v>485</v>
      </c>
      <c r="F59" s="215" t="s">
        <v>486</v>
      </c>
      <c r="G59" s="215" t="s">
        <v>485</v>
      </c>
      <c r="H59" s="215" t="s">
        <v>486</v>
      </c>
      <c r="I59" s="215" t="s">
        <v>485</v>
      </c>
      <c r="J59" s="215" t="s">
        <v>486</v>
      </c>
      <c r="K59" s="215" t="s">
        <v>485</v>
      </c>
      <c r="L59" s="215" t="s">
        <v>486</v>
      </c>
      <c r="M59" s="215" t="s">
        <v>485</v>
      </c>
      <c r="N59" s="215" t="s">
        <v>486</v>
      </c>
      <c r="O59" s="215" t="s">
        <v>485</v>
      </c>
      <c r="P59" s="215" t="s">
        <v>486</v>
      </c>
      <c r="Q59" s="215" t="s">
        <v>485</v>
      </c>
      <c r="R59" s="215" t="s">
        <v>486</v>
      </c>
      <c r="S59" s="215" t="s">
        <v>485</v>
      </c>
      <c r="T59" s="215" t="s">
        <v>486</v>
      </c>
      <c r="U59" s="215" t="s">
        <v>485</v>
      </c>
      <c r="V59" s="215" t="s">
        <v>486</v>
      </c>
      <c r="W59" s="215" t="s">
        <v>485</v>
      </c>
      <c r="X59" s="215" t="s">
        <v>486</v>
      </c>
      <c r="Y59" s="215" t="s">
        <v>485</v>
      </c>
      <c r="Z59" s="215" t="s">
        <v>486</v>
      </c>
      <c r="AA59" s="215" t="s">
        <v>485</v>
      </c>
      <c r="AB59" s="215" t="s">
        <v>486</v>
      </c>
      <c r="AC59" s="215" t="s">
        <v>485</v>
      </c>
      <c r="AD59" s="215" t="s">
        <v>486</v>
      </c>
      <c r="AE59" s="215" t="s">
        <v>485</v>
      </c>
      <c r="AF59" s="215" t="s">
        <v>486</v>
      </c>
      <c r="AG59" s="215" t="s">
        <v>485</v>
      </c>
      <c r="AH59" s="215" t="s">
        <v>486</v>
      </c>
      <c r="AI59" s="215" t="s">
        <v>485</v>
      </c>
      <c r="AJ59" s="215" t="s">
        <v>486</v>
      </c>
      <c r="AK59" s="215" t="s">
        <v>485</v>
      </c>
      <c r="AL59" s="215" t="s">
        <v>486</v>
      </c>
      <c r="AM59" s="215" t="s">
        <v>485</v>
      </c>
      <c r="AN59" s="215" t="s">
        <v>486</v>
      </c>
      <c r="AO59" s="215" t="s">
        <v>485</v>
      </c>
      <c r="AP59" s="215" t="s">
        <v>486</v>
      </c>
      <c r="AQ59" s="215" t="s">
        <v>485</v>
      </c>
      <c r="AR59" s="215" t="s">
        <v>486</v>
      </c>
      <c r="AS59" s="215" t="s">
        <v>485</v>
      </c>
      <c r="AT59" s="215" t="s">
        <v>486</v>
      </c>
      <c r="AU59" s="215" t="s">
        <v>485</v>
      </c>
      <c r="AV59" s="215" t="s">
        <v>486</v>
      </c>
      <c r="AW59" s="215" t="s">
        <v>485</v>
      </c>
      <c r="AX59" s="215" t="s">
        <v>486</v>
      </c>
      <c r="AY59" s="215" t="s">
        <v>485</v>
      </c>
      <c r="AZ59" s="215" t="s">
        <v>486</v>
      </c>
      <c r="BA59" s="215" t="s">
        <v>485</v>
      </c>
      <c r="BB59" s="215" t="s">
        <v>486</v>
      </c>
      <c r="BC59" s="215" t="s">
        <v>485</v>
      </c>
      <c r="BD59" s="215" t="s">
        <v>486</v>
      </c>
      <c r="BE59" s="215" t="s">
        <v>485</v>
      </c>
      <c r="BF59" s="215" t="s">
        <v>486</v>
      </c>
      <c r="BG59" s="215" t="s">
        <v>485</v>
      </c>
      <c r="BH59" s="215" t="s">
        <v>486</v>
      </c>
    </row>
    <row r="60" spans="2:60">
      <c r="B60" s="217">
        <v>1</v>
      </c>
      <c r="C60" s="209" t="s">
        <v>540</v>
      </c>
      <c r="D60" s="217" t="s">
        <v>521</v>
      </c>
      <c r="E60" s="224">
        <f t="shared" ref="E60:BH60" si="114">E39</f>
        <v>58604.129254684791</v>
      </c>
      <c r="F60" s="224">
        <f t="shared" si="114"/>
        <v>48518.217233269301</v>
      </c>
      <c r="G60" s="224">
        <f t="shared" si="114"/>
        <v>66507.934409843161</v>
      </c>
      <c r="H60" s="224">
        <f t="shared" si="114"/>
        <v>53670.052978594729</v>
      </c>
      <c r="I60" s="224">
        <f t="shared" si="114"/>
        <v>66507.934409843161</v>
      </c>
      <c r="J60" s="224">
        <f t="shared" si="114"/>
        <v>55428.355151076175</v>
      </c>
      <c r="K60" s="224">
        <f t="shared" si="114"/>
        <v>76992.415543951531</v>
      </c>
      <c r="L60" s="224">
        <f t="shared" si="114"/>
        <v>57581.594578939679</v>
      </c>
      <c r="M60" s="224">
        <f t="shared" si="114"/>
        <v>80049.087617139157</v>
      </c>
      <c r="N60" s="224">
        <f t="shared" si="114"/>
        <v>57862.999230893372</v>
      </c>
      <c r="O60" s="224">
        <f t="shared" si="114"/>
        <v>80049.087617139157</v>
      </c>
      <c r="P60" s="224">
        <f t="shared" si="114"/>
        <v>57862.999230893365</v>
      </c>
      <c r="Q60" s="224">
        <f t="shared" si="114"/>
        <v>80049.087617139157</v>
      </c>
      <c r="R60" s="224">
        <f t="shared" si="114"/>
        <v>57862.999230893365</v>
      </c>
      <c r="S60" s="224">
        <f t="shared" si="114"/>
        <v>80049.087617139157</v>
      </c>
      <c r="T60" s="224">
        <f t="shared" si="114"/>
        <v>57297.543372985005</v>
      </c>
      <c r="U60" s="224">
        <f t="shared" si="114"/>
        <v>80143.651225850699</v>
      </c>
      <c r="V60" s="224">
        <f t="shared" si="114"/>
        <v>56042.962095328272</v>
      </c>
      <c r="W60" s="224">
        <f t="shared" si="114"/>
        <v>80432.096185421498</v>
      </c>
      <c r="X60" s="224">
        <f t="shared" si="114"/>
        <v>55345.964801671718</v>
      </c>
      <c r="Y60" s="224">
        <f t="shared" si="114"/>
        <v>81308.539948073376</v>
      </c>
      <c r="Z60" s="224">
        <f t="shared" si="114"/>
        <v>55101.518446804868</v>
      </c>
      <c r="AA60" s="224">
        <f t="shared" si="114"/>
        <v>81288.777049635479</v>
      </c>
      <c r="AB60" s="224">
        <f t="shared" si="114"/>
        <v>55408.025858706751</v>
      </c>
      <c r="AC60" s="224">
        <f t="shared" si="114"/>
        <v>81288.777049635479</v>
      </c>
      <c r="AD60" s="224">
        <f t="shared" si="114"/>
        <v>55408.025858706751</v>
      </c>
      <c r="AE60" s="224">
        <f t="shared" si="114"/>
        <v>79732.155200367532</v>
      </c>
      <c r="AF60" s="224">
        <f t="shared" si="114"/>
        <v>55474.711836074035</v>
      </c>
      <c r="AG60" s="224">
        <f t="shared" si="114"/>
        <v>79239.596535758508</v>
      </c>
      <c r="AH60" s="224">
        <f t="shared" si="114"/>
        <v>55474.711836074035</v>
      </c>
      <c r="AI60" s="224">
        <f t="shared" si="114"/>
        <v>77679.018893798027</v>
      </c>
      <c r="AJ60" s="224">
        <f t="shared" si="114"/>
        <v>55474.711836074035</v>
      </c>
      <c r="AK60" s="224">
        <f t="shared" si="114"/>
        <v>78910.673489241701</v>
      </c>
      <c r="AL60" s="224">
        <f t="shared" si="114"/>
        <v>55474.711836074035</v>
      </c>
      <c r="AM60" s="224">
        <f t="shared" si="114"/>
        <v>79347.632917346287</v>
      </c>
      <c r="AN60" s="224">
        <f t="shared" si="114"/>
        <v>57532.082637538195</v>
      </c>
      <c r="AO60" s="224">
        <f t="shared" si="114"/>
        <v>80576.164702067588</v>
      </c>
      <c r="AP60" s="224">
        <f t="shared" si="114"/>
        <v>57661.095382413798</v>
      </c>
      <c r="AQ60" s="224">
        <f t="shared" si="114"/>
        <v>80576.164702067588</v>
      </c>
      <c r="AR60" s="224">
        <f t="shared" si="114"/>
        <v>57661.095382413798</v>
      </c>
      <c r="AS60" s="224">
        <f t="shared" si="114"/>
        <v>80452.935544571534</v>
      </c>
      <c r="AT60" s="224">
        <f t="shared" si="114"/>
        <v>57649.830807113394</v>
      </c>
      <c r="AU60" s="224">
        <f t="shared" si="114"/>
        <v>79222.321183877008</v>
      </c>
      <c r="AV60" s="224">
        <f t="shared" si="114"/>
        <v>57649.830807113402</v>
      </c>
      <c r="AW60" s="224">
        <f t="shared" si="114"/>
        <v>79222.321183877008</v>
      </c>
      <c r="AX60" s="224">
        <f t="shared" si="114"/>
        <v>57649.830807113402</v>
      </c>
      <c r="AY60" s="224">
        <f t="shared" si="114"/>
        <v>79035.513215190716</v>
      </c>
      <c r="AZ60" s="224">
        <f t="shared" si="114"/>
        <v>57635.537720435197</v>
      </c>
      <c r="BA60" s="224">
        <f t="shared" si="114"/>
        <v>79035.513215190716</v>
      </c>
      <c r="BB60" s="224">
        <f t="shared" si="114"/>
        <v>57635.537720435197</v>
      </c>
      <c r="BC60" s="224">
        <f t="shared" si="114"/>
        <v>79035.513215190716</v>
      </c>
      <c r="BD60" s="224">
        <f t="shared" si="114"/>
        <v>57635.537720435197</v>
      </c>
      <c r="BE60" s="224">
        <f t="shared" si="114"/>
        <v>79035.513215190716</v>
      </c>
      <c r="BF60" s="224">
        <f t="shared" si="114"/>
        <v>57635.537720435197</v>
      </c>
      <c r="BG60" s="224">
        <f t="shared" si="114"/>
        <v>79035.513215190716</v>
      </c>
      <c r="BH60" s="224">
        <f t="shared" si="114"/>
        <v>57635.537720435197</v>
      </c>
    </row>
    <row r="61" spans="2:60">
      <c r="B61" s="217">
        <v>2</v>
      </c>
      <c r="C61" s="226" t="s">
        <v>541</v>
      </c>
      <c r="D61" s="217" t="s">
        <v>537</v>
      </c>
      <c r="E61" s="236">
        <f>E55</f>
        <v>33.234999999999999</v>
      </c>
      <c r="F61" s="222">
        <f t="shared" ref="F61:H61" si="115">F55</f>
        <v>40.856000000000002</v>
      </c>
      <c r="G61" s="236">
        <f>G55</f>
        <v>106.265</v>
      </c>
      <c r="H61" s="222">
        <f t="shared" si="115"/>
        <v>50.648000000000003</v>
      </c>
      <c r="I61" s="236">
        <f>I55</f>
        <v>85.090999999999994</v>
      </c>
      <c r="J61" s="222">
        <f t="shared" ref="J61:L61" si="116">J55</f>
        <v>124.861</v>
      </c>
      <c r="K61" s="236">
        <f>K55</f>
        <v>63.643000000000001</v>
      </c>
      <c r="L61" s="222">
        <f t="shared" si="116"/>
        <v>129.39099999999999</v>
      </c>
      <c r="M61" s="236">
        <f>M55</f>
        <v>43.595999999999997</v>
      </c>
      <c r="N61" s="222">
        <f t="shared" ref="N61:P61" si="117">N55</f>
        <v>187.62799999999999</v>
      </c>
      <c r="O61" s="236">
        <f>O55</f>
        <v>0</v>
      </c>
      <c r="P61" s="222">
        <f t="shared" si="117"/>
        <v>0</v>
      </c>
      <c r="Q61" s="236">
        <f>Q55</f>
        <v>17.443000000000001</v>
      </c>
      <c r="R61" s="222">
        <f t="shared" ref="R61:T61" si="118">R55</f>
        <v>42.512999999999998</v>
      </c>
      <c r="S61" s="236">
        <f>S55</f>
        <v>50.442</v>
      </c>
      <c r="T61" s="222">
        <f t="shared" si="118"/>
        <v>11.321</v>
      </c>
      <c r="U61" s="236">
        <f>U55</f>
        <v>61.622</v>
      </c>
      <c r="V61" s="222">
        <f t="shared" ref="V61:X61" si="119">V55</f>
        <v>48.860999999999997</v>
      </c>
      <c r="W61" s="236">
        <f>W55</f>
        <v>41.642000000000003</v>
      </c>
      <c r="X61" s="222">
        <f t="shared" si="119"/>
        <v>67.16</v>
      </c>
      <c r="Y61" s="236">
        <f>Y55</f>
        <v>320.72199999999998</v>
      </c>
      <c r="Z61" s="222">
        <f t="shared" ref="Z61:AB61" si="120">Z55</f>
        <v>186.28399999999999</v>
      </c>
      <c r="AA61" s="236">
        <f>AA55</f>
        <v>39.811</v>
      </c>
      <c r="AB61" s="222">
        <f t="shared" si="120"/>
        <v>0.78700000000000003</v>
      </c>
      <c r="AC61" s="236">
        <f>AC55</f>
        <v>34.805999999999997</v>
      </c>
      <c r="AD61" s="222">
        <f t="shared" ref="AD61:AF61" si="121">AD55</f>
        <v>89.608000000000004</v>
      </c>
      <c r="AE61" s="236">
        <f>AE55</f>
        <v>27.672000000000001</v>
      </c>
      <c r="AF61" s="222">
        <f t="shared" si="121"/>
        <v>39.005000000000003</v>
      </c>
      <c r="AG61" s="236">
        <f>AG55</f>
        <v>5.1999999999999998E-2</v>
      </c>
      <c r="AH61" s="222">
        <f t="shared" ref="AH61:AJ61" si="122">AH55</f>
        <v>0</v>
      </c>
      <c r="AI61" s="236">
        <f>AI55</f>
        <v>307.28699999999998</v>
      </c>
      <c r="AJ61" s="222">
        <f t="shared" si="122"/>
        <v>151.46899999999999</v>
      </c>
      <c r="AK61" s="236">
        <f>AK55</f>
        <v>0</v>
      </c>
      <c r="AL61" s="236">
        <f t="shared" ref="AL61:AN61" si="123">AL55</f>
        <v>0</v>
      </c>
      <c r="AM61" s="236">
        <f>AM55</f>
        <v>44.091999999999999</v>
      </c>
      <c r="AN61" s="236">
        <f t="shared" si="123"/>
        <v>90.188000000000002</v>
      </c>
      <c r="AO61" s="236">
        <f>AO55</f>
        <v>25.643999999999998</v>
      </c>
      <c r="AP61" s="236">
        <f t="shared" ref="AP61" si="124">AP55</f>
        <v>22.454999999999998</v>
      </c>
      <c r="AQ61" s="236">
        <f>AQ55</f>
        <v>31.536000000000001</v>
      </c>
      <c r="AR61" s="236">
        <f t="shared" ref="AR61" si="125">AR55</f>
        <v>112.011</v>
      </c>
      <c r="AS61" s="236">
        <f>AS55</f>
        <v>134.036</v>
      </c>
      <c r="AT61" s="236">
        <f t="shared" ref="AT61:AV61" si="126">AT55</f>
        <v>91.808000000000007</v>
      </c>
      <c r="AU61" s="236">
        <f>AU55</f>
        <v>26.001999999999999</v>
      </c>
      <c r="AV61" s="236">
        <f t="shared" si="126"/>
        <v>61.351999999999997</v>
      </c>
      <c r="AW61" s="223">
        <v>0</v>
      </c>
      <c r="AX61" s="223">
        <v>0</v>
      </c>
      <c r="AY61" s="236">
        <f>AY55</f>
        <v>15.93</v>
      </c>
      <c r="AZ61" s="236">
        <f t="shared" ref="AZ61" si="127">AZ55</f>
        <v>17.728000000000002</v>
      </c>
      <c r="BA61" s="223">
        <v>0</v>
      </c>
      <c r="BB61" s="223">
        <v>0</v>
      </c>
      <c r="BC61" s="236">
        <f>BC55</f>
        <v>13.593</v>
      </c>
      <c r="BD61" s="236">
        <f t="shared" ref="BD61:BF61" si="128">BD55</f>
        <v>36.658000000000001</v>
      </c>
      <c r="BE61" s="236">
        <f>BE55</f>
        <v>0.70799999999999996</v>
      </c>
      <c r="BF61" s="236">
        <f t="shared" si="128"/>
        <v>12.983000000000001</v>
      </c>
      <c r="BG61" s="223">
        <v>0</v>
      </c>
      <c r="BH61" s="223">
        <v>0</v>
      </c>
    </row>
    <row r="62" spans="2:60" ht="15">
      <c r="B62" s="217">
        <v>3</v>
      </c>
      <c r="C62" s="226" t="s">
        <v>542</v>
      </c>
      <c r="D62" s="217" t="s">
        <v>521</v>
      </c>
      <c r="E62" s="703">
        <f>(E60*E61+F60*F61)/(E61+F61)</f>
        <v>53042.454806412374</v>
      </c>
      <c r="F62" s="703"/>
      <c r="G62" s="703">
        <f>(G60*G61+H60*H61)/(G61+H61)</f>
        <v>62364.153979095732</v>
      </c>
      <c r="H62" s="703"/>
      <c r="I62" s="703">
        <f>(I60*I61+J60*J61)/(I61+J61)</f>
        <v>59918.774288344408</v>
      </c>
      <c r="J62" s="703"/>
      <c r="K62" s="703">
        <f>(K60*K61+L60*L61)/(K61+L61)</f>
        <v>63981.311098704326</v>
      </c>
      <c r="L62" s="703"/>
      <c r="M62" s="703">
        <f>(M60*M61+N60*N61)/(M61+N61)</f>
        <v>62046.06288037081</v>
      </c>
      <c r="N62" s="703"/>
      <c r="O62" s="705">
        <v>62046.06288037081</v>
      </c>
      <c r="P62" s="706"/>
      <c r="Q62" s="703">
        <f>(Q60*Q61+R60*R61)/(Q61+R61)</f>
        <v>64317.598265540197</v>
      </c>
      <c r="R62" s="703"/>
      <c r="S62" s="703">
        <f>(S60*S61+T60*T61)/(S61+T61)</f>
        <v>75878.787722573339</v>
      </c>
      <c r="T62" s="703"/>
      <c r="U62" s="703">
        <f>(U60*U61+V60*V61)/(U61+V61)</f>
        <v>69485.144744252102</v>
      </c>
      <c r="V62" s="703"/>
      <c r="W62" s="703">
        <f>(W60*W61+X60*X61)/(W61+X61)</f>
        <v>64947.22840971301</v>
      </c>
      <c r="X62" s="703"/>
      <c r="Y62" s="703">
        <f>(Y60*Y61+Z60*Z61)/(Y61+Z61)</f>
        <v>71679.563578282279</v>
      </c>
      <c r="Z62" s="703"/>
      <c r="AA62" s="703">
        <f>(AA60*AA61+AB60*AB61)/(AA61+AB61)</f>
        <v>80787.073734515012</v>
      </c>
      <c r="AB62" s="703"/>
      <c r="AC62" s="703">
        <f>(AC60*AC61+AD60*AD61)/(AC61+AD61)</f>
        <v>62648.412197474609</v>
      </c>
      <c r="AD62" s="703"/>
      <c r="AE62" s="703">
        <f>(AE60*AE61+AF60*AF61)/(AE61+AF61)</f>
        <v>65541.931008753207</v>
      </c>
      <c r="AF62" s="703"/>
      <c r="AG62" s="703">
        <f>(AG60*AG61+AH60*AH61)/(AG61+AH61)</f>
        <v>79239.596535758508</v>
      </c>
      <c r="AH62" s="703"/>
      <c r="AI62" s="703">
        <f>(AI60*AI61+AJ60*AJ61)/(AI61+AJ61)</f>
        <v>70347.748707192513</v>
      </c>
      <c r="AJ62" s="703"/>
      <c r="AK62" s="703">
        <v>70347.748707192513</v>
      </c>
      <c r="AL62" s="703"/>
      <c r="AM62" s="703">
        <f>(AM60*AM61+AN60*AN61)/(AM61+AN61)</f>
        <v>64695.407354080475</v>
      </c>
      <c r="AN62" s="703"/>
      <c r="AO62" s="703">
        <f>(AO60*AO61+AP60*AP61)/(AO61+AP61)</f>
        <v>69878.273237113521</v>
      </c>
      <c r="AP62" s="703"/>
      <c r="AQ62" s="703">
        <f>(AQ60*AQ61+AR60*AR61)/(AQ61+AR61)</f>
        <v>62695.332434143209</v>
      </c>
      <c r="AR62" s="703"/>
      <c r="AS62" s="703">
        <f>(AS60*AS61+AT60*AT61)/(AS61+AT61)</f>
        <v>71183.229731104904</v>
      </c>
      <c r="AT62" s="703"/>
      <c r="AU62" s="703">
        <f>(AU60*AU61+AV60*AV61)/(AU61+AV61)</f>
        <v>64071.149748164833</v>
      </c>
      <c r="AV62" s="703"/>
      <c r="AW62" s="710">
        <v>64071.15</v>
      </c>
      <c r="AX62" s="711"/>
      <c r="AY62" s="705">
        <f>(AY60*AY61+AZ60*AZ61)/(AY61+AZ61)</f>
        <v>67763.935415825763</v>
      </c>
      <c r="AZ62" s="706"/>
      <c r="BA62" s="705">
        <v>67763.929999999993</v>
      </c>
      <c r="BB62" s="706"/>
      <c r="BC62" s="705">
        <f>(BC60*BC61+BD60*BD61)/(BC61+BD61)</f>
        <v>63424.275594312559</v>
      </c>
      <c r="BD62" s="706"/>
      <c r="BE62" s="705">
        <f>(BE60*BE61+BF60*BF61)/(BE61+BF61)</f>
        <v>58742.19045948179</v>
      </c>
      <c r="BF62" s="706"/>
      <c r="BG62" s="705">
        <v>58742.19</v>
      </c>
      <c r="BH62" s="706"/>
    </row>
    <row r="63" spans="2:60" ht="15">
      <c r="B63" s="217">
        <v>4</v>
      </c>
      <c r="C63" s="226" t="s">
        <v>543</v>
      </c>
      <c r="D63" s="217" t="s">
        <v>526</v>
      </c>
      <c r="E63" s="703">
        <f>(E48*E61+F48*F61)/(E61+F61)</f>
        <v>10008.314100228097</v>
      </c>
      <c r="F63" s="703"/>
      <c r="G63" s="703">
        <f>(G48*G61+H48*H61)/(G61+H61)</f>
        <v>10038.038913283157</v>
      </c>
      <c r="H63" s="703"/>
      <c r="I63" s="703">
        <f>(I48*I61+J48*J61)/(I61+J61)</f>
        <v>10002.687423792106</v>
      </c>
      <c r="J63" s="703"/>
      <c r="K63" s="703">
        <f>(K48*K61+L48*L61)/(K61+L61)</f>
        <v>9992.8607913631786</v>
      </c>
      <c r="L63" s="703"/>
      <c r="M63" s="703">
        <f>(M48*M61+N48*N61)/(M61+N61)</f>
        <v>9974.5107774279477</v>
      </c>
      <c r="N63" s="703"/>
      <c r="O63" s="703">
        <v>9974.5107774279477</v>
      </c>
      <c r="P63" s="703"/>
      <c r="Q63" s="703">
        <f>(Q48*Q61+R48*R61)/(Q61+R61)</f>
        <v>9987.8209019947972</v>
      </c>
      <c r="R63" s="703"/>
      <c r="S63" s="703">
        <f>(S48*S61+T48*T61)/(S61+T61)</f>
        <v>10056.171332351083</v>
      </c>
      <c r="T63" s="703"/>
      <c r="U63" s="703">
        <f>(U48*U61+V48*V61)/(U61+V61)</f>
        <v>10022.507625607559</v>
      </c>
      <c r="V63" s="703"/>
      <c r="W63" s="703">
        <f>(W48*W61+X48*X61)/(W61+X61)</f>
        <v>9999.7551515597152</v>
      </c>
      <c r="X63" s="703"/>
      <c r="Y63" s="703">
        <f>(Y48*Y61+Z48*Z61)/(Y61+Z61)</f>
        <v>10032.235437055973</v>
      </c>
      <c r="Z63" s="703"/>
      <c r="AA63" s="703">
        <f>(AA48*AA61+AB48*AB61)/(AA61+AB61)</f>
        <v>10077.479925119465</v>
      </c>
      <c r="AB63" s="703"/>
      <c r="AC63" s="703">
        <f>(AC48*AC61+AD48*AD61)/(AC61+AD61)</f>
        <v>9986.3687366373561</v>
      </c>
      <c r="AD63" s="703"/>
      <c r="AE63" s="703">
        <f>(AE48*AE61+AF48*AF61)/(AE61+AF61)</f>
        <v>10003.952037434197</v>
      </c>
      <c r="AF63" s="703"/>
      <c r="AG63" s="703">
        <f>(AG48*AG61+AH48*AH61)/(AG61+AH61)</f>
        <v>10080</v>
      </c>
      <c r="AH63" s="703"/>
      <c r="AI63" s="703">
        <f>(AI48*AI61+AJ48*AJ61)/(AI61+AJ61)</f>
        <v>10037.077466016794</v>
      </c>
      <c r="AJ63" s="703"/>
      <c r="AK63" s="703">
        <v>10037.077466016794</v>
      </c>
      <c r="AL63" s="703"/>
      <c r="AM63" s="703">
        <f>(AM48*AM61+AN48*AN61)/(AM61+AN61)</f>
        <v>9992.6866249627637</v>
      </c>
      <c r="AN63" s="703"/>
      <c r="AO63" s="703">
        <f>(AO48*AO61+AP48*AP61)/(AO61+AP61)</f>
        <v>10019.309549055073</v>
      </c>
      <c r="AP63" s="703"/>
      <c r="AQ63" s="703">
        <f>(AQ48*AQ61+AR48*AR61)/(AQ61+AR61)</f>
        <v>9978.5598445108571</v>
      </c>
      <c r="AR63" s="703"/>
      <c r="AS63" s="703">
        <f>(AS48*AS61+AT48*AT61)/(AS61+AT61)</f>
        <v>10027.153610456779</v>
      </c>
      <c r="AT63" s="703"/>
      <c r="AU63" s="703">
        <f>(AU48*AU61+AV48*AV61)/(AU61+AV61)</f>
        <v>9988.6961100808221</v>
      </c>
      <c r="AV63" s="703"/>
      <c r="AW63" s="709">
        <v>9988.7000000000007</v>
      </c>
      <c r="AX63" s="709"/>
      <c r="AY63" s="703">
        <f>(AY48*AY61+AZ48*AZ61)/(AY61+AZ61)</f>
        <v>10011.52772000713</v>
      </c>
      <c r="AZ63" s="703"/>
      <c r="BA63" s="703">
        <v>10011.530000000001</v>
      </c>
      <c r="BB63" s="703"/>
      <c r="BC63" s="703">
        <f>(BC48*BC61+BD48*BD61)/(BC61+BD61)</f>
        <v>9985.165270342879</v>
      </c>
      <c r="BD63" s="703"/>
      <c r="BE63" s="703">
        <f>(BE48*BE61+BF48*BF61)/(BE61+BF61)</f>
        <v>9956.722664524139</v>
      </c>
      <c r="BF63" s="703"/>
      <c r="BG63" s="703">
        <v>9956.7199999999993</v>
      </c>
      <c r="BH63" s="703"/>
    </row>
    <row r="64" spans="2:60">
      <c r="B64" s="707" t="s">
        <v>544</v>
      </c>
      <c r="C64" s="708"/>
      <c r="D64" s="708"/>
    </row>
    <row r="65" ht="17.25" customHeight="1"/>
  </sheetData>
  <mergeCells count="90">
    <mergeCell ref="BA63:BB63"/>
    <mergeCell ref="BC63:BD63"/>
    <mergeCell ref="BE63:BF63"/>
    <mergeCell ref="BG63:BH63"/>
    <mergeCell ref="BA6:BB6"/>
    <mergeCell ref="BC6:BD6"/>
    <mergeCell ref="BE6:BF6"/>
    <mergeCell ref="BG6:BH6"/>
    <mergeCell ref="BA62:BB62"/>
    <mergeCell ref="BC62:BD62"/>
    <mergeCell ref="BE62:BF62"/>
    <mergeCell ref="BG62:BH62"/>
    <mergeCell ref="AY63:AZ63"/>
    <mergeCell ref="AS62:AT62"/>
    <mergeCell ref="AU62:AV62"/>
    <mergeCell ref="AW62:AX62"/>
    <mergeCell ref="AY62:AZ62"/>
    <mergeCell ref="AY6:AZ6"/>
    <mergeCell ref="B64:D64"/>
    <mergeCell ref="AS6:AT6"/>
    <mergeCell ref="AU6:AV6"/>
    <mergeCell ref="AW6:AX6"/>
    <mergeCell ref="AS63:AT63"/>
    <mergeCell ref="AU63:AV63"/>
    <mergeCell ref="AW63:AX63"/>
    <mergeCell ref="AE63:AF63"/>
    <mergeCell ref="AG63:AH63"/>
    <mergeCell ref="AI63:AJ63"/>
    <mergeCell ref="AK63:AL63"/>
    <mergeCell ref="AM63:AN63"/>
    <mergeCell ref="AO63:AP63"/>
    <mergeCell ref="S63:T63"/>
    <mergeCell ref="U63:V63"/>
    <mergeCell ref="AQ63:AR63"/>
    <mergeCell ref="AQ62:AR62"/>
    <mergeCell ref="AG62:AH62"/>
    <mergeCell ref="AI62:AJ62"/>
    <mergeCell ref="AK62:AL62"/>
    <mergeCell ref="E63:F63"/>
    <mergeCell ref="G63:H63"/>
    <mergeCell ref="I63:J63"/>
    <mergeCell ref="K63:L63"/>
    <mergeCell ref="M63:N63"/>
    <mergeCell ref="O63:P63"/>
    <mergeCell ref="Q63:R63"/>
    <mergeCell ref="AA62:AB62"/>
    <mergeCell ref="AC62:AD62"/>
    <mergeCell ref="AE62:AF62"/>
    <mergeCell ref="O62:P62"/>
    <mergeCell ref="W63:X63"/>
    <mergeCell ref="AA63:AB63"/>
    <mergeCell ref="AC63:AD63"/>
    <mergeCell ref="Y63:Z63"/>
    <mergeCell ref="AI6:AJ6"/>
    <mergeCell ref="AK6:AL6"/>
    <mergeCell ref="AM6:AN6"/>
    <mergeCell ref="AO6:AP6"/>
    <mergeCell ref="Q62:R62"/>
    <mergeCell ref="S62:T62"/>
    <mergeCell ref="U62:V62"/>
    <mergeCell ref="W62:X62"/>
    <mergeCell ref="Y62:Z62"/>
    <mergeCell ref="AO62:AP62"/>
    <mergeCell ref="AM62:AN62"/>
    <mergeCell ref="D6:D7"/>
    <mergeCell ref="E6:F6"/>
    <mergeCell ref="G6:H6"/>
    <mergeCell ref="M62:N62"/>
    <mergeCell ref="B57:D57"/>
    <mergeCell ref="E62:F62"/>
    <mergeCell ref="G62:H62"/>
    <mergeCell ref="I62:J62"/>
    <mergeCell ref="K62:L62"/>
    <mergeCell ref="I6:J6"/>
    <mergeCell ref="AQ6:AR6"/>
    <mergeCell ref="AE6:AF6"/>
    <mergeCell ref="AG6:AH6"/>
    <mergeCell ref="B37:D37"/>
    <mergeCell ref="W6:X6"/>
    <mergeCell ref="Y6:Z6"/>
    <mergeCell ref="AA6:AB6"/>
    <mergeCell ref="AC6:AD6"/>
    <mergeCell ref="K6:L6"/>
    <mergeCell ref="M6:N6"/>
    <mergeCell ref="O6:P6"/>
    <mergeCell ref="Q6:R6"/>
    <mergeCell ref="S6:T6"/>
    <mergeCell ref="U6:V6"/>
    <mergeCell ref="B6:B7"/>
    <mergeCell ref="C6:C7"/>
  </mergeCells>
  <pageMargins left="0.38" right="0.42" top="0.7" bottom="0.74803149606299202" header="0.25" footer="0.31496062992126"/>
  <pageSetup scale="55" fitToWidth="2" orientation="portrait" r:id="rId1"/>
  <colBreaks count="12" manualBreakCount="12">
    <brk id="8"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21.xml><?xml version="1.0" encoding="utf-8"?>
<worksheet xmlns="http://schemas.openxmlformats.org/spreadsheetml/2006/main" xmlns:r="http://schemas.openxmlformats.org/officeDocument/2006/relationships">
  <sheetPr>
    <pageSetUpPr fitToPage="1"/>
  </sheetPr>
  <dimension ref="B2:K22"/>
  <sheetViews>
    <sheetView showGridLines="0" zoomScale="115" zoomScaleNormal="115" workbookViewId="0">
      <selection activeCell="B22" sqref="B22:K22"/>
    </sheetView>
  </sheetViews>
  <sheetFormatPr defaultColWidth="9.140625" defaultRowHeight="14.25"/>
  <cols>
    <col min="1" max="1" width="9.140625" style="5"/>
    <col min="2" max="2" width="41.140625" style="5" customWidth="1"/>
    <col min="3" max="4" width="14" style="5" customWidth="1"/>
    <col min="5" max="5" width="15.7109375" style="5" customWidth="1"/>
    <col min="6" max="6" width="11" style="5" customWidth="1"/>
    <col min="7" max="7" width="13.42578125" style="5" bestFit="1" customWidth="1"/>
    <col min="8" max="9" width="13.42578125" style="5" customWidth="1"/>
    <col min="10" max="10" width="15.140625" style="5" customWidth="1"/>
    <col min="11" max="11" width="15.7109375" style="5" customWidth="1"/>
    <col min="12" max="16384" width="9.140625" style="5"/>
  </cols>
  <sheetData>
    <row r="2" spans="2:11" ht="15.75">
      <c r="G2" s="126" t="s">
        <v>423</v>
      </c>
      <c r="H2" s="500"/>
      <c r="I2" s="500"/>
    </row>
    <row r="3" spans="2:11" ht="15.75">
      <c r="G3" s="126" t="s">
        <v>424</v>
      </c>
      <c r="H3" s="500"/>
      <c r="I3" s="500"/>
    </row>
    <row r="4" spans="2:11" ht="15.75">
      <c r="G4" s="140" t="s">
        <v>340</v>
      </c>
      <c r="H4" s="510"/>
      <c r="I4" s="510"/>
    </row>
    <row r="6" spans="2:11" ht="15" customHeight="1">
      <c r="B6" s="668" t="s">
        <v>17</v>
      </c>
      <c r="C6" s="668" t="s">
        <v>228</v>
      </c>
      <c r="D6" s="668" t="s">
        <v>39</v>
      </c>
      <c r="E6" s="623" t="s">
        <v>255</v>
      </c>
      <c r="F6" s="712"/>
      <c r="G6" s="626"/>
      <c r="H6" s="621" t="s">
        <v>720</v>
      </c>
      <c r="I6" s="621"/>
      <c r="J6" s="621" t="s">
        <v>686</v>
      </c>
      <c r="K6" s="621"/>
    </row>
    <row r="7" spans="2:11" ht="15">
      <c r="B7" s="668"/>
      <c r="C7" s="668"/>
      <c r="D7" s="668"/>
      <c r="E7" s="623" t="s">
        <v>420</v>
      </c>
      <c r="F7" s="624"/>
      <c r="G7" s="625"/>
      <c r="H7" s="623" t="s">
        <v>715</v>
      </c>
      <c r="I7" s="626"/>
      <c r="J7" s="623" t="s">
        <v>422</v>
      </c>
      <c r="K7" s="626"/>
    </row>
    <row r="8" spans="2:11" ht="45">
      <c r="B8" s="668"/>
      <c r="C8" s="668"/>
      <c r="D8" s="668"/>
      <c r="E8" s="130" t="s">
        <v>376</v>
      </c>
      <c r="F8" s="130" t="s">
        <v>256</v>
      </c>
      <c r="G8" s="130" t="s">
        <v>227</v>
      </c>
      <c r="H8" s="502" t="s">
        <v>376</v>
      </c>
      <c r="I8" s="502" t="s">
        <v>256</v>
      </c>
      <c r="J8" s="307" t="s">
        <v>376</v>
      </c>
      <c r="K8" s="130" t="s">
        <v>256</v>
      </c>
    </row>
    <row r="9" spans="2:11" ht="30">
      <c r="B9" s="668"/>
      <c r="C9" s="668"/>
      <c r="D9" s="668"/>
      <c r="E9" s="130" t="s">
        <v>9</v>
      </c>
      <c r="F9" s="130" t="s">
        <v>11</v>
      </c>
      <c r="G9" s="130" t="s">
        <v>257</v>
      </c>
      <c r="H9" s="502" t="s">
        <v>9</v>
      </c>
      <c r="I9" s="502" t="s">
        <v>421</v>
      </c>
      <c r="J9" s="130" t="s">
        <v>9</v>
      </c>
      <c r="K9" s="130" t="s">
        <v>421</v>
      </c>
    </row>
    <row r="10" spans="2:11">
      <c r="B10" s="245" t="s">
        <v>185</v>
      </c>
      <c r="C10" s="208" t="s">
        <v>347</v>
      </c>
      <c r="D10" s="208" t="s">
        <v>42</v>
      </c>
      <c r="E10" s="318">
        <v>5.75</v>
      </c>
      <c r="F10" s="318">
        <f>'F15'!Q15/'F15'!Q14*100</f>
        <v>6.1300838170226859</v>
      </c>
      <c r="G10" s="318">
        <f>F10</f>
        <v>6.1300838170226859</v>
      </c>
      <c r="H10" s="112">
        <v>5.75</v>
      </c>
      <c r="I10" s="112">
        <f>H10</f>
        <v>5.75</v>
      </c>
      <c r="J10" s="112">
        <v>5.75</v>
      </c>
      <c r="K10" s="112">
        <f>J10</f>
        <v>5.75</v>
      </c>
    </row>
    <row r="11" spans="2:11">
      <c r="B11" s="246" t="s">
        <v>226</v>
      </c>
      <c r="C11" s="247" t="s">
        <v>357</v>
      </c>
      <c r="D11" s="247" t="s">
        <v>49</v>
      </c>
      <c r="E11" s="318">
        <v>2303.88</v>
      </c>
      <c r="F11" s="318">
        <v>2314.7286707584212</v>
      </c>
      <c r="G11" s="318">
        <f t="shared" ref="G11:G17" si="0">F11</f>
        <v>2314.7286707584212</v>
      </c>
      <c r="H11" s="112">
        <v>2300</v>
      </c>
      <c r="I11" s="112">
        <f t="shared" ref="I11" si="1">H11</f>
        <v>2300</v>
      </c>
      <c r="J11" s="112">
        <v>2300</v>
      </c>
      <c r="K11" s="112">
        <f t="shared" ref="K11:K17" si="2">J11</f>
        <v>2300</v>
      </c>
    </row>
    <row r="12" spans="2:11">
      <c r="B12" s="245" t="s">
        <v>341</v>
      </c>
      <c r="C12" s="208" t="s">
        <v>348</v>
      </c>
      <c r="D12" s="208" t="s">
        <v>51</v>
      </c>
      <c r="E12" s="318">
        <v>0.5</v>
      </c>
      <c r="F12" s="318">
        <v>0.14899999999999999</v>
      </c>
      <c r="G12" s="318">
        <f t="shared" si="0"/>
        <v>0.14899999999999999</v>
      </c>
      <c r="H12" s="112">
        <v>0.5</v>
      </c>
      <c r="I12" s="112">
        <f t="shared" ref="I12" si="3">H12</f>
        <v>0.5</v>
      </c>
      <c r="J12" s="112">
        <v>0.5</v>
      </c>
      <c r="K12" s="112">
        <f t="shared" si="2"/>
        <v>0.5</v>
      </c>
    </row>
    <row r="13" spans="2:11" ht="15.75">
      <c r="B13" s="245" t="s">
        <v>342</v>
      </c>
      <c r="C13" s="208" t="s">
        <v>349</v>
      </c>
      <c r="D13" s="208" t="s">
        <v>350</v>
      </c>
      <c r="E13" s="321">
        <v>10.010023609295491</v>
      </c>
      <c r="F13" s="321">
        <f>E13</f>
        <v>10.010023609295491</v>
      </c>
      <c r="G13" s="321">
        <f>E13</f>
        <v>10.010023609295491</v>
      </c>
      <c r="H13" s="248">
        <v>10</v>
      </c>
      <c r="I13" s="112">
        <f t="shared" ref="I13" si="4">H13</f>
        <v>10</v>
      </c>
      <c r="J13" s="248">
        <v>10</v>
      </c>
      <c r="K13" s="112">
        <f t="shared" si="2"/>
        <v>10</v>
      </c>
    </row>
    <row r="14" spans="2:11">
      <c r="B14" s="245" t="s">
        <v>343</v>
      </c>
      <c r="C14" s="208" t="s">
        <v>351</v>
      </c>
      <c r="D14" s="208" t="s">
        <v>352</v>
      </c>
      <c r="E14" s="318">
        <v>6.7231906768328117E-2</v>
      </c>
      <c r="F14" s="321">
        <f t="shared" ref="F14:F16" si="5">E14</f>
        <v>6.7231906768328117E-2</v>
      </c>
      <c r="G14" s="321">
        <f t="shared" ref="G14:G16" si="6">E14</f>
        <v>6.7231906768328117E-2</v>
      </c>
      <c r="H14" s="112">
        <v>6.7000000000000004E-2</v>
      </c>
      <c r="I14" s="112">
        <f t="shared" ref="I14" si="7">H14</f>
        <v>6.7000000000000004E-2</v>
      </c>
      <c r="J14" s="112">
        <v>6.7000000000000004E-2</v>
      </c>
      <c r="K14" s="112">
        <f t="shared" si="2"/>
        <v>6.7000000000000004E-2</v>
      </c>
    </row>
    <row r="15" spans="2:11">
      <c r="B15" s="245" t="s">
        <v>358</v>
      </c>
      <c r="C15" s="208" t="s">
        <v>353</v>
      </c>
      <c r="D15" s="208" t="s">
        <v>338</v>
      </c>
      <c r="E15" s="318">
        <v>3836.041314433342</v>
      </c>
      <c r="F15" s="321">
        <f t="shared" si="5"/>
        <v>3836.041314433342</v>
      </c>
      <c r="G15" s="321">
        <f t="shared" si="6"/>
        <v>3836.041314433342</v>
      </c>
      <c r="H15" s="112">
        <v>3808.8</v>
      </c>
      <c r="I15" s="112">
        <f t="shared" ref="I15" si="8">H15</f>
        <v>3808.8</v>
      </c>
      <c r="J15" s="112">
        <v>3808.8</v>
      </c>
      <c r="K15" s="112">
        <f t="shared" si="2"/>
        <v>3808.8</v>
      </c>
    </row>
    <row r="16" spans="2:11">
      <c r="B16" s="245" t="s">
        <v>344</v>
      </c>
      <c r="C16" s="208" t="s">
        <v>354</v>
      </c>
      <c r="D16" s="208" t="s">
        <v>355</v>
      </c>
      <c r="E16" s="318">
        <f>5925.29942162715/1000</f>
        <v>5.92529942162715</v>
      </c>
      <c r="F16" s="321">
        <f t="shared" si="5"/>
        <v>5.92529942162715</v>
      </c>
      <c r="G16" s="321">
        <f t="shared" si="6"/>
        <v>5.92529942162715</v>
      </c>
      <c r="H16" s="321">
        <v>5.8643999999999998</v>
      </c>
      <c r="I16" s="112">
        <f t="shared" ref="I16" si="9">H16</f>
        <v>5.8643999999999998</v>
      </c>
      <c r="J16" s="321">
        <v>5.8643999999999998</v>
      </c>
      <c r="K16" s="112">
        <f t="shared" si="2"/>
        <v>5.8643999999999998</v>
      </c>
    </row>
    <row r="17" spans="2:11">
      <c r="B17" s="245" t="s">
        <v>345</v>
      </c>
      <c r="C17" s="208"/>
      <c r="D17" s="208" t="s">
        <v>356</v>
      </c>
      <c r="E17" s="319">
        <f>(E11-(E12*E13))/E15</f>
        <v>0.59928316714048235</v>
      </c>
      <c r="F17" s="319">
        <f t="shared" ref="F17:J17" si="10">(F11-(F12*F13))/F15</f>
        <v>0.60302718026965429</v>
      </c>
      <c r="G17" s="318">
        <f t="shared" si="0"/>
        <v>0.60302718026965429</v>
      </c>
      <c r="H17" s="319">
        <f t="shared" ref="H17" si="11">(H11-(H12*H13))/H15</f>
        <v>0.60255198487712658</v>
      </c>
      <c r="I17" s="112">
        <f t="shared" ref="I17" si="12">H17</f>
        <v>0.60255198487712658</v>
      </c>
      <c r="J17" s="319">
        <f t="shared" si="10"/>
        <v>0.60255198487712658</v>
      </c>
      <c r="K17" s="112">
        <f t="shared" si="2"/>
        <v>0.60255198487712658</v>
      </c>
    </row>
    <row r="18" spans="2:11" ht="15">
      <c r="B18" s="245" t="s">
        <v>545</v>
      </c>
      <c r="C18" s="208"/>
      <c r="D18" s="250" t="s">
        <v>222</v>
      </c>
      <c r="E18" s="319">
        <f>ROUND((E17*E16)/(1-E10%),3)</f>
        <v>3.7679999999999998</v>
      </c>
      <c r="F18" s="319">
        <f t="shared" ref="F18:I18" si="13">ROUND((F17*F16)/(1-F10%),3)</f>
        <v>3.806</v>
      </c>
      <c r="G18" s="319">
        <f t="shared" si="13"/>
        <v>3.806</v>
      </c>
      <c r="H18" s="319">
        <f t="shared" si="13"/>
        <v>3.7490000000000001</v>
      </c>
      <c r="I18" s="319">
        <f t="shared" si="13"/>
        <v>3.7490000000000001</v>
      </c>
      <c r="J18" s="319">
        <f t="shared" ref="J18:K18" si="14">ROUND((J17*J16)/(1-J10%),3)</f>
        <v>3.7490000000000001</v>
      </c>
      <c r="K18" s="319">
        <f t="shared" si="14"/>
        <v>3.7490000000000001</v>
      </c>
    </row>
    <row r="19" spans="2:11" ht="15">
      <c r="B19" s="245" t="s">
        <v>546</v>
      </c>
      <c r="C19" s="208"/>
      <c r="D19" s="250" t="s">
        <v>222</v>
      </c>
      <c r="E19" s="319">
        <f>ROUND((E14*E12)/(1-E10%),3)</f>
        <v>3.5999999999999997E-2</v>
      </c>
      <c r="F19" s="319">
        <f t="shared" ref="F19:I19" si="15">ROUND((F14*F12)/(1-F10%),3)</f>
        <v>1.0999999999999999E-2</v>
      </c>
      <c r="G19" s="319">
        <f t="shared" si="15"/>
        <v>1.0999999999999999E-2</v>
      </c>
      <c r="H19" s="319">
        <f t="shared" si="15"/>
        <v>3.5999999999999997E-2</v>
      </c>
      <c r="I19" s="319">
        <f t="shared" si="15"/>
        <v>3.5999999999999997E-2</v>
      </c>
      <c r="J19" s="319">
        <f t="shared" ref="J19:K19" si="16">ROUND((J14*J12)/(1-J10%),3)</f>
        <v>3.5999999999999997E-2</v>
      </c>
      <c r="K19" s="319">
        <f t="shared" si="16"/>
        <v>3.5999999999999997E-2</v>
      </c>
    </row>
    <row r="20" spans="2:11" ht="15">
      <c r="B20" s="250" t="s">
        <v>346</v>
      </c>
      <c r="C20" s="208"/>
      <c r="D20" s="250" t="s">
        <v>222</v>
      </c>
      <c r="E20" s="320">
        <f>ROUND((E17*E16+E12*E14)/(1-E10%),3)</f>
        <v>3.8029999999999999</v>
      </c>
      <c r="F20" s="320">
        <f t="shared" ref="F20:I20" si="17">ROUND((F17*F16+F12*F14)/(1-F10%),3)</f>
        <v>3.8170000000000002</v>
      </c>
      <c r="G20" s="320">
        <f t="shared" si="17"/>
        <v>3.8170000000000002</v>
      </c>
      <c r="H20" s="320">
        <f t="shared" si="17"/>
        <v>3.7850000000000001</v>
      </c>
      <c r="I20" s="320">
        <f t="shared" si="17"/>
        <v>3.7850000000000001</v>
      </c>
      <c r="J20" s="320">
        <f t="shared" ref="J20:K20" si="18">ROUND((J17*J16+J12*J14)/(1-J10%),3)</f>
        <v>3.7850000000000001</v>
      </c>
      <c r="K20" s="320">
        <f t="shared" si="18"/>
        <v>3.7850000000000001</v>
      </c>
    </row>
    <row r="22" spans="2:11" ht="28.5" customHeight="1">
      <c r="B22" s="718" t="s">
        <v>766</v>
      </c>
      <c r="C22" s="718"/>
      <c r="D22" s="718"/>
      <c r="E22" s="718"/>
      <c r="F22" s="718"/>
      <c r="G22" s="718"/>
      <c r="H22" s="718"/>
      <c r="I22" s="718"/>
      <c r="J22" s="718"/>
      <c r="K22" s="718"/>
    </row>
  </sheetData>
  <mergeCells count="10">
    <mergeCell ref="B22:K22"/>
    <mergeCell ref="J7:K7"/>
    <mergeCell ref="J6:K6"/>
    <mergeCell ref="B6:B9"/>
    <mergeCell ref="C6:C9"/>
    <mergeCell ref="D6:D9"/>
    <mergeCell ref="E6:G6"/>
    <mergeCell ref="E7:G7"/>
    <mergeCell ref="H6:I6"/>
    <mergeCell ref="H7:I7"/>
  </mergeCells>
  <pageMargins left="0.28000000000000003" right="0.37" top="0.75" bottom="0.75" header="0.3" footer="0.3"/>
  <pageSetup paperSize="9" scale="86"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B1:Q35"/>
  <sheetViews>
    <sheetView showGridLines="0" workbookViewId="0">
      <selection activeCell="C24" sqref="C24"/>
    </sheetView>
  </sheetViews>
  <sheetFormatPr defaultColWidth="9.140625" defaultRowHeight="14.25"/>
  <cols>
    <col min="1" max="1" width="4.140625" style="5" customWidth="1"/>
    <col min="2" max="2" width="30.42578125" style="5" customWidth="1"/>
    <col min="3" max="11" width="10.7109375" style="5" customWidth="1"/>
    <col min="12" max="12" width="11.42578125" style="5" customWidth="1"/>
    <col min="13" max="15" width="10.7109375" style="5" customWidth="1"/>
    <col min="16" max="16384" width="9.140625" style="5"/>
  </cols>
  <sheetData>
    <row r="1" spans="2:17" ht="15">
      <c r="B1" s="102"/>
    </row>
    <row r="2" spans="2:17" ht="15.75">
      <c r="I2" s="126" t="s">
        <v>423</v>
      </c>
    </row>
    <row r="3" spans="2:17" ht="15.75">
      <c r="I3" s="126" t="s">
        <v>424</v>
      </c>
    </row>
    <row r="4" spans="2:17" ht="15.75">
      <c r="C4" s="74"/>
      <c r="D4" s="74"/>
      <c r="E4" s="74"/>
      <c r="F4" s="74"/>
      <c r="G4" s="74"/>
      <c r="H4" s="74"/>
      <c r="I4" s="140" t="s">
        <v>359</v>
      </c>
    </row>
    <row r="5" spans="2:17" ht="15">
      <c r="B5" s="133" t="s">
        <v>567</v>
      </c>
      <c r="C5" s="74"/>
      <c r="D5" s="74"/>
      <c r="E5" s="74"/>
      <c r="F5" s="74"/>
      <c r="G5" s="74"/>
      <c r="H5" s="74"/>
      <c r="I5" s="40"/>
    </row>
    <row r="6" spans="2:17" ht="15">
      <c r="B6" s="133" t="s">
        <v>11</v>
      </c>
      <c r="C6" s="30"/>
      <c r="D6" s="30"/>
      <c r="O6" s="30" t="s">
        <v>139</v>
      </c>
    </row>
    <row r="7" spans="2:17" ht="18.75" customHeight="1">
      <c r="B7" s="632" t="s">
        <v>360</v>
      </c>
      <c r="C7" s="697" t="s">
        <v>152</v>
      </c>
      <c r="D7" s="698"/>
      <c r="E7" s="698"/>
      <c r="F7" s="698"/>
      <c r="G7" s="698"/>
      <c r="H7" s="698"/>
      <c r="I7" s="698"/>
      <c r="J7" s="698"/>
      <c r="K7" s="698"/>
      <c r="L7" s="698"/>
      <c r="M7" s="698"/>
      <c r="N7" s="713"/>
      <c r="O7" s="134" t="s">
        <v>153</v>
      </c>
      <c r="P7" s="97"/>
      <c r="Q7" s="97"/>
    </row>
    <row r="8" spans="2:17" ht="15">
      <c r="B8" s="634"/>
      <c r="C8" s="134" t="s">
        <v>140</v>
      </c>
      <c r="D8" s="134" t="s">
        <v>141</v>
      </c>
      <c r="E8" s="103" t="s">
        <v>142</v>
      </c>
      <c r="F8" s="103" t="s">
        <v>143</v>
      </c>
      <c r="G8" s="103" t="s">
        <v>144</v>
      </c>
      <c r="H8" s="103" t="s">
        <v>145</v>
      </c>
      <c r="I8" s="103" t="s">
        <v>146</v>
      </c>
      <c r="J8" s="103" t="s">
        <v>147</v>
      </c>
      <c r="K8" s="103" t="s">
        <v>148</v>
      </c>
      <c r="L8" s="103" t="s">
        <v>149</v>
      </c>
      <c r="M8" s="103" t="s">
        <v>150</v>
      </c>
      <c r="N8" s="103" t="s">
        <v>151</v>
      </c>
      <c r="O8" s="131"/>
    </row>
    <row r="9" spans="2:17" s="37" customFormat="1" ht="15">
      <c r="B9" s="72" t="s">
        <v>757</v>
      </c>
      <c r="C9" s="251">
        <f>C13*70.55%</f>
        <v>533.00736649999999</v>
      </c>
      <c r="D9" s="251">
        <f t="shared" ref="D9:O9" si="0">D13*70.55%</f>
        <v>548.71391299999993</v>
      </c>
      <c r="E9" s="251">
        <f t="shared" si="0"/>
        <v>267.02116749999999</v>
      </c>
      <c r="F9" s="251">
        <f t="shared" si="0"/>
        <v>480.33614750000004</v>
      </c>
      <c r="G9" s="251">
        <f t="shared" si="0"/>
        <v>574.89925099999994</v>
      </c>
      <c r="H9" s="251">
        <f t="shared" si="0"/>
        <v>525.40842599999996</v>
      </c>
      <c r="I9" s="251">
        <f t="shared" si="0"/>
        <v>581.95566200000007</v>
      </c>
      <c r="J9" s="251">
        <f t="shared" si="0"/>
        <v>410.2560105</v>
      </c>
      <c r="K9" s="251">
        <f t="shared" si="0"/>
        <v>387.26164900000003</v>
      </c>
      <c r="L9" s="251">
        <f t="shared" si="0"/>
        <v>559.028323</v>
      </c>
      <c r="M9" s="251">
        <f t="shared" si="0"/>
        <v>477.1599865</v>
      </c>
      <c r="N9" s="251">
        <f t="shared" si="0"/>
        <v>516.56921650000004</v>
      </c>
      <c r="O9" s="252">
        <f t="shared" si="0"/>
        <v>5861.6171190000005</v>
      </c>
    </row>
    <row r="10" spans="2:17" s="37" customFormat="1" ht="15">
      <c r="B10" s="72"/>
      <c r="C10" s="251"/>
      <c r="D10" s="251"/>
      <c r="E10" s="251"/>
      <c r="F10" s="251"/>
      <c r="G10" s="251"/>
      <c r="H10" s="251"/>
      <c r="I10" s="251"/>
      <c r="J10" s="251"/>
      <c r="K10" s="251"/>
      <c r="L10" s="251"/>
      <c r="M10" s="251"/>
      <c r="N10" s="251"/>
      <c r="O10" s="252"/>
    </row>
    <row r="11" spans="2:17" s="37" customFormat="1" ht="15">
      <c r="B11" s="72" t="s">
        <v>758</v>
      </c>
      <c r="C11" s="251">
        <f>C13*29.45%</f>
        <v>222.4956335</v>
      </c>
      <c r="D11" s="251">
        <f t="shared" ref="D11:O11" si="1">D13*29.45%</f>
        <v>229.05208699999997</v>
      </c>
      <c r="E11" s="251">
        <f t="shared" si="1"/>
        <v>111.4638325</v>
      </c>
      <c r="F11" s="251">
        <f t="shared" si="1"/>
        <v>200.50885249999999</v>
      </c>
      <c r="G11" s="251">
        <f t="shared" si="1"/>
        <v>239.98274899999998</v>
      </c>
      <c r="H11" s="251">
        <f t="shared" si="1"/>
        <v>219.32357399999998</v>
      </c>
      <c r="I11" s="251">
        <f t="shared" si="1"/>
        <v>242.928338</v>
      </c>
      <c r="J11" s="251">
        <f t="shared" si="1"/>
        <v>171.25498949999999</v>
      </c>
      <c r="K11" s="251">
        <f t="shared" si="1"/>
        <v>161.656351</v>
      </c>
      <c r="L11" s="251">
        <f t="shared" si="1"/>
        <v>233.35767699999997</v>
      </c>
      <c r="M11" s="251">
        <f t="shared" si="1"/>
        <v>199.18301349999999</v>
      </c>
      <c r="N11" s="251">
        <f t="shared" si="1"/>
        <v>215.63378349999999</v>
      </c>
      <c r="O11" s="252">
        <f t="shared" si="1"/>
        <v>2446.8408810000001</v>
      </c>
    </row>
    <row r="12" spans="2:17" s="37" customFormat="1" ht="15">
      <c r="B12" s="42"/>
      <c r="C12" s="136"/>
      <c r="D12" s="136"/>
      <c r="E12" s="136"/>
      <c r="F12" s="136"/>
      <c r="G12" s="136"/>
      <c r="H12" s="136"/>
      <c r="I12" s="136"/>
      <c r="J12" s="136"/>
      <c r="K12" s="136"/>
      <c r="L12" s="136"/>
      <c r="M12" s="136"/>
      <c r="N12" s="136"/>
      <c r="O12" s="251"/>
    </row>
    <row r="13" spans="2:17" s="37" customFormat="1" ht="15">
      <c r="B13" s="44" t="s">
        <v>138</v>
      </c>
      <c r="C13" s="136">
        <f>'F15'!E16</f>
        <v>755.50300000000004</v>
      </c>
      <c r="D13" s="304">
        <f>'F15'!F16</f>
        <v>777.76599999999996</v>
      </c>
      <c r="E13" s="304">
        <f>'F15'!G16</f>
        <v>378.48500000000001</v>
      </c>
      <c r="F13" s="304">
        <f>'F15'!H16</f>
        <v>680.84500000000003</v>
      </c>
      <c r="G13" s="304">
        <f>'F15'!I16</f>
        <v>814.88199999999995</v>
      </c>
      <c r="H13" s="304">
        <f>'F15'!J16</f>
        <v>744.73199999999997</v>
      </c>
      <c r="I13" s="304">
        <f>'F15'!K16</f>
        <v>824.88400000000001</v>
      </c>
      <c r="J13" s="304">
        <f>'F15'!L16</f>
        <v>581.51099999999997</v>
      </c>
      <c r="K13" s="304">
        <f>'F15'!M16</f>
        <v>548.91800000000001</v>
      </c>
      <c r="L13" s="304">
        <f>'F15'!N16</f>
        <v>792.38599999999997</v>
      </c>
      <c r="M13" s="304">
        <f>'F15'!O16</f>
        <v>676.34299999999996</v>
      </c>
      <c r="N13" s="304">
        <f>'F15'!P16</f>
        <v>732.20299999999997</v>
      </c>
      <c r="O13" s="252">
        <f>SUM(C13:N13)</f>
        <v>8308.4580000000005</v>
      </c>
    </row>
    <row r="14" spans="2:17" s="37" customFormat="1" ht="15">
      <c r="B14" s="518"/>
      <c r="C14" s="407"/>
      <c r="D14" s="407"/>
      <c r="E14" s="407"/>
      <c r="F14" s="407"/>
      <c r="G14" s="407"/>
      <c r="H14" s="407"/>
      <c r="I14" s="407"/>
      <c r="J14" s="407"/>
      <c r="K14" s="407"/>
      <c r="L14" s="407"/>
      <c r="M14" s="407"/>
      <c r="N14" s="407"/>
      <c r="O14" s="518"/>
    </row>
    <row r="15" spans="2:17" s="37" customFormat="1" ht="15">
      <c r="B15" s="518"/>
      <c r="C15" s="407"/>
      <c r="D15" s="407"/>
      <c r="E15" s="407"/>
      <c r="F15" s="407"/>
      <c r="G15" s="407"/>
      <c r="H15" s="407"/>
      <c r="I15" s="407"/>
      <c r="J15" s="407"/>
      <c r="K15" s="407"/>
      <c r="L15" s="407"/>
      <c r="M15" s="407"/>
      <c r="N15" s="407"/>
      <c r="O15" s="518"/>
    </row>
    <row r="16" spans="2:17" s="37" customFormat="1" ht="15">
      <c r="B16" s="505" t="s">
        <v>717</v>
      </c>
      <c r="C16" s="74"/>
      <c r="D16" s="74"/>
      <c r="E16" s="74"/>
      <c r="F16" s="74"/>
      <c r="G16" s="74"/>
      <c r="H16" s="74"/>
      <c r="I16" s="510"/>
      <c r="J16" s="5"/>
      <c r="K16" s="5"/>
      <c r="L16" s="5"/>
      <c r="M16" s="5"/>
      <c r="N16" s="5"/>
      <c r="O16" s="5"/>
    </row>
    <row r="17" spans="2:15" s="37" customFormat="1" ht="15">
      <c r="B17" s="514" t="s">
        <v>8</v>
      </c>
      <c r="C17" s="30"/>
      <c r="D17" s="30"/>
      <c r="E17" s="5"/>
      <c r="F17" s="5"/>
      <c r="G17" s="5"/>
      <c r="H17" s="5"/>
      <c r="I17" s="5"/>
      <c r="J17" s="5"/>
      <c r="K17" s="5"/>
      <c r="L17" s="5"/>
      <c r="M17" s="5"/>
      <c r="N17" s="5"/>
      <c r="O17" s="30" t="s">
        <v>139</v>
      </c>
    </row>
    <row r="18" spans="2:15" s="37" customFormat="1" ht="15">
      <c r="B18" s="632" t="s">
        <v>360</v>
      </c>
      <c r="C18" s="697" t="s">
        <v>152</v>
      </c>
      <c r="D18" s="698"/>
      <c r="E18" s="698"/>
      <c r="F18" s="698"/>
      <c r="G18" s="698"/>
      <c r="H18" s="698"/>
      <c r="I18" s="668" t="s">
        <v>5</v>
      </c>
      <c r="J18" s="668"/>
      <c r="K18" s="668"/>
      <c r="L18" s="668"/>
      <c r="M18" s="668"/>
      <c r="N18" s="668"/>
      <c r="O18" s="506" t="s">
        <v>153</v>
      </c>
    </row>
    <row r="19" spans="2:15" s="37" customFormat="1" ht="15">
      <c r="B19" s="634"/>
      <c r="C19" s="506" t="s">
        <v>140</v>
      </c>
      <c r="D19" s="506" t="s">
        <v>141</v>
      </c>
      <c r="E19" s="103" t="s">
        <v>142</v>
      </c>
      <c r="F19" s="103" t="s">
        <v>143</v>
      </c>
      <c r="G19" s="103" t="s">
        <v>144</v>
      </c>
      <c r="H19" s="103" t="s">
        <v>145</v>
      </c>
      <c r="I19" s="103" t="s">
        <v>146</v>
      </c>
      <c r="J19" s="103" t="s">
        <v>147</v>
      </c>
      <c r="K19" s="103" t="s">
        <v>148</v>
      </c>
      <c r="L19" s="103" t="s">
        <v>149</v>
      </c>
      <c r="M19" s="103" t="s">
        <v>150</v>
      </c>
      <c r="N19" s="103" t="s">
        <v>151</v>
      </c>
      <c r="O19" s="503"/>
    </row>
    <row r="20" spans="2:15" s="37" customFormat="1" ht="15">
      <c r="B20" s="72" t="s">
        <v>757</v>
      </c>
      <c r="C20" s="251">
        <f>C24*70.55%</f>
        <v>485.10532750000004</v>
      </c>
      <c r="D20" s="251">
        <f t="shared" ref="D20:O20" si="2">D24*70.55%</f>
        <v>498.89503049999996</v>
      </c>
      <c r="E20" s="251">
        <f t="shared" si="2"/>
        <v>369.54795499999994</v>
      </c>
      <c r="F20" s="251">
        <f t="shared" si="2"/>
        <v>263.29753849999997</v>
      </c>
      <c r="G20" s="251">
        <f t="shared" si="2"/>
        <v>247.54584</v>
      </c>
      <c r="H20" s="251">
        <f t="shared" si="2"/>
        <v>448.81511300000005</v>
      </c>
      <c r="I20" s="251">
        <f t="shared" si="2"/>
        <v>536.1028359375</v>
      </c>
      <c r="J20" s="251">
        <f t="shared" si="2"/>
        <v>534.86206956000001</v>
      </c>
      <c r="K20" s="251">
        <f t="shared" si="2"/>
        <v>552.6908052120001</v>
      </c>
      <c r="L20" s="251">
        <f t="shared" si="2"/>
        <v>552.6908052120001</v>
      </c>
      <c r="M20" s="251">
        <f t="shared" si="2"/>
        <v>499.204598256</v>
      </c>
      <c r="N20" s="251">
        <f t="shared" si="2"/>
        <v>552.6908052120001</v>
      </c>
      <c r="O20" s="252">
        <f t="shared" si="2"/>
        <v>5541.4487238895008</v>
      </c>
    </row>
    <row r="21" spans="2:15" s="37" customFormat="1" ht="15">
      <c r="B21" s="72"/>
      <c r="C21" s="251"/>
      <c r="D21" s="251"/>
      <c r="E21" s="251"/>
      <c r="F21" s="251"/>
      <c r="G21" s="251"/>
      <c r="H21" s="251"/>
      <c r="I21" s="251"/>
      <c r="J21" s="251"/>
      <c r="K21" s="251"/>
      <c r="L21" s="251"/>
      <c r="M21" s="251"/>
      <c r="N21" s="251"/>
      <c r="O21" s="252"/>
    </row>
    <row r="22" spans="2:15" s="37" customFormat="1" ht="15">
      <c r="B22" s="72" t="s">
        <v>758</v>
      </c>
      <c r="C22" s="251">
        <f>C24*29.45%</f>
        <v>202.4996725</v>
      </c>
      <c r="D22" s="251">
        <f t="shared" ref="D22:O22" si="3">D24*29.45%</f>
        <v>208.25596949999996</v>
      </c>
      <c r="E22" s="251">
        <f t="shared" si="3"/>
        <v>154.26204499999997</v>
      </c>
      <c r="F22" s="251">
        <f t="shared" si="3"/>
        <v>109.90946149999999</v>
      </c>
      <c r="G22" s="251">
        <f t="shared" si="3"/>
        <v>103.33416</v>
      </c>
      <c r="H22" s="251">
        <f t="shared" si="3"/>
        <v>187.350887</v>
      </c>
      <c r="I22" s="251">
        <f t="shared" si="3"/>
        <v>223.7877890625</v>
      </c>
      <c r="J22" s="251">
        <f t="shared" si="3"/>
        <v>223.26985044</v>
      </c>
      <c r="K22" s="251">
        <f t="shared" si="3"/>
        <v>230.71217878800002</v>
      </c>
      <c r="L22" s="251">
        <f t="shared" si="3"/>
        <v>230.71217878800002</v>
      </c>
      <c r="M22" s="251">
        <f t="shared" si="3"/>
        <v>208.38519374399999</v>
      </c>
      <c r="N22" s="251">
        <f t="shared" si="3"/>
        <v>230.71217878800002</v>
      </c>
      <c r="O22" s="252">
        <f t="shared" si="3"/>
        <v>2313.1915651105001</v>
      </c>
    </row>
    <row r="23" spans="2:15" s="37" customFormat="1" ht="15">
      <c r="B23" s="42"/>
      <c r="C23" s="508"/>
      <c r="D23" s="508"/>
      <c r="E23" s="508"/>
      <c r="F23" s="508"/>
      <c r="G23" s="508"/>
      <c r="H23" s="508"/>
      <c r="I23" s="508"/>
      <c r="J23" s="508"/>
      <c r="K23" s="508"/>
      <c r="L23" s="508"/>
      <c r="M23" s="508"/>
      <c r="N23" s="508"/>
      <c r="O23" s="251"/>
    </row>
    <row r="24" spans="2:15" s="37" customFormat="1" ht="15">
      <c r="B24" s="44" t="s">
        <v>138</v>
      </c>
      <c r="C24" s="508">
        <v>687.60500000000002</v>
      </c>
      <c r="D24" s="508">
        <v>707.15099999999995</v>
      </c>
      <c r="E24" s="508">
        <v>523.80999999999995</v>
      </c>
      <c r="F24" s="508">
        <v>373.20699999999999</v>
      </c>
      <c r="G24" s="508">
        <v>350.88</v>
      </c>
      <c r="H24" s="508">
        <v>636.16600000000005</v>
      </c>
      <c r="I24" s="508">
        <v>759.890625</v>
      </c>
      <c r="J24" s="508">
        <v>758.13192000000004</v>
      </c>
      <c r="K24" s="508">
        <v>783.40298400000006</v>
      </c>
      <c r="L24" s="508">
        <v>783.40298400000006</v>
      </c>
      <c r="M24" s="508">
        <v>707.58979199999999</v>
      </c>
      <c r="N24" s="508">
        <v>783.40298400000006</v>
      </c>
      <c r="O24" s="252">
        <f>SUM(C24:N24)</f>
        <v>7854.6402890000008</v>
      </c>
    </row>
    <row r="25" spans="2:15" s="37" customFormat="1" ht="15">
      <c r="B25" s="518"/>
      <c r="C25" s="407"/>
      <c r="D25" s="407"/>
      <c r="E25" s="407"/>
      <c r="F25" s="407"/>
      <c r="G25" s="407"/>
      <c r="H25" s="407"/>
      <c r="I25" s="407"/>
      <c r="J25" s="407"/>
      <c r="K25" s="407"/>
      <c r="L25" s="407"/>
      <c r="M25" s="407"/>
      <c r="N25" s="407"/>
      <c r="O25" s="518"/>
    </row>
    <row r="27" spans="2:15" ht="15">
      <c r="B27" s="133" t="s">
        <v>568</v>
      </c>
      <c r="C27" s="74"/>
      <c r="D27" s="74"/>
      <c r="E27" s="74"/>
      <c r="F27" s="74"/>
      <c r="G27" s="74"/>
      <c r="H27" s="74"/>
      <c r="I27" s="40"/>
    </row>
    <row r="28" spans="2:15" ht="15">
      <c r="B28" s="133" t="s">
        <v>8</v>
      </c>
      <c r="C28" s="30"/>
      <c r="D28" s="30"/>
      <c r="O28" s="30" t="s">
        <v>139</v>
      </c>
    </row>
    <row r="29" spans="2:15" ht="15">
      <c r="B29" s="134" t="s">
        <v>360</v>
      </c>
      <c r="C29" s="134" t="s">
        <v>140</v>
      </c>
      <c r="D29" s="134" t="s">
        <v>141</v>
      </c>
      <c r="E29" s="103" t="s">
        <v>142</v>
      </c>
      <c r="F29" s="103" t="s">
        <v>143</v>
      </c>
      <c r="G29" s="103" t="s">
        <v>144</v>
      </c>
      <c r="H29" s="103" t="s">
        <v>145</v>
      </c>
      <c r="I29" s="103" t="s">
        <v>146</v>
      </c>
      <c r="J29" s="103" t="s">
        <v>147</v>
      </c>
      <c r="K29" s="103" t="s">
        <v>148</v>
      </c>
      <c r="L29" s="103" t="s">
        <v>149</v>
      </c>
      <c r="M29" s="103" t="s">
        <v>150</v>
      </c>
      <c r="N29" s="103" t="s">
        <v>151</v>
      </c>
      <c r="O29" s="103" t="s">
        <v>138</v>
      </c>
    </row>
    <row r="30" spans="2:15" ht="15">
      <c r="B30" s="72" t="s">
        <v>757</v>
      </c>
      <c r="C30" s="251">
        <f>C34*70.55%</f>
        <v>551.52264959999991</v>
      </c>
      <c r="D30" s="251">
        <f t="shared" ref="D30:O30" si="4">D34*70.55%</f>
        <v>558.03368088000002</v>
      </c>
      <c r="E30" s="251">
        <f t="shared" si="4"/>
        <v>360.02172959999996</v>
      </c>
      <c r="F30" s="251">
        <f t="shared" si="4"/>
        <v>423.02553227999994</v>
      </c>
      <c r="G30" s="251">
        <f t="shared" si="4"/>
        <v>558.03368088000002</v>
      </c>
      <c r="H30" s="251">
        <f t="shared" si="4"/>
        <v>540.03259439999999</v>
      </c>
      <c r="I30" s="251">
        <f t="shared" si="4"/>
        <v>558.03368088000002</v>
      </c>
      <c r="J30" s="251">
        <f t="shared" si="4"/>
        <v>540.03259439999999</v>
      </c>
      <c r="K30" s="251">
        <f t="shared" si="4"/>
        <v>558.03368088000002</v>
      </c>
      <c r="L30" s="251">
        <f t="shared" si="4"/>
        <v>558.03368088000002</v>
      </c>
      <c r="M30" s="251">
        <f t="shared" si="4"/>
        <v>504.03042144</v>
      </c>
      <c r="N30" s="251">
        <f t="shared" si="4"/>
        <v>558.03368088000002</v>
      </c>
      <c r="O30" s="252">
        <f t="shared" si="4"/>
        <v>6266.8676070000001</v>
      </c>
    </row>
    <row r="31" spans="2:15" ht="15">
      <c r="B31" s="72"/>
      <c r="C31" s="251"/>
      <c r="D31" s="251"/>
      <c r="E31" s="251"/>
      <c r="F31" s="251"/>
      <c r="G31" s="251"/>
      <c r="H31" s="251"/>
      <c r="I31" s="251"/>
      <c r="J31" s="251"/>
      <c r="K31" s="251"/>
      <c r="L31" s="251"/>
      <c r="M31" s="251"/>
      <c r="N31" s="251"/>
      <c r="O31" s="252"/>
    </row>
    <row r="32" spans="2:15" ht="15">
      <c r="B32" s="72" t="s">
        <v>758</v>
      </c>
      <c r="C32" s="251">
        <f>C34*29.45%</f>
        <v>230.22455039999997</v>
      </c>
      <c r="D32" s="251">
        <f t="shared" ref="D32:O32" si="5">D34*29.45%</f>
        <v>232.94247911999997</v>
      </c>
      <c r="E32" s="251">
        <f t="shared" si="5"/>
        <v>150.28547039999998</v>
      </c>
      <c r="F32" s="251">
        <f t="shared" si="5"/>
        <v>176.58542771999996</v>
      </c>
      <c r="G32" s="251">
        <f t="shared" si="5"/>
        <v>232.94247911999997</v>
      </c>
      <c r="H32" s="251">
        <f t="shared" si="5"/>
        <v>225.42820559999998</v>
      </c>
      <c r="I32" s="251">
        <f t="shared" si="5"/>
        <v>232.94247911999997</v>
      </c>
      <c r="J32" s="251">
        <f t="shared" si="5"/>
        <v>225.42820559999998</v>
      </c>
      <c r="K32" s="251">
        <f t="shared" si="5"/>
        <v>232.94247911999997</v>
      </c>
      <c r="L32" s="251">
        <f t="shared" si="5"/>
        <v>232.94247911999997</v>
      </c>
      <c r="M32" s="251">
        <f t="shared" si="5"/>
        <v>210.39965855999998</v>
      </c>
      <c r="N32" s="251">
        <f t="shared" si="5"/>
        <v>232.94247911999997</v>
      </c>
      <c r="O32" s="252">
        <f t="shared" si="5"/>
        <v>2616.0063929999997</v>
      </c>
    </row>
    <row r="33" spans="2:15">
      <c r="B33" s="42"/>
      <c r="C33" s="251"/>
      <c r="D33" s="251"/>
      <c r="E33" s="251"/>
      <c r="F33" s="251"/>
      <c r="G33" s="251"/>
      <c r="H33" s="251"/>
      <c r="I33" s="251"/>
      <c r="J33" s="251"/>
      <c r="K33" s="251"/>
      <c r="L33" s="251"/>
      <c r="M33" s="251"/>
      <c r="N33" s="251"/>
      <c r="O33" s="251"/>
    </row>
    <row r="34" spans="2:15" ht="15">
      <c r="B34" s="44" t="s">
        <v>138</v>
      </c>
      <c r="C34" s="251">
        <v>781.74719999999991</v>
      </c>
      <c r="D34" s="251">
        <v>790.97615999999994</v>
      </c>
      <c r="E34" s="253">
        <v>510.30719999999997</v>
      </c>
      <c r="F34" s="253">
        <v>599.61095999999986</v>
      </c>
      <c r="G34" s="253">
        <v>790.97615999999994</v>
      </c>
      <c r="H34" s="253">
        <v>765.46079999999995</v>
      </c>
      <c r="I34" s="251">
        <v>790.97615999999994</v>
      </c>
      <c r="J34" s="251">
        <v>765.46079999999995</v>
      </c>
      <c r="K34" s="251">
        <v>790.97615999999994</v>
      </c>
      <c r="L34" s="251">
        <v>790.97615999999994</v>
      </c>
      <c r="M34" s="251">
        <v>714.43007999999998</v>
      </c>
      <c r="N34" s="251">
        <v>790.97615999999994</v>
      </c>
      <c r="O34" s="252">
        <f>SUM(C34:N34)</f>
        <v>8882.8739999999998</v>
      </c>
    </row>
    <row r="35" spans="2:15">
      <c r="C35" s="113"/>
      <c r="D35" s="113"/>
      <c r="E35" s="113"/>
      <c r="F35" s="113"/>
      <c r="G35" s="113"/>
      <c r="H35" s="113"/>
      <c r="I35" s="113"/>
      <c r="J35" s="113"/>
      <c r="K35" s="113"/>
      <c r="L35" s="113"/>
      <c r="M35" s="113"/>
      <c r="N35" s="113"/>
      <c r="O35" s="113"/>
    </row>
  </sheetData>
  <mergeCells count="5">
    <mergeCell ref="B7:B8"/>
    <mergeCell ref="B18:B19"/>
    <mergeCell ref="C7:N7"/>
    <mergeCell ref="C18:H18"/>
    <mergeCell ref="I18:N18"/>
  </mergeCells>
  <pageMargins left="0.55118110236220474" right="0.35433070866141736" top="0.39370078740157483" bottom="0.35433070866141736" header="0.35433070866141736" footer="0.35433070866141736"/>
  <pageSetup paperSize="9" scale="82" orientation="landscape"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B1:N23"/>
  <sheetViews>
    <sheetView showGridLines="0" zoomScaleSheetLayoutView="70" workbookViewId="0">
      <selection activeCell="B16" sqref="B16:N16"/>
    </sheetView>
  </sheetViews>
  <sheetFormatPr defaultColWidth="9.140625" defaultRowHeight="14.25"/>
  <cols>
    <col min="1" max="1" width="9.140625" style="19"/>
    <col min="2" max="2" width="20.5703125" style="19" customWidth="1"/>
    <col min="3" max="6" width="12.28515625" style="19" customWidth="1"/>
    <col min="7" max="7" width="12.140625" style="19" customWidth="1"/>
    <col min="8" max="9" width="10.28515625" style="19" customWidth="1"/>
    <col min="10" max="11" width="11.85546875" style="19" customWidth="1"/>
    <col min="12" max="12" width="13.5703125" style="19" customWidth="1"/>
    <col min="13" max="14" width="11.85546875" style="19" customWidth="1"/>
    <col min="15" max="16384" width="9.140625" style="19"/>
  </cols>
  <sheetData>
    <row r="1" spans="2:14" s="5" customFormat="1" ht="15">
      <c r="B1" s="102"/>
    </row>
    <row r="2" spans="2:14" s="5" customFormat="1" ht="15" customHeight="1">
      <c r="B2" s="41"/>
      <c r="C2" s="41"/>
      <c r="D2" s="41"/>
      <c r="E2" s="41"/>
      <c r="F2" s="41"/>
      <c r="G2" s="41"/>
      <c r="H2" s="126" t="s">
        <v>423</v>
      </c>
      <c r="I2" s="41"/>
      <c r="J2" s="41"/>
      <c r="K2" s="41"/>
      <c r="L2" s="41"/>
      <c r="M2" s="41"/>
      <c r="N2" s="41"/>
    </row>
    <row r="3" spans="2:14" s="5" customFormat="1" ht="15" customHeight="1">
      <c r="B3" s="41"/>
      <c r="C3" s="41"/>
      <c r="D3" s="41"/>
      <c r="E3" s="41"/>
      <c r="F3" s="41"/>
      <c r="G3" s="41"/>
      <c r="H3" s="126" t="s">
        <v>424</v>
      </c>
      <c r="I3" s="41"/>
      <c r="J3" s="41"/>
      <c r="K3" s="41"/>
      <c r="L3" s="41"/>
      <c r="M3" s="41"/>
      <c r="N3" s="41"/>
    </row>
    <row r="4" spans="2:14" ht="15.75">
      <c r="H4" s="140" t="s">
        <v>361</v>
      </c>
    </row>
    <row r="5" spans="2:14" ht="15">
      <c r="B5" s="133" t="s">
        <v>362</v>
      </c>
      <c r="C5" s="41" t="s">
        <v>449</v>
      </c>
      <c r="N5" s="41" t="s">
        <v>4</v>
      </c>
    </row>
    <row r="6" spans="2:14" ht="15">
      <c r="B6" s="133" t="s">
        <v>11</v>
      </c>
    </row>
    <row r="7" spans="2:14" s="51" customFormat="1" ht="45.75" customHeight="1">
      <c r="B7" s="619" t="s">
        <v>360</v>
      </c>
      <c r="C7" s="668" t="s">
        <v>154</v>
      </c>
      <c r="D7" s="668"/>
      <c r="E7" s="668"/>
      <c r="F7" s="668"/>
      <c r="G7" s="631" t="s">
        <v>155</v>
      </c>
      <c r="H7" s="631"/>
      <c r="I7" s="631"/>
      <c r="J7" s="631" t="s">
        <v>156</v>
      </c>
      <c r="K7" s="631"/>
      <c r="L7" s="631"/>
      <c r="M7" s="631"/>
      <c r="N7" s="631"/>
    </row>
    <row r="8" spans="2:14" ht="108.75" customHeight="1">
      <c r="B8" s="714"/>
      <c r="C8" s="134" t="s">
        <v>182</v>
      </c>
      <c r="D8" s="134" t="s">
        <v>180</v>
      </c>
      <c r="E8" s="303" t="s">
        <v>570</v>
      </c>
      <c r="F8" s="134" t="s">
        <v>181</v>
      </c>
      <c r="G8" s="134" t="s">
        <v>157</v>
      </c>
      <c r="H8" s="134" t="s">
        <v>252</v>
      </c>
      <c r="I8" s="134" t="s">
        <v>158</v>
      </c>
      <c r="J8" s="134" t="s">
        <v>159</v>
      </c>
      <c r="K8" s="134" t="s">
        <v>160</v>
      </c>
      <c r="L8" s="134" t="s">
        <v>547</v>
      </c>
      <c r="M8" s="134" t="s">
        <v>253</v>
      </c>
      <c r="N8" s="135" t="s">
        <v>138</v>
      </c>
    </row>
    <row r="9" spans="2:14" ht="15">
      <c r="B9" s="2"/>
      <c r="C9" s="134"/>
      <c r="D9" s="134"/>
      <c r="E9" s="134"/>
      <c r="F9" s="134"/>
      <c r="G9" s="134"/>
      <c r="H9" s="134"/>
      <c r="I9" s="134"/>
      <c r="J9" s="134"/>
      <c r="K9" s="134"/>
      <c r="L9" s="134"/>
      <c r="M9" s="134"/>
      <c r="N9" s="135"/>
    </row>
    <row r="10" spans="2:14" ht="15">
      <c r="B10" s="72" t="s">
        <v>757</v>
      </c>
      <c r="C10" s="254">
        <f>C14*70.55%</f>
        <v>938.10334992945002</v>
      </c>
      <c r="D10" s="317">
        <f>D14</f>
        <v>3.80294313120437</v>
      </c>
      <c r="E10" s="254">
        <f>E14*70.55%</f>
        <v>23.96708592205</v>
      </c>
      <c r="F10" s="2" t="s">
        <v>548</v>
      </c>
      <c r="G10" s="317">
        <f>G14*70.55%</f>
        <v>5861.6171190000005</v>
      </c>
      <c r="H10" s="255">
        <v>0.70550000000000002</v>
      </c>
      <c r="I10" s="2" t="s">
        <v>548</v>
      </c>
      <c r="J10" s="256">
        <f>C10</f>
        <v>938.10334992945002</v>
      </c>
      <c r="K10" s="256">
        <f>K14*H10</f>
        <v>2229.1396560450999</v>
      </c>
      <c r="L10" s="256">
        <f>E10</f>
        <v>23.96708592205</v>
      </c>
      <c r="M10" s="2" t="s">
        <v>548</v>
      </c>
      <c r="N10" s="256">
        <f>J10+K10+L10</f>
        <v>3191.2100918965998</v>
      </c>
    </row>
    <row r="11" spans="2:14" ht="15">
      <c r="B11" s="72"/>
      <c r="C11" s="254"/>
      <c r="D11" s="3"/>
      <c r="E11" s="254"/>
      <c r="F11" s="3"/>
      <c r="G11" s="317"/>
      <c r="H11" s="3"/>
      <c r="I11" s="3"/>
      <c r="J11" s="256"/>
      <c r="K11" s="256"/>
      <c r="L11" s="256"/>
      <c r="M11" s="3"/>
      <c r="N11" s="256"/>
    </row>
    <row r="12" spans="2:14" ht="15">
      <c r="B12" s="72" t="s">
        <v>758</v>
      </c>
      <c r="C12" s="254">
        <f>C14*29.45%</f>
        <v>391.59664997054995</v>
      </c>
      <c r="D12" s="317">
        <f>D14</f>
        <v>3.80294313120437</v>
      </c>
      <c r="E12" s="254">
        <f>E14*29.45%</f>
        <v>10.00468717795</v>
      </c>
      <c r="F12" s="2" t="s">
        <v>548</v>
      </c>
      <c r="G12" s="317">
        <f>G14-G10</f>
        <v>2446.8408810000001</v>
      </c>
      <c r="H12" s="255">
        <v>0.29449999999999998</v>
      </c>
      <c r="I12" s="2" t="s">
        <v>548</v>
      </c>
      <c r="J12" s="256">
        <f t="shared" ref="J12" si="0">C12</f>
        <v>391.59664997054995</v>
      </c>
      <c r="K12" s="256">
        <f>K14-K10</f>
        <v>930.51967215490004</v>
      </c>
      <c r="L12" s="256">
        <f t="shared" ref="L12" si="1">E12</f>
        <v>10.00468717795</v>
      </c>
      <c r="M12" s="2" t="s">
        <v>548</v>
      </c>
      <c r="N12" s="256">
        <f t="shared" ref="N12" si="2">J12+K12+L12</f>
        <v>1332.1210093034001</v>
      </c>
    </row>
    <row r="13" spans="2:14">
      <c r="B13" s="42"/>
      <c r="C13" s="254"/>
      <c r="D13" s="3"/>
      <c r="E13" s="254"/>
      <c r="F13" s="3"/>
      <c r="G13" s="3"/>
      <c r="H13" s="3"/>
      <c r="I13" s="3"/>
      <c r="J13" s="256"/>
      <c r="K13" s="256"/>
      <c r="L13" s="256"/>
      <c r="M13" s="3"/>
      <c r="N13" s="256"/>
    </row>
    <row r="14" spans="2:14" ht="15">
      <c r="B14" s="44" t="s">
        <v>138</v>
      </c>
      <c r="C14" s="257">
        <f>'F15'!Q21</f>
        <v>1329.6999999</v>
      </c>
      <c r="D14" s="316">
        <f>'F15'!Q18</f>
        <v>3.80294313120437</v>
      </c>
      <c r="E14" s="257">
        <f>'F15'!Q26</f>
        <v>33.9717731</v>
      </c>
      <c r="F14" s="129"/>
      <c r="G14" s="316">
        <f>'F15'!Q16</f>
        <v>8308.4580000000005</v>
      </c>
      <c r="H14" s="258"/>
      <c r="I14" s="25"/>
      <c r="J14" s="259"/>
      <c r="K14" s="259">
        <f>'F15'!Q22</f>
        <v>3159.6593281999999</v>
      </c>
      <c r="L14" s="259"/>
      <c r="M14" s="129"/>
      <c r="N14" s="259">
        <f>N10+N12</f>
        <v>4523.3311011999995</v>
      </c>
    </row>
    <row r="15" spans="2:14" ht="15">
      <c r="B15" s="41"/>
    </row>
    <row r="16" spans="2:14">
      <c r="B16" s="715" t="s">
        <v>738</v>
      </c>
      <c r="C16" s="715"/>
      <c r="D16" s="715"/>
      <c r="E16" s="715"/>
      <c r="F16" s="715"/>
      <c r="G16" s="715"/>
      <c r="H16" s="715"/>
      <c r="I16" s="715"/>
      <c r="J16" s="715"/>
      <c r="K16" s="715"/>
      <c r="L16" s="715"/>
      <c r="M16" s="715"/>
      <c r="N16" s="715"/>
    </row>
    <row r="23" spans="12:12">
      <c r="L23" s="467"/>
    </row>
  </sheetData>
  <mergeCells count="5">
    <mergeCell ref="B7:B8"/>
    <mergeCell ref="C7:F7"/>
    <mergeCell ref="G7:I7"/>
    <mergeCell ref="J7:N7"/>
    <mergeCell ref="B16:N16"/>
  </mergeCells>
  <pageMargins left="0.26" right="0.93" top="0.7" bottom="1" header="0.5" footer="0.5"/>
  <pageSetup paperSize="9" scale="79" orientation="landscape"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B1:U44"/>
  <sheetViews>
    <sheetView showGridLines="0" topLeftCell="B7" workbookViewId="0">
      <selection activeCell="C30" sqref="C30:O30"/>
    </sheetView>
  </sheetViews>
  <sheetFormatPr defaultColWidth="9.140625" defaultRowHeight="15"/>
  <cols>
    <col min="1" max="1" width="9.140625" style="6"/>
    <col min="2" max="2" width="5" style="6" customWidth="1"/>
    <col min="3" max="3" width="39.5703125" style="6" customWidth="1"/>
    <col min="4" max="4" width="12.5703125" style="6" customWidth="1"/>
    <col min="5" max="5" width="9.7109375" style="6" customWidth="1"/>
    <col min="6" max="6" width="9.85546875" style="6" customWidth="1"/>
    <col min="7" max="7" width="10" style="6" customWidth="1"/>
    <col min="8" max="8" width="9.42578125" style="6" customWidth="1"/>
    <col min="9" max="9" width="10.85546875" style="6" customWidth="1"/>
    <col min="10" max="10" width="9.42578125" style="6" customWidth="1"/>
    <col min="11" max="11" width="9.5703125" style="6" customWidth="1"/>
    <col min="12" max="12" width="9.42578125" style="6" customWidth="1"/>
    <col min="13" max="13" width="10.7109375" style="6" customWidth="1"/>
    <col min="14" max="14" width="9.5703125" style="6" customWidth="1"/>
    <col min="15" max="15" width="9.42578125" style="6" customWidth="1"/>
    <col min="16" max="16" width="9.28515625" style="6" customWidth="1"/>
    <col min="17" max="17" width="15.42578125" style="6" customWidth="1"/>
    <col min="18" max="18" width="14.140625" style="6" bestFit="1" customWidth="1"/>
    <col min="19" max="19" width="0" style="6" hidden="1" customWidth="1"/>
    <col min="20" max="20" width="9.140625" style="6"/>
    <col min="21" max="21" width="9.5703125" style="6" bestFit="1" customWidth="1"/>
    <col min="22" max="16384" width="9.140625" style="6"/>
  </cols>
  <sheetData>
    <row r="1" spans="2:21" s="141" customFormat="1" ht="15.75">
      <c r="B1" s="260"/>
    </row>
    <row r="2" spans="2:21" s="141" customFormat="1" ht="15" customHeight="1"/>
    <row r="3" spans="2:21" s="141" customFormat="1" ht="15" customHeight="1">
      <c r="I3" s="126" t="s">
        <v>423</v>
      </c>
    </row>
    <row r="4" spans="2:21" s="141" customFormat="1" ht="15" customHeight="1">
      <c r="I4" s="126" t="s">
        <v>424</v>
      </c>
    </row>
    <row r="5" spans="2:21" ht="15.75">
      <c r="B5" s="142" t="s">
        <v>569</v>
      </c>
      <c r="I5" s="140" t="s">
        <v>365</v>
      </c>
    </row>
    <row r="6" spans="2:21" ht="15.75">
      <c r="B6" s="261" t="s">
        <v>11</v>
      </c>
    </row>
    <row r="7" spans="2:21" ht="31.5">
      <c r="B7" s="145" t="s">
        <v>211</v>
      </c>
      <c r="C7" s="145" t="s">
        <v>17</v>
      </c>
      <c r="D7" s="145" t="s">
        <v>39</v>
      </c>
      <c r="E7" s="175" t="s">
        <v>140</v>
      </c>
      <c r="F7" s="175" t="s">
        <v>141</v>
      </c>
      <c r="G7" s="262" t="s">
        <v>142</v>
      </c>
      <c r="H7" s="262" t="s">
        <v>143</v>
      </c>
      <c r="I7" s="262" t="s">
        <v>144</v>
      </c>
      <c r="J7" s="262" t="s">
        <v>145</v>
      </c>
      <c r="K7" s="262" t="s">
        <v>146</v>
      </c>
      <c r="L7" s="262" t="s">
        <v>147</v>
      </c>
      <c r="M7" s="262" t="s">
        <v>148</v>
      </c>
      <c r="N7" s="262" t="s">
        <v>149</v>
      </c>
      <c r="O7" s="262" t="s">
        <v>150</v>
      </c>
      <c r="P7" s="262" t="s">
        <v>151</v>
      </c>
      <c r="Q7" s="144" t="s">
        <v>138</v>
      </c>
    </row>
    <row r="8" spans="2:21" ht="15.75">
      <c r="B8" s="178">
        <v>1</v>
      </c>
      <c r="C8" s="263" t="s">
        <v>186</v>
      </c>
      <c r="D8" s="178" t="s">
        <v>42</v>
      </c>
      <c r="E8" s="155">
        <v>85</v>
      </c>
      <c r="F8" s="155">
        <v>85</v>
      </c>
      <c r="G8" s="155">
        <v>85</v>
      </c>
      <c r="H8" s="155">
        <v>85</v>
      </c>
      <c r="I8" s="155">
        <v>85</v>
      </c>
      <c r="J8" s="155">
        <v>85</v>
      </c>
      <c r="K8" s="155">
        <v>85</v>
      </c>
      <c r="L8" s="155">
        <v>85</v>
      </c>
      <c r="M8" s="155">
        <v>85</v>
      </c>
      <c r="N8" s="155">
        <v>85</v>
      </c>
      <c r="O8" s="155">
        <v>85</v>
      </c>
      <c r="P8" s="155">
        <v>85</v>
      </c>
      <c r="Q8" s="311">
        <v>85</v>
      </c>
    </row>
    <row r="9" spans="2:21" ht="15.75">
      <c r="B9" s="178">
        <f>B8+1</f>
        <v>2</v>
      </c>
      <c r="C9" s="263" t="s">
        <v>212</v>
      </c>
      <c r="D9" s="178" t="s">
        <v>42</v>
      </c>
      <c r="E9" s="155">
        <v>95.28531781117988</v>
      </c>
      <c r="F9" s="155">
        <v>96.877451085251437</v>
      </c>
      <c r="G9" s="155">
        <v>50.624171087533156</v>
      </c>
      <c r="H9" s="155">
        <v>85.905089225445181</v>
      </c>
      <c r="I9" s="155">
        <v>99.150349866423298</v>
      </c>
      <c r="J9" s="155">
        <v>94.734763360840972</v>
      </c>
      <c r="K9" s="155">
        <v>99.935231929114039</v>
      </c>
      <c r="L9" s="155">
        <v>73.427721902937421</v>
      </c>
      <c r="M9" s="155">
        <v>65.240877803447333</v>
      </c>
      <c r="N9" s="155">
        <v>96.963987764182434</v>
      </c>
      <c r="O9" s="155">
        <v>100.00000000000003</v>
      </c>
      <c r="P9" s="155">
        <v>100.00000000000003</v>
      </c>
      <c r="Q9" s="311">
        <v>88.21973181083203</v>
      </c>
    </row>
    <row r="10" spans="2:21" ht="15.75">
      <c r="B10" s="178">
        <f t="shared" ref="B10:B26" si="0">B9+1</f>
        <v>3</v>
      </c>
      <c r="C10" s="263" t="s">
        <v>213</v>
      </c>
      <c r="D10" s="178" t="s">
        <v>42</v>
      </c>
      <c r="E10" s="155">
        <v>95.28531781117988</v>
      </c>
      <c r="F10" s="155">
        <v>96.094434720953956</v>
      </c>
      <c r="G10" s="155">
        <v>81.104237918727307</v>
      </c>
      <c r="H10" s="155">
        <v>82.324126365516278</v>
      </c>
      <c r="I10" s="155">
        <v>85.733361192497455</v>
      </c>
      <c r="J10" s="155">
        <v>87.209000892225887</v>
      </c>
      <c r="K10" s="155">
        <v>89.052520341494727</v>
      </c>
      <c r="L10" s="155">
        <v>87.131438566262275</v>
      </c>
      <c r="M10" s="155">
        <v>84.663775352999508</v>
      </c>
      <c r="N10" s="155">
        <v>85.90987530315202</v>
      </c>
      <c r="O10" s="155">
        <v>87.129617441088115</v>
      </c>
      <c r="P10" s="155">
        <v>88.21973181083203</v>
      </c>
      <c r="Q10" s="311">
        <f>P10</f>
        <v>88.21973181083203</v>
      </c>
    </row>
    <row r="11" spans="2:21" ht="15.75">
      <c r="B11" s="178">
        <f t="shared" si="0"/>
        <v>4</v>
      </c>
      <c r="C11" s="263" t="s">
        <v>43</v>
      </c>
      <c r="D11" s="178" t="s">
        <v>42</v>
      </c>
      <c r="E11" s="155">
        <v>85</v>
      </c>
      <c r="F11" s="155">
        <v>85</v>
      </c>
      <c r="G11" s="155">
        <v>85</v>
      </c>
      <c r="H11" s="155">
        <v>85</v>
      </c>
      <c r="I11" s="155">
        <v>85</v>
      </c>
      <c r="J11" s="155">
        <v>85</v>
      </c>
      <c r="K11" s="155">
        <v>85</v>
      </c>
      <c r="L11" s="155">
        <v>85</v>
      </c>
      <c r="M11" s="155">
        <v>85</v>
      </c>
      <c r="N11" s="155">
        <v>85</v>
      </c>
      <c r="O11" s="155">
        <v>85</v>
      </c>
      <c r="P11" s="155">
        <v>85</v>
      </c>
      <c r="Q11" s="311">
        <v>85</v>
      </c>
    </row>
    <row r="12" spans="2:21" ht="15.75">
      <c r="B12" s="178">
        <f t="shared" si="0"/>
        <v>5</v>
      </c>
      <c r="C12" s="263" t="s">
        <v>214</v>
      </c>
      <c r="D12" s="178" t="s">
        <v>42</v>
      </c>
      <c r="E12" s="155">
        <v>92.819530405737282</v>
      </c>
      <c r="F12" s="155">
        <v>92.453034235570399</v>
      </c>
      <c r="G12" s="155">
        <v>46.419466548776903</v>
      </c>
      <c r="H12" s="155">
        <v>80.8754741735832</v>
      </c>
      <c r="I12" s="155">
        <v>96.847755816053919</v>
      </c>
      <c r="J12" s="155">
        <v>91.440956871991347</v>
      </c>
      <c r="K12" s="155">
        <v>98.036398467432932</v>
      </c>
      <c r="L12" s="155">
        <v>71.416273700756477</v>
      </c>
      <c r="M12" s="155">
        <v>65.231905345920921</v>
      </c>
      <c r="N12" s="155">
        <v>94.17883593356342</v>
      </c>
      <c r="O12" s="155">
        <v>85.927543522668401</v>
      </c>
      <c r="P12" s="155">
        <v>87.031768441668333</v>
      </c>
      <c r="Q12" s="311">
        <v>83.631409652466743</v>
      </c>
    </row>
    <row r="13" spans="2:21" ht="15.75">
      <c r="B13" s="178">
        <f t="shared" si="0"/>
        <v>6</v>
      </c>
      <c r="C13" s="263" t="s">
        <v>215</v>
      </c>
      <c r="D13" s="178" t="s">
        <v>42</v>
      </c>
      <c r="E13" s="155">
        <v>92.819530405737282</v>
      </c>
      <c r="F13" s="155">
        <v>92.633278253685262</v>
      </c>
      <c r="G13" s="155">
        <v>77.397955713605583</v>
      </c>
      <c r="H13" s="155">
        <v>78.281587453435961</v>
      </c>
      <c r="I13" s="155">
        <v>82.043360128214772</v>
      </c>
      <c r="J13" s="155">
        <v>83.583949758342058</v>
      </c>
      <c r="K13" s="155">
        <v>85.677528776948677</v>
      </c>
      <c r="L13" s="155">
        <v>83.924095775777516</v>
      </c>
      <c r="M13" s="155">
        <v>81.816976127320956</v>
      </c>
      <c r="N13" s="155">
        <v>83.06932140180956</v>
      </c>
      <c r="O13" s="155">
        <v>83.316749585406299</v>
      </c>
      <c r="P13" s="155">
        <v>83.631409652466743</v>
      </c>
      <c r="Q13" s="311">
        <f>P13</f>
        <v>83.631409652466743</v>
      </c>
    </row>
    <row r="14" spans="2:21" ht="15.75">
      <c r="B14" s="178">
        <f t="shared" si="0"/>
        <v>7</v>
      </c>
      <c r="C14" s="167" t="s">
        <v>216</v>
      </c>
      <c r="D14" s="156" t="s">
        <v>45</v>
      </c>
      <c r="E14" s="264">
        <v>803.81684699999983</v>
      </c>
      <c r="F14" s="264">
        <v>831.21936800000003</v>
      </c>
      <c r="G14" s="264">
        <v>408.13305500000001</v>
      </c>
      <c r="H14" s="264">
        <v>726.62038900000016</v>
      </c>
      <c r="I14" s="264">
        <v>866.6935619999997</v>
      </c>
      <c r="J14" s="264">
        <v>794.93993799999987</v>
      </c>
      <c r="K14" s="264">
        <v>877.80184399999973</v>
      </c>
      <c r="L14" s="264">
        <v>621.7900820000001</v>
      </c>
      <c r="M14" s="264">
        <v>584.586275</v>
      </c>
      <c r="N14" s="264">
        <v>839.68570399999999</v>
      </c>
      <c r="O14" s="264">
        <v>718.19361600000002</v>
      </c>
      <c r="P14" s="264">
        <v>777.55310999999995</v>
      </c>
      <c r="Q14" s="312">
        <f t="shared" ref="Q14:Q15" si="1">SUM(E14:P14)</f>
        <v>8851.0337899999995</v>
      </c>
    </row>
    <row r="15" spans="2:21" ht="15.75">
      <c r="B15" s="178">
        <f t="shared" si="0"/>
        <v>8</v>
      </c>
      <c r="C15" s="167" t="s">
        <v>217</v>
      </c>
      <c r="D15" s="156" t="s">
        <v>45</v>
      </c>
      <c r="E15" s="264">
        <v>48.313846999999797</v>
      </c>
      <c r="F15" s="264">
        <v>53.453368000000054</v>
      </c>
      <c r="G15" s="264">
        <v>29.64805500000001</v>
      </c>
      <c r="H15" s="264">
        <v>45.775389000000125</v>
      </c>
      <c r="I15" s="264">
        <v>51.811561999999803</v>
      </c>
      <c r="J15" s="264">
        <v>50.207937999999906</v>
      </c>
      <c r="K15" s="264">
        <v>52.917843999999747</v>
      </c>
      <c r="L15" s="264">
        <v>40.279082000000081</v>
      </c>
      <c r="M15" s="264">
        <v>35.66827499999998</v>
      </c>
      <c r="N15" s="264">
        <v>47.299704000000041</v>
      </c>
      <c r="O15" s="264">
        <v>41.850616000000045</v>
      </c>
      <c r="P15" s="264">
        <v>45.350110000000008</v>
      </c>
      <c r="Q15" s="312">
        <f t="shared" si="1"/>
        <v>542.57578999999964</v>
      </c>
      <c r="S15" s="265">
        <f>Q15/Q14</f>
        <v>6.1300838170226857E-2</v>
      </c>
      <c r="U15" s="267">
        <f>Q14-Q16</f>
        <v>542.57578999999896</v>
      </c>
    </row>
    <row r="16" spans="2:21" ht="15.75">
      <c r="B16" s="178">
        <f t="shared" si="0"/>
        <v>9</v>
      </c>
      <c r="C16" s="167" t="s">
        <v>236</v>
      </c>
      <c r="D16" s="156" t="s">
        <v>45</v>
      </c>
      <c r="E16" s="264">
        <v>755.50300000000004</v>
      </c>
      <c r="F16" s="264">
        <v>777.76599999999996</v>
      </c>
      <c r="G16" s="266">
        <v>378.48500000000001</v>
      </c>
      <c r="H16" s="266">
        <v>680.84500000000003</v>
      </c>
      <c r="I16" s="266">
        <v>814.88199999999995</v>
      </c>
      <c r="J16" s="266">
        <v>744.73199999999997</v>
      </c>
      <c r="K16" s="264">
        <v>824.88400000000001</v>
      </c>
      <c r="L16" s="264">
        <v>581.51099999999997</v>
      </c>
      <c r="M16" s="264">
        <v>548.91800000000001</v>
      </c>
      <c r="N16" s="264">
        <v>792.38599999999997</v>
      </c>
      <c r="O16" s="264">
        <v>676.34299999999996</v>
      </c>
      <c r="P16" s="264">
        <v>732.20299999999997</v>
      </c>
      <c r="Q16" s="312">
        <f>SUM(E16:P16)</f>
        <v>8308.4580000000005</v>
      </c>
      <c r="R16" s="361"/>
      <c r="T16" s="267"/>
      <c r="U16" s="267">
        <f>U15-Q15</f>
        <v>0</v>
      </c>
    </row>
    <row r="17" spans="2:19">
      <c r="B17" s="178">
        <f t="shared" si="0"/>
        <v>10</v>
      </c>
      <c r="C17" s="167" t="s">
        <v>237</v>
      </c>
      <c r="D17" s="156" t="s">
        <v>45</v>
      </c>
      <c r="E17" s="313" t="s">
        <v>548</v>
      </c>
      <c r="F17" s="313" t="s">
        <v>548</v>
      </c>
      <c r="G17" s="313" t="s">
        <v>548</v>
      </c>
      <c r="H17" s="313" t="s">
        <v>548</v>
      </c>
      <c r="I17" s="313" t="s">
        <v>548</v>
      </c>
      <c r="J17" s="313" t="s">
        <v>548</v>
      </c>
      <c r="K17" s="313" t="s">
        <v>548</v>
      </c>
      <c r="L17" s="313" t="s">
        <v>548</v>
      </c>
      <c r="M17" s="313" t="s">
        <v>548</v>
      </c>
      <c r="N17" s="313" t="s">
        <v>548</v>
      </c>
      <c r="O17" s="313" t="s">
        <v>548</v>
      </c>
      <c r="P17" s="313" t="s">
        <v>548</v>
      </c>
      <c r="Q17" s="313" t="s">
        <v>548</v>
      </c>
      <c r="S17" s="6">
        <f>8421</f>
        <v>8421</v>
      </c>
    </row>
    <row r="18" spans="2:19" ht="15.75">
      <c r="B18" s="178">
        <f t="shared" si="0"/>
        <v>11</v>
      </c>
      <c r="C18" s="167" t="s">
        <v>218</v>
      </c>
      <c r="D18" s="156" t="s">
        <v>222</v>
      </c>
      <c r="E18" s="315">
        <v>3.633</v>
      </c>
      <c r="F18" s="315">
        <v>3.6640000000000001</v>
      </c>
      <c r="G18" s="315">
        <v>3.6840000000000002</v>
      </c>
      <c r="H18" s="315">
        <v>3.9009999999999998</v>
      </c>
      <c r="I18" s="315">
        <v>3.8080000000000003</v>
      </c>
      <c r="J18" s="315">
        <v>3.85</v>
      </c>
      <c r="K18" s="315">
        <v>3.8050000000000002</v>
      </c>
      <c r="L18" s="315">
        <v>3.84</v>
      </c>
      <c r="M18" s="315">
        <v>3.9239999999999999</v>
      </c>
      <c r="N18" s="315">
        <v>3.9</v>
      </c>
      <c r="O18" s="315">
        <v>3.8540000000000001</v>
      </c>
      <c r="P18" s="315">
        <v>3.7679999999999998</v>
      </c>
      <c r="Q18" s="312">
        <f>SUMPRODUCT(E18:P18,E16:P16)/Q16</f>
        <v>3.80294313120437</v>
      </c>
      <c r="S18" s="267">
        <f>Q16-S17</f>
        <v>-112.54199999999946</v>
      </c>
    </row>
    <row r="19" spans="2:19" ht="15.75">
      <c r="B19" s="178">
        <f t="shared" si="0"/>
        <v>12</v>
      </c>
      <c r="C19" s="167" t="s">
        <v>238</v>
      </c>
      <c r="D19" s="156" t="s">
        <v>223</v>
      </c>
      <c r="E19" s="314">
        <f>1329.7/12</f>
        <v>110.80833333333334</v>
      </c>
      <c r="F19" s="314">
        <f t="shared" ref="F19:P19" si="2">1329.7/12</f>
        <v>110.80833333333334</v>
      </c>
      <c r="G19" s="314">
        <f t="shared" si="2"/>
        <v>110.80833333333334</v>
      </c>
      <c r="H19" s="314">
        <f t="shared" si="2"/>
        <v>110.80833333333334</v>
      </c>
      <c r="I19" s="314">
        <f t="shared" si="2"/>
        <v>110.80833333333334</v>
      </c>
      <c r="J19" s="314">
        <f t="shared" si="2"/>
        <v>110.80833333333334</v>
      </c>
      <c r="K19" s="314">
        <f t="shared" si="2"/>
        <v>110.80833333333334</v>
      </c>
      <c r="L19" s="314">
        <f t="shared" si="2"/>
        <v>110.80833333333334</v>
      </c>
      <c r="M19" s="314">
        <f t="shared" si="2"/>
        <v>110.80833333333334</v>
      </c>
      <c r="N19" s="314">
        <f t="shared" si="2"/>
        <v>110.80833333333334</v>
      </c>
      <c r="O19" s="314">
        <f t="shared" si="2"/>
        <v>110.80833333333334</v>
      </c>
      <c r="P19" s="314">
        <f t="shared" si="2"/>
        <v>110.80833333333334</v>
      </c>
      <c r="Q19" s="311">
        <f t="shared" ref="Q19:Q21" si="3">SUM(E19:P19)</f>
        <v>1329.7000000000005</v>
      </c>
    </row>
    <row r="20" spans="2:19">
      <c r="B20" s="178">
        <f t="shared" si="0"/>
        <v>13</v>
      </c>
      <c r="C20" s="167" t="s">
        <v>363</v>
      </c>
      <c r="D20" s="156" t="s">
        <v>222</v>
      </c>
      <c r="E20" s="313" t="s">
        <v>548</v>
      </c>
      <c r="F20" s="313" t="s">
        <v>548</v>
      </c>
      <c r="G20" s="313" t="s">
        <v>548</v>
      </c>
      <c r="H20" s="313" t="s">
        <v>548</v>
      </c>
      <c r="I20" s="313" t="s">
        <v>548</v>
      </c>
      <c r="J20" s="313" t="s">
        <v>548</v>
      </c>
      <c r="K20" s="313" t="s">
        <v>548</v>
      </c>
      <c r="L20" s="313" t="s">
        <v>548</v>
      </c>
      <c r="M20" s="313" t="s">
        <v>548</v>
      </c>
      <c r="N20" s="313" t="s">
        <v>548</v>
      </c>
      <c r="O20" s="313" t="s">
        <v>548</v>
      </c>
      <c r="P20" s="313" t="s">
        <v>548</v>
      </c>
      <c r="Q20" s="313" t="s">
        <v>548</v>
      </c>
    </row>
    <row r="21" spans="2:19" ht="15.75">
      <c r="B21" s="178">
        <f t="shared" si="0"/>
        <v>14</v>
      </c>
      <c r="C21" s="167" t="s">
        <v>219</v>
      </c>
      <c r="D21" s="156" t="s">
        <v>223</v>
      </c>
      <c r="E21" s="314">
        <v>110.8083333</v>
      </c>
      <c r="F21" s="314">
        <v>110.8083333</v>
      </c>
      <c r="G21" s="314">
        <v>95.577681400000003</v>
      </c>
      <c r="H21" s="314">
        <v>112.0856737</v>
      </c>
      <c r="I21" s="314">
        <v>124.761645</v>
      </c>
      <c r="J21" s="314">
        <v>110.8083333</v>
      </c>
      <c r="K21" s="314">
        <v>110.8083333</v>
      </c>
      <c r="L21" s="314">
        <v>110.8083333</v>
      </c>
      <c r="M21" s="314">
        <v>106.859679</v>
      </c>
      <c r="N21" s="314">
        <v>114.7569877</v>
      </c>
      <c r="O21" s="314">
        <v>110.8083333</v>
      </c>
      <c r="P21" s="314">
        <v>110.8083333</v>
      </c>
      <c r="Q21" s="311">
        <f t="shared" si="3"/>
        <v>1329.6999999</v>
      </c>
    </row>
    <row r="22" spans="2:19" ht="15.75">
      <c r="B22" s="178">
        <f t="shared" si="0"/>
        <v>15</v>
      </c>
      <c r="C22" s="167" t="s">
        <v>364</v>
      </c>
      <c r="D22" s="156" t="s">
        <v>223</v>
      </c>
      <c r="E22" s="314">
        <f>E18*E16/10</f>
        <v>274.47423990000004</v>
      </c>
      <c r="F22" s="314">
        <f t="shared" ref="F22:P22" si="4">F18*F16/10</f>
        <v>284.97346240000002</v>
      </c>
      <c r="G22" s="314">
        <f t="shared" si="4"/>
        <v>139.433874</v>
      </c>
      <c r="H22" s="314">
        <f t="shared" si="4"/>
        <v>265.59763450000003</v>
      </c>
      <c r="I22" s="314">
        <f t="shared" si="4"/>
        <v>310.30706559999999</v>
      </c>
      <c r="J22" s="314">
        <f t="shared" si="4"/>
        <v>286.72181999999998</v>
      </c>
      <c r="K22" s="314">
        <f t="shared" si="4"/>
        <v>313.86836200000005</v>
      </c>
      <c r="L22" s="314">
        <f t="shared" si="4"/>
        <v>223.30022399999999</v>
      </c>
      <c r="M22" s="314">
        <f t="shared" si="4"/>
        <v>215.39542320000001</v>
      </c>
      <c r="N22" s="314">
        <f t="shared" si="4"/>
        <v>309.03053999999997</v>
      </c>
      <c r="O22" s="314">
        <f t="shared" si="4"/>
        <v>260.66259219999995</v>
      </c>
      <c r="P22" s="314">
        <f t="shared" si="4"/>
        <v>275.89409039999998</v>
      </c>
      <c r="Q22" s="311">
        <f>SUM(E22:P22)</f>
        <v>3159.6593281999999</v>
      </c>
    </row>
    <row r="23" spans="2:19">
      <c r="B23" s="178">
        <f t="shared" si="0"/>
        <v>16</v>
      </c>
      <c r="C23" s="167" t="s">
        <v>239</v>
      </c>
      <c r="D23" s="156" t="s">
        <v>223</v>
      </c>
      <c r="E23" s="314" t="s">
        <v>548</v>
      </c>
      <c r="F23" s="314" t="s">
        <v>548</v>
      </c>
      <c r="G23" s="314" t="s">
        <v>548</v>
      </c>
      <c r="H23" s="314" t="s">
        <v>548</v>
      </c>
      <c r="I23" s="314" t="s">
        <v>548</v>
      </c>
      <c r="J23" s="314" t="s">
        <v>548</v>
      </c>
      <c r="K23" s="314" t="s">
        <v>548</v>
      </c>
      <c r="L23" s="314" t="s">
        <v>548</v>
      </c>
      <c r="M23" s="314" t="s">
        <v>548</v>
      </c>
      <c r="N23" s="314" t="s">
        <v>548</v>
      </c>
      <c r="O23" s="314" t="s">
        <v>548</v>
      </c>
      <c r="P23" s="314" t="s">
        <v>548</v>
      </c>
      <c r="Q23" s="314" t="s">
        <v>548</v>
      </c>
    </row>
    <row r="24" spans="2:19">
      <c r="B24" s="178">
        <f t="shared" si="0"/>
        <v>17</v>
      </c>
      <c r="C24" s="167" t="s">
        <v>220</v>
      </c>
      <c r="D24" s="156" t="s">
        <v>223</v>
      </c>
      <c r="E24" s="314" t="s">
        <v>548</v>
      </c>
      <c r="F24" s="314" t="s">
        <v>548</v>
      </c>
      <c r="G24" s="314" t="s">
        <v>548</v>
      </c>
      <c r="H24" s="314" t="s">
        <v>548</v>
      </c>
      <c r="I24" s="314" t="s">
        <v>548</v>
      </c>
      <c r="J24" s="314" t="s">
        <v>548</v>
      </c>
      <c r="K24" s="314" t="s">
        <v>548</v>
      </c>
      <c r="L24" s="314" t="s">
        <v>548</v>
      </c>
      <c r="M24" s="314" t="s">
        <v>548</v>
      </c>
      <c r="N24" s="314" t="s">
        <v>548</v>
      </c>
      <c r="O24" s="314" t="s">
        <v>548</v>
      </c>
      <c r="P24" s="314" t="s">
        <v>548</v>
      </c>
      <c r="Q24" s="314" t="s">
        <v>548</v>
      </c>
    </row>
    <row r="25" spans="2:19" ht="15.75">
      <c r="B25" s="178">
        <f t="shared" si="0"/>
        <v>18</v>
      </c>
      <c r="C25" s="268" t="s">
        <v>165</v>
      </c>
      <c r="D25" s="156" t="s">
        <v>223</v>
      </c>
      <c r="E25" s="314">
        <f>E21+E22</f>
        <v>385.28257320000006</v>
      </c>
      <c r="F25" s="314">
        <f t="shared" ref="F25:P25" si="5">F21+F22</f>
        <v>395.78179570000003</v>
      </c>
      <c r="G25" s="314">
        <f t="shared" si="5"/>
        <v>235.01155540000002</v>
      </c>
      <c r="H25" s="314">
        <f t="shared" si="5"/>
        <v>377.68330820000006</v>
      </c>
      <c r="I25" s="314">
        <f t="shared" si="5"/>
        <v>435.06871059999997</v>
      </c>
      <c r="J25" s="314">
        <f t="shared" si="5"/>
        <v>397.53015329999999</v>
      </c>
      <c r="K25" s="314">
        <f t="shared" si="5"/>
        <v>424.67669530000006</v>
      </c>
      <c r="L25" s="314">
        <f t="shared" si="5"/>
        <v>334.10855729999997</v>
      </c>
      <c r="M25" s="314">
        <f t="shared" si="5"/>
        <v>322.25510220000001</v>
      </c>
      <c r="N25" s="314">
        <f t="shared" si="5"/>
        <v>423.78752769999994</v>
      </c>
      <c r="O25" s="314">
        <f t="shared" si="5"/>
        <v>371.47092549999996</v>
      </c>
      <c r="P25" s="314">
        <f t="shared" si="5"/>
        <v>386.7024237</v>
      </c>
      <c r="Q25" s="311">
        <f>SUM(E25:P25)</f>
        <v>4489.3593281000003</v>
      </c>
    </row>
    <row r="26" spans="2:19" ht="15.75">
      <c r="B26" s="178">
        <f t="shared" si="0"/>
        <v>19</v>
      </c>
      <c r="C26" s="269" t="s">
        <v>221</v>
      </c>
      <c r="D26" s="156" t="s">
        <v>223</v>
      </c>
      <c r="E26" s="314">
        <v>0</v>
      </c>
      <c r="F26" s="314">
        <v>0</v>
      </c>
      <c r="G26" s="314">
        <v>0</v>
      </c>
      <c r="H26" s="314">
        <v>0</v>
      </c>
      <c r="I26" s="314">
        <v>0</v>
      </c>
      <c r="J26" s="314">
        <v>0</v>
      </c>
      <c r="K26" s="314">
        <v>0</v>
      </c>
      <c r="L26" s="314">
        <v>0</v>
      </c>
      <c r="M26" s="314">
        <v>0</v>
      </c>
      <c r="N26" s="314">
        <v>0</v>
      </c>
      <c r="O26" s="314">
        <v>0</v>
      </c>
      <c r="P26" s="314">
        <v>33.9717731</v>
      </c>
      <c r="Q26" s="311">
        <f>SUM(E26:P26)</f>
        <v>33.9717731</v>
      </c>
    </row>
    <row r="27" spans="2:19" ht="15.75">
      <c r="B27" s="156">
        <f>B26+1</f>
        <v>20</v>
      </c>
      <c r="C27" s="270" t="s">
        <v>184</v>
      </c>
      <c r="D27" s="156" t="s">
        <v>223</v>
      </c>
      <c r="E27" s="314">
        <f>E25+E26</f>
        <v>385.28257320000006</v>
      </c>
      <c r="F27" s="314">
        <f t="shared" ref="F27:Q27" si="6">F25+F26</f>
        <v>395.78179570000003</v>
      </c>
      <c r="G27" s="314">
        <f t="shared" si="6"/>
        <v>235.01155540000002</v>
      </c>
      <c r="H27" s="314">
        <f t="shared" si="6"/>
        <v>377.68330820000006</v>
      </c>
      <c r="I27" s="314">
        <f t="shared" si="6"/>
        <v>435.06871059999997</v>
      </c>
      <c r="J27" s="314">
        <f t="shared" si="6"/>
        <v>397.53015329999999</v>
      </c>
      <c r="K27" s="314">
        <f t="shared" si="6"/>
        <v>424.67669530000006</v>
      </c>
      <c r="L27" s="314">
        <f t="shared" si="6"/>
        <v>334.10855729999997</v>
      </c>
      <c r="M27" s="314">
        <f t="shared" si="6"/>
        <v>322.25510220000001</v>
      </c>
      <c r="N27" s="314">
        <f t="shared" si="6"/>
        <v>423.78752769999994</v>
      </c>
      <c r="O27" s="314">
        <f t="shared" si="6"/>
        <v>371.47092549999996</v>
      </c>
      <c r="P27" s="314">
        <f t="shared" si="6"/>
        <v>420.6741968</v>
      </c>
      <c r="Q27" s="311">
        <f t="shared" si="6"/>
        <v>4523.3311012000004</v>
      </c>
    </row>
    <row r="28" spans="2:19" ht="31.5">
      <c r="B28" s="156">
        <f>B27+1</f>
        <v>21</v>
      </c>
      <c r="C28" s="269" t="s">
        <v>224</v>
      </c>
      <c r="D28" s="156" t="s">
        <v>223</v>
      </c>
      <c r="E28" s="314">
        <f>E27</f>
        <v>385.28257320000006</v>
      </c>
      <c r="F28" s="314">
        <f t="shared" ref="F28:P28" si="7">F27</f>
        <v>395.78179570000003</v>
      </c>
      <c r="G28" s="314">
        <f t="shared" si="7"/>
        <v>235.01155540000002</v>
      </c>
      <c r="H28" s="314">
        <f t="shared" si="7"/>
        <v>377.68330820000006</v>
      </c>
      <c r="I28" s="314">
        <f t="shared" si="7"/>
        <v>435.06871059999997</v>
      </c>
      <c r="J28" s="314">
        <f t="shared" si="7"/>
        <v>397.53015329999999</v>
      </c>
      <c r="K28" s="314">
        <f t="shared" si="7"/>
        <v>424.67669530000006</v>
      </c>
      <c r="L28" s="314">
        <f t="shared" si="7"/>
        <v>334.10855729999997</v>
      </c>
      <c r="M28" s="314">
        <f t="shared" si="7"/>
        <v>322.25510220000001</v>
      </c>
      <c r="N28" s="314">
        <f t="shared" si="7"/>
        <v>423.78752769999994</v>
      </c>
      <c r="O28" s="314">
        <f t="shared" si="7"/>
        <v>371.47092549999996</v>
      </c>
      <c r="P28" s="314">
        <f t="shared" si="7"/>
        <v>420.6741968</v>
      </c>
      <c r="Q28" s="311">
        <f t="shared" ref="Q28" si="8">Q27</f>
        <v>4523.3311012000004</v>
      </c>
    </row>
    <row r="30" spans="2:19">
      <c r="C30" s="715" t="s">
        <v>738</v>
      </c>
      <c r="D30" s="715"/>
      <c r="E30" s="715"/>
      <c r="F30" s="715"/>
      <c r="G30" s="715"/>
      <c r="H30" s="715"/>
      <c r="I30" s="715"/>
      <c r="J30" s="715"/>
      <c r="K30" s="715"/>
      <c r="L30" s="715"/>
      <c r="M30" s="715"/>
      <c r="N30" s="715"/>
      <c r="O30" s="715"/>
    </row>
    <row r="31" spans="2:19" hidden="1">
      <c r="E31" s="267">
        <v>48.546999999999798</v>
      </c>
      <c r="F31" s="267">
        <v>53.714000000000055</v>
      </c>
      <c r="G31" s="267">
        <v>29.925000000000011</v>
      </c>
      <c r="H31" s="267">
        <v>45.985000000000127</v>
      </c>
      <c r="I31" s="267">
        <v>52.017999999999915</v>
      </c>
      <c r="J31" s="267">
        <v>50.407999999999902</v>
      </c>
      <c r="K31" s="267">
        <v>53.125999999999749</v>
      </c>
      <c r="L31" s="267">
        <v>40.439000000000078</v>
      </c>
      <c r="M31" s="267">
        <v>35.841999999999985</v>
      </c>
      <c r="N31" s="267">
        <v>47.474000000000046</v>
      </c>
      <c r="O31" s="267">
        <v>42.027000000000157</v>
      </c>
      <c r="P31" s="267">
        <v>45.567000000000007</v>
      </c>
      <c r="Q31" s="267">
        <v>545.0719999999983</v>
      </c>
    </row>
    <row r="32" spans="2:19" hidden="1"/>
    <row r="33" spans="5:17" hidden="1">
      <c r="E33" s="267">
        <v>0.2331530000000015</v>
      </c>
      <c r="F33" s="267">
        <v>0.26063200000000109</v>
      </c>
      <c r="G33" s="267">
        <v>0.27694500000000133</v>
      </c>
      <c r="H33" s="267">
        <v>0.20961100000000243</v>
      </c>
      <c r="I33" s="267">
        <v>0.20643800000011225</v>
      </c>
      <c r="J33" s="267">
        <v>0.20006199999999552</v>
      </c>
      <c r="K33" s="267">
        <v>0.20815600000000245</v>
      </c>
      <c r="L33" s="267">
        <v>0.15991799999999756</v>
      </c>
      <c r="M33" s="267">
        <v>0.17372500000000457</v>
      </c>
      <c r="N33" s="267">
        <v>0.17429600000000534</v>
      </c>
      <c r="O33" s="267">
        <v>0.17638400000011245</v>
      </c>
      <c r="P33" s="267">
        <v>0.21688999999999936</v>
      </c>
      <c r="Q33" s="267">
        <v>2.4962099999986549</v>
      </c>
    </row>
    <row r="34" spans="5:17" hidden="1"/>
    <row r="35" spans="5:17" hidden="1"/>
    <row r="36" spans="5:17" hidden="1">
      <c r="E36" s="267">
        <v>803.81684699999983</v>
      </c>
      <c r="F36" s="267">
        <v>831.21936800000003</v>
      </c>
      <c r="G36" s="267">
        <v>408.13305500000001</v>
      </c>
      <c r="H36" s="267">
        <v>726.62038900000016</v>
      </c>
      <c r="I36" s="267">
        <v>866.6935619999997</v>
      </c>
      <c r="J36" s="267">
        <v>794.93993799999987</v>
      </c>
      <c r="K36" s="267">
        <v>877.80184399999973</v>
      </c>
      <c r="L36" s="267">
        <v>621.7900820000001</v>
      </c>
      <c r="M36" s="267">
        <v>584.586275</v>
      </c>
      <c r="N36" s="267">
        <v>839.68570399999999</v>
      </c>
      <c r="O36" s="267">
        <v>718.19361600000002</v>
      </c>
      <c r="P36" s="267">
        <v>777.55310999999995</v>
      </c>
      <c r="Q36" s="267">
        <v>8851.0337899999995</v>
      </c>
    </row>
    <row r="37" spans="5:17">
      <c r="Q37" s="548"/>
    </row>
    <row r="40" spans="5:17">
      <c r="Q40" s="548"/>
    </row>
    <row r="44" spans="5:17">
      <c r="Q44" s="549"/>
    </row>
  </sheetData>
  <mergeCells count="1">
    <mergeCell ref="C30:O30"/>
  </mergeCells>
  <pageMargins left="0.3" right="0.7" top="0.75" bottom="0.75" header="0.3" footer="0.3"/>
  <pageSetup paperSize="9" scale="73"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B1:O34"/>
  <sheetViews>
    <sheetView showGridLines="0" topLeftCell="A10" zoomScaleSheetLayoutView="80" workbookViewId="0">
      <selection activeCell="G11" sqref="G11"/>
    </sheetView>
  </sheetViews>
  <sheetFormatPr defaultColWidth="9.140625" defaultRowHeight="14.25"/>
  <cols>
    <col min="1" max="1" width="6.85546875" style="19" customWidth="1"/>
    <col min="2" max="2" width="7.28515625" style="19" customWidth="1"/>
    <col min="3" max="3" width="31.28515625" style="19" customWidth="1"/>
    <col min="4" max="4" width="13.7109375" style="19" customWidth="1"/>
    <col min="5" max="5" width="16.28515625" style="19" customWidth="1"/>
    <col min="6" max="6" width="11.85546875" style="19" customWidth="1"/>
    <col min="7" max="7" width="11" style="19" customWidth="1"/>
    <col min="8" max="8" width="24.28515625" style="19" customWidth="1"/>
    <col min="9" max="9" width="13.85546875" style="19" customWidth="1"/>
    <col min="10" max="10" width="15.5703125" style="19" customWidth="1"/>
    <col min="11" max="11" width="21" style="19" customWidth="1"/>
    <col min="12" max="12" width="11.7109375" style="19" customWidth="1"/>
    <col min="13" max="13" width="11" style="19" customWidth="1"/>
    <col min="14" max="14" width="13.85546875" style="19" customWidth="1"/>
    <col min="15" max="15" width="16" style="19" customWidth="1"/>
    <col min="16" max="16384" width="9.140625" style="19"/>
  </cols>
  <sheetData>
    <row r="1" spans="2:15" ht="15">
      <c r="C1" s="104"/>
    </row>
    <row r="2" spans="2:15" ht="15">
      <c r="B2" s="41"/>
      <c r="C2" s="5"/>
      <c r="D2" s="5"/>
      <c r="E2" s="5"/>
      <c r="F2" s="5"/>
      <c r="G2" s="5"/>
      <c r="H2" s="5"/>
      <c r="I2" s="5"/>
      <c r="J2" s="5"/>
    </row>
    <row r="3" spans="2:15" s="4" customFormat="1" ht="15.75">
      <c r="B3" s="109"/>
      <c r="C3" s="110"/>
      <c r="D3" s="110"/>
      <c r="E3" s="110"/>
      <c r="F3" s="110"/>
      <c r="G3" s="126" t="s">
        <v>423</v>
      </c>
      <c r="H3" s="110"/>
      <c r="I3" s="110"/>
      <c r="J3" s="110"/>
      <c r="K3" s="105"/>
      <c r="L3" s="105"/>
      <c r="M3" s="105"/>
      <c r="N3" s="105"/>
    </row>
    <row r="4" spans="2:15" s="4" customFormat="1" ht="15.75">
      <c r="B4" s="109"/>
      <c r="C4" s="110"/>
      <c r="D4" s="110"/>
      <c r="E4" s="110"/>
      <c r="F4" s="110"/>
      <c r="G4" s="126" t="s">
        <v>424</v>
      </c>
      <c r="H4" s="110"/>
      <c r="I4" s="110"/>
      <c r="J4" s="110"/>
      <c r="K4" s="106"/>
      <c r="L4" s="106"/>
      <c r="M4" s="106"/>
      <c r="N4" s="106"/>
      <c r="O4" s="106"/>
    </row>
    <row r="5" spans="2:15" ht="15.75">
      <c r="G5" s="140" t="s">
        <v>366</v>
      </c>
    </row>
    <row r="6" spans="2:15" ht="15">
      <c r="B6" s="133" t="s">
        <v>569</v>
      </c>
      <c r="K6" s="31" t="s">
        <v>4</v>
      </c>
    </row>
    <row r="7" spans="2:15" ht="45">
      <c r="B7" s="128" t="s">
        <v>211</v>
      </c>
      <c r="C7" s="127" t="s">
        <v>17</v>
      </c>
      <c r="D7" s="130" t="s">
        <v>376</v>
      </c>
      <c r="E7" s="130" t="s">
        <v>375</v>
      </c>
      <c r="F7" s="130" t="s">
        <v>3</v>
      </c>
      <c r="G7" s="130" t="s">
        <v>162</v>
      </c>
      <c r="H7" s="130" t="s">
        <v>198</v>
      </c>
      <c r="I7" s="130" t="s">
        <v>163</v>
      </c>
      <c r="J7" s="130" t="s">
        <v>164</v>
      </c>
      <c r="K7" s="130" t="s">
        <v>241</v>
      </c>
    </row>
    <row r="8" spans="2:15" ht="15">
      <c r="B8" s="129" t="s">
        <v>66</v>
      </c>
      <c r="C8" s="271" t="s">
        <v>367</v>
      </c>
      <c r="D8" s="25"/>
      <c r="E8" s="25"/>
      <c r="F8" s="25"/>
      <c r="G8" s="25"/>
      <c r="H8" s="25"/>
      <c r="I8" s="25"/>
      <c r="J8" s="25"/>
      <c r="K8" s="3"/>
    </row>
    <row r="9" spans="2:15" ht="28.5">
      <c r="B9" s="2"/>
      <c r="C9" s="92" t="s">
        <v>35</v>
      </c>
      <c r="D9" s="254">
        <f>'F1'!F11</f>
        <v>225.07</v>
      </c>
      <c r="E9" s="254">
        <f>'F1'!G11</f>
        <v>314.2783911329999</v>
      </c>
      <c r="F9" s="254">
        <f>'F1'!H11</f>
        <v>314.2783911329999</v>
      </c>
      <c r="G9" s="254">
        <f>F9-D9</f>
        <v>89.208391132999907</v>
      </c>
      <c r="H9" s="89" t="s">
        <v>703</v>
      </c>
      <c r="I9" s="254">
        <f>G9</f>
        <v>89.208391132999907</v>
      </c>
      <c r="J9" s="368">
        <v>0</v>
      </c>
      <c r="K9" s="254">
        <f>I9/3</f>
        <v>29.736130377666637</v>
      </c>
    </row>
    <row r="10" spans="2:15">
      <c r="B10" s="2"/>
      <c r="C10" s="90" t="s">
        <v>178</v>
      </c>
      <c r="D10" s="254">
        <f>'F1'!F12</f>
        <v>400.36</v>
      </c>
      <c r="E10" s="254">
        <f>'F1'!G12</f>
        <v>401.02735755556347</v>
      </c>
      <c r="F10" s="254">
        <f>'F1'!H12</f>
        <v>401.02735755556347</v>
      </c>
      <c r="G10" s="254">
        <f t="shared" ref="G10:G20" si="0">F10-D10</f>
        <v>0.66735755556345566</v>
      </c>
      <c r="H10" s="89" t="s">
        <v>704</v>
      </c>
      <c r="I10" s="368">
        <v>0</v>
      </c>
      <c r="J10" s="254">
        <f>G10</f>
        <v>0.66735755556345566</v>
      </c>
      <c r="K10" s="254">
        <f>J10</f>
        <v>0.66735755556345566</v>
      </c>
    </row>
    <row r="11" spans="2:15" ht="57">
      <c r="B11" s="2"/>
      <c r="C11" s="92" t="s">
        <v>258</v>
      </c>
      <c r="D11" s="254">
        <f>'F1'!F13</f>
        <v>195.57687971659004</v>
      </c>
      <c r="E11" s="254">
        <f>'F1'!G13</f>
        <v>247.70896252189945</v>
      </c>
      <c r="F11" s="254">
        <f>'F1'!H13</f>
        <v>247.70896252189945</v>
      </c>
      <c r="G11" s="254">
        <f t="shared" si="0"/>
        <v>52.132082805309409</v>
      </c>
      <c r="H11" s="89" t="s">
        <v>708</v>
      </c>
      <c r="I11" s="368">
        <v>0</v>
      </c>
      <c r="J11" s="254">
        <f>G11</f>
        <v>52.132082805309409</v>
      </c>
      <c r="K11" s="254">
        <f>J11</f>
        <v>52.132082805309409</v>
      </c>
    </row>
    <row r="12" spans="2:15" ht="28.5">
      <c r="B12" s="2"/>
      <c r="C12" s="92" t="s">
        <v>36</v>
      </c>
      <c r="D12" s="254">
        <f>'F1'!F14</f>
        <v>85.63</v>
      </c>
      <c r="E12" s="254">
        <f>'F1'!G14</f>
        <v>116.27912618603543</v>
      </c>
      <c r="F12" s="254">
        <f>'F1'!H14</f>
        <v>116.27912618603543</v>
      </c>
      <c r="G12" s="254">
        <f t="shared" si="0"/>
        <v>30.649126186035431</v>
      </c>
      <c r="H12" s="89" t="s">
        <v>705</v>
      </c>
      <c r="I12" s="254">
        <f>G12</f>
        <v>30.649126186035431</v>
      </c>
      <c r="J12" s="368">
        <v>0</v>
      </c>
      <c r="K12" s="254">
        <f>I12/3</f>
        <v>10.216375395345144</v>
      </c>
    </row>
    <row r="13" spans="2:15" ht="28.5">
      <c r="B13" s="2"/>
      <c r="C13" s="92" t="s">
        <v>259</v>
      </c>
      <c r="D13" s="254">
        <f>'F1'!F15</f>
        <v>436.39571065067241</v>
      </c>
      <c r="E13" s="254">
        <f>'F1'!G15</f>
        <v>482.81943804969535</v>
      </c>
      <c r="F13" s="254">
        <f>'F1'!H15</f>
        <v>482.81943804969535</v>
      </c>
      <c r="G13" s="254">
        <f t="shared" si="0"/>
        <v>46.423727399022937</v>
      </c>
      <c r="H13" s="89" t="s">
        <v>706</v>
      </c>
      <c r="I13" s="368">
        <v>0</v>
      </c>
      <c r="J13" s="254">
        <f>G13</f>
        <v>46.423727399022937</v>
      </c>
      <c r="K13" s="254">
        <f>J13</f>
        <v>46.423727399022937</v>
      </c>
    </row>
    <row r="14" spans="2:15" ht="28.5">
      <c r="B14" s="2"/>
      <c r="C14" s="92" t="s">
        <v>37</v>
      </c>
      <c r="D14" s="254">
        <f>'F1'!F16</f>
        <v>13.33</v>
      </c>
      <c r="E14" s="254">
        <f>'F1'!G16</f>
        <v>5.1578063639999998</v>
      </c>
      <c r="F14" s="254">
        <f>'F1'!H16</f>
        <v>5.1578063639999998</v>
      </c>
      <c r="G14" s="254">
        <f t="shared" si="0"/>
        <v>-8.1721936359999994</v>
      </c>
      <c r="H14" s="89" t="s">
        <v>707</v>
      </c>
      <c r="I14" s="368">
        <v>0</v>
      </c>
      <c r="J14" s="254">
        <f>G14</f>
        <v>-8.1721936359999994</v>
      </c>
      <c r="K14" s="254">
        <f>J14</f>
        <v>-8.1721936359999994</v>
      </c>
    </row>
    <row r="15" spans="2:15" ht="15">
      <c r="B15" s="2"/>
      <c r="C15" s="271" t="s">
        <v>260</v>
      </c>
      <c r="D15" s="257">
        <f>'F1'!F17</f>
        <v>1329.7025903672625</v>
      </c>
      <c r="E15" s="257">
        <f>'F1'!G17</f>
        <v>1556.9554690821938</v>
      </c>
      <c r="F15" s="257">
        <f>'F1'!H17</f>
        <v>1556.9554690821938</v>
      </c>
      <c r="G15" s="257">
        <f t="shared" si="0"/>
        <v>227.25287871493128</v>
      </c>
      <c r="H15" s="254"/>
      <c r="I15" s="257">
        <f>SUM(I9:I14)</f>
        <v>119.85751731903534</v>
      </c>
      <c r="J15" s="257">
        <f>SUM(J9:J13)-J14</f>
        <v>107.3953613958958</v>
      </c>
      <c r="K15" s="257">
        <f>SUM(K9:K13)-K14</f>
        <v>147.34786716890758</v>
      </c>
    </row>
    <row r="16" spans="2:15" ht="42.75">
      <c r="B16" s="129"/>
      <c r="C16" s="272" t="s">
        <v>261</v>
      </c>
      <c r="D16" s="254">
        <f>'F1'!F21</f>
        <v>3159.6593281999999</v>
      </c>
      <c r="E16" s="254">
        <f>'F1'!G21</f>
        <v>3171.3384186000003</v>
      </c>
      <c r="F16" s="254">
        <f>'F1'!H21</f>
        <v>3171.3384186000003</v>
      </c>
      <c r="G16" s="254">
        <f t="shared" si="0"/>
        <v>11.679090400000405</v>
      </c>
      <c r="H16" s="89" t="s">
        <v>709</v>
      </c>
      <c r="I16" s="254">
        <f>G16</f>
        <v>11.679090400000405</v>
      </c>
      <c r="J16" s="368">
        <v>0</v>
      </c>
      <c r="K16" s="254">
        <f>I16/3</f>
        <v>3.8930301333334683</v>
      </c>
    </row>
    <row r="17" spans="2:11" ht="28.5">
      <c r="B17" s="129"/>
      <c r="C17" s="272" t="s">
        <v>549</v>
      </c>
      <c r="D17" s="254">
        <f>'F1'!F25</f>
        <v>0</v>
      </c>
      <c r="E17" s="254">
        <f>'F1'!G25</f>
        <v>35.498153100000003</v>
      </c>
      <c r="F17" s="254">
        <f>'F1'!H25</f>
        <v>35.498153100000003</v>
      </c>
      <c r="G17" s="254">
        <f t="shared" si="0"/>
        <v>35.498153100000003</v>
      </c>
      <c r="H17" s="89" t="s">
        <v>710</v>
      </c>
      <c r="I17" s="368">
        <v>0</v>
      </c>
      <c r="J17" s="254">
        <f>G17</f>
        <v>35.498153100000003</v>
      </c>
      <c r="K17" s="254">
        <f>J17</f>
        <v>35.498153100000003</v>
      </c>
    </row>
    <row r="18" spans="2:11" ht="30">
      <c r="B18" s="107"/>
      <c r="C18" s="271" t="s">
        <v>38</v>
      </c>
      <c r="D18" s="257">
        <f>D15+D16+D17</f>
        <v>4489.3619185672624</v>
      </c>
      <c r="E18" s="257">
        <f t="shared" ref="E18:F18" si="1">E15+E16+E17</f>
        <v>4763.7920407821939</v>
      </c>
      <c r="F18" s="257">
        <f t="shared" si="1"/>
        <v>4763.7920407821939</v>
      </c>
      <c r="G18" s="257">
        <f t="shared" si="0"/>
        <v>274.43012221493154</v>
      </c>
      <c r="H18" s="364"/>
      <c r="I18" s="257">
        <f t="shared" ref="I18:K18" si="2">I15+I16+I17</f>
        <v>131.53660771903574</v>
      </c>
      <c r="J18" s="257">
        <f t="shared" si="2"/>
        <v>142.8935144958958</v>
      </c>
      <c r="K18" s="257">
        <f t="shared" si="2"/>
        <v>186.73905040224105</v>
      </c>
    </row>
    <row r="19" spans="2:11" ht="28.5">
      <c r="B19" s="107"/>
      <c r="C19" s="272" t="s">
        <v>372</v>
      </c>
      <c r="D19" s="368">
        <v>0</v>
      </c>
      <c r="E19" s="368">
        <v>0</v>
      </c>
      <c r="F19" s="368">
        <v>0</v>
      </c>
      <c r="G19" s="254">
        <f t="shared" si="0"/>
        <v>0</v>
      </c>
      <c r="H19" s="364"/>
      <c r="I19" s="368">
        <v>0</v>
      </c>
      <c r="J19" s="368">
        <v>0</v>
      </c>
      <c r="K19" s="368">
        <v>0</v>
      </c>
    </row>
    <row r="20" spans="2:11" ht="15">
      <c r="B20" s="108"/>
      <c r="C20" s="271" t="s">
        <v>368</v>
      </c>
      <c r="D20" s="257">
        <f>D18-D19</f>
        <v>4489.3619185672624</v>
      </c>
      <c r="E20" s="257">
        <f t="shared" ref="E20:F20" si="3">E18-E19</f>
        <v>4763.7920407821939</v>
      </c>
      <c r="F20" s="257">
        <f t="shared" si="3"/>
        <v>4763.7920407821939</v>
      </c>
      <c r="G20" s="257">
        <f t="shared" si="0"/>
        <v>274.43012221493154</v>
      </c>
      <c r="H20" s="368"/>
      <c r="I20" s="257">
        <f t="shared" ref="I20:K20" si="4">I18-I19</f>
        <v>131.53660771903574</v>
      </c>
      <c r="J20" s="257">
        <f t="shared" si="4"/>
        <v>142.8935144958958</v>
      </c>
      <c r="K20" s="257">
        <f t="shared" si="4"/>
        <v>186.73905040224105</v>
      </c>
    </row>
    <row r="21" spans="2:11" ht="15">
      <c r="B21" s="129" t="s">
        <v>70</v>
      </c>
      <c r="C21" s="271" t="s">
        <v>374</v>
      </c>
      <c r="D21" s="368"/>
      <c r="E21" s="368"/>
      <c r="F21" s="368"/>
      <c r="G21" s="368"/>
      <c r="H21" s="368"/>
      <c r="I21" s="368"/>
      <c r="J21" s="368"/>
      <c r="K21" s="368"/>
    </row>
    <row r="22" spans="2:11">
      <c r="B22" s="108"/>
      <c r="C22" s="272" t="s">
        <v>369</v>
      </c>
      <c r="D22" s="254"/>
      <c r="E22" s="254">
        <f>'F15'!Q28</f>
        <v>4523.3311012000004</v>
      </c>
      <c r="F22" s="254">
        <f>E22</f>
        <v>4523.3311012000004</v>
      </c>
      <c r="G22" s="254"/>
      <c r="H22" s="368"/>
      <c r="I22" s="368"/>
      <c r="J22" s="368"/>
      <c r="K22" s="368"/>
    </row>
    <row r="23" spans="2:11" ht="28.5">
      <c r="B23" s="108"/>
      <c r="C23" s="272" t="s">
        <v>749</v>
      </c>
      <c r="D23" s="254"/>
      <c r="E23" s="532">
        <f>E22-F16.1!E13</f>
        <v>4489.3593281000003</v>
      </c>
      <c r="F23" s="254">
        <f>E23</f>
        <v>4489.3593281000003</v>
      </c>
      <c r="G23" s="254"/>
      <c r="H23" s="527"/>
      <c r="I23" s="527"/>
      <c r="J23" s="527"/>
      <c r="K23" s="527"/>
    </row>
    <row r="24" spans="2:11" ht="42.75">
      <c r="B24" s="107"/>
      <c r="C24" s="272" t="s">
        <v>373</v>
      </c>
      <c r="D24" s="364"/>
      <c r="E24" s="716" t="s">
        <v>711</v>
      </c>
      <c r="F24" s="717"/>
      <c r="G24" s="364"/>
      <c r="H24" s="364"/>
      <c r="I24" s="364"/>
      <c r="J24" s="364"/>
      <c r="K24" s="368"/>
    </row>
    <row r="25" spans="2:11" ht="15">
      <c r="B25" s="107"/>
      <c r="C25" s="271" t="s">
        <v>370</v>
      </c>
      <c r="D25" s="364"/>
      <c r="E25" s="257">
        <f>E20</f>
        <v>4763.7920407821939</v>
      </c>
      <c r="F25" s="257">
        <f>F20</f>
        <v>4763.7920407821939</v>
      </c>
      <c r="G25" s="364"/>
      <c r="H25" s="364"/>
      <c r="I25" s="364"/>
      <c r="J25" s="364"/>
      <c r="K25" s="368"/>
    </row>
    <row r="26" spans="2:11" ht="15">
      <c r="B26" s="107" t="s">
        <v>71</v>
      </c>
      <c r="C26" s="271" t="s">
        <v>371</v>
      </c>
      <c r="D26" s="368"/>
      <c r="E26" s="257">
        <f>E25-E23</f>
        <v>274.4327126821936</v>
      </c>
      <c r="F26" s="257">
        <f>F25-F23</f>
        <v>274.4327126821936</v>
      </c>
      <c r="G26" s="368"/>
      <c r="H26" s="368"/>
      <c r="I26" s="368"/>
      <c r="J26" s="368"/>
      <c r="K26" s="368"/>
    </row>
    <row r="28" spans="2:11" ht="15">
      <c r="B28" s="718" t="s">
        <v>760</v>
      </c>
      <c r="C28" s="718"/>
      <c r="D28" s="718"/>
      <c r="E28" s="718"/>
      <c r="F28" s="718"/>
      <c r="G28" s="718"/>
      <c r="H28" s="718"/>
      <c r="I28" s="718"/>
      <c r="J28" s="718"/>
      <c r="K28" s="718"/>
    </row>
    <row r="29" spans="2:11">
      <c r="E29" s="550"/>
    </row>
    <row r="30" spans="2:11">
      <c r="E30" s="467"/>
    </row>
    <row r="31" spans="2:11">
      <c r="E31" s="551"/>
    </row>
    <row r="33" spans="5:5">
      <c r="E33" s="467"/>
    </row>
    <row r="34" spans="5:5">
      <c r="E34" s="552"/>
    </row>
  </sheetData>
  <mergeCells count="2">
    <mergeCell ref="E24:F24"/>
    <mergeCell ref="B28:K28"/>
  </mergeCells>
  <printOptions horizontalCentered="1" verticalCentered="1"/>
  <pageMargins left="0.43307086614173229" right="0.27559055118110237" top="0.45" bottom="0.6" header="0.35" footer="0.51181102362204722"/>
  <pageSetup paperSize="9" scale="81" orientation="landscape"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B2:G21"/>
  <sheetViews>
    <sheetView topLeftCell="A4" zoomScale="145" zoomScaleNormal="145" workbookViewId="0">
      <selection activeCell="B18" sqref="B18:G18"/>
    </sheetView>
  </sheetViews>
  <sheetFormatPr defaultColWidth="9.140625" defaultRowHeight="12.75"/>
  <cols>
    <col min="1" max="1" width="9.140625" style="273"/>
    <col min="2" max="2" width="16" style="273" customWidth="1"/>
    <col min="3" max="3" width="18.7109375" style="273" customWidth="1"/>
    <col min="4" max="4" width="11.7109375" style="273" customWidth="1"/>
    <col min="5" max="5" width="15.7109375" style="273" customWidth="1"/>
    <col min="6" max="7" width="13.7109375" style="273" customWidth="1"/>
    <col min="8" max="16384" width="9.140625" style="273"/>
  </cols>
  <sheetData>
    <row r="2" spans="2:7" ht="13.5" thickBot="1"/>
    <row r="3" spans="2:7">
      <c r="B3" s="274"/>
      <c r="C3" s="275"/>
      <c r="D3" s="275"/>
      <c r="E3" s="275"/>
      <c r="F3" s="275"/>
      <c r="G3" s="276"/>
    </row>
    <row r="4" spans="2:7" ht="15.75">
      <c r="B4" s="722" t="s">
        <v>550</v>
      </c>
      <c r="C4" s="723"/>
      <c r="D4" s="723"/>
      <c r="E4" s="723"/>
      <c r="F4" s="723"/>
      <c r="G4" s="277"/>
    </row>
    <row r="5" spans="2:7" ht="15.75">
      <c r="B5" s="278"/>
      <c r="C5" s="279"/>
      <c r="D5" s="279"/>
      <c r="E5" s="279"/>
      <c r="F5" s="279"/>
      <c r="G5" s="277"/>
    </row>
    <row r="6" spans="2:7" ht="15.75">
      <c r="B6" s="278" t="s">
        <v>551</v>
      </c>
      <c r="C6" s="279"/>
      <c r="D6" s="279" t="s">
        <v>423</v>
      </c>
      <c r="F6" s="279"/>
      <c r="G6" s="277"/>
    </row>
    <row r="7" spans="2:7" ht="15.75">
      <c r="B7" s="278" t="s">
        <v>552</v>
      </c>
      <c r="C7" s="279"/>
      <c r="D7" s="279" t="s">
        <v>424</v>
      </c>
      <c r="F7" s="279"/>
      <c r="G7" s="277"/>
    </row>
    <row r="8" spans="2:7" ht="15.75">
      <c r="B8" s="278"/>
      <c r="C8" s="279"/>
      <c r="D8" s="282"/>
      <c r="E8" s="279"/>
      <c r="F8" s="279"/>
      <c r="G8" s="277"/>
    </row>
    <row r="9" spans="2:7" ht="15.75">
      <c r="B9" s="281"/>
      <c r="C9" s="282"/>
      <c r="D9" s="282"/>
      <c r="E9" s="279"/>
      <c r="F9" s="472"/>
      <c r="G9" s="277"/>
    </row>
    <row r="10" spans="2:7" ht="15.75" customHeight="1">
      <c r="B10" s="724" t="s">
        <v>553</v>
      </c>
      <c r="C10" s="725" t="s">
        <v>17</v>
      </c>
      <c r="D10" s="726" t="s">
        <v>483</v>
      </c>
      <c r="E10" s="302" t="s">
        <v>558</v>
      </c>
      <c r="F10" s="302" t="s">
        <v>718</v>
      </c>
      <c r="G10" s="302" t="s">
        <v>254</v>
      </c>
    </row>
    <row r="11" spans="2:7" ht="15.75">
      <c r="B11" s="724" t="s">
        <v>553</v>
      </c>
      <c r="C11" s="725"/>
      <c r="D11" s="726"/>
      <c r="E11" s="369" t="s">
        <v>416</v>
      </c>
      <c r="F11" s="530" t="s">
        <v>719</v>
      </c>
      <c r="G11" s="530" t="s">
        <v>417</v>
      </c>
    </row>
    <row r="12" spans="2:7" ht="15.75">
      <c r="B12" s="529"/>
      <c r="C12" s="547"/>
      <c r="D12" s="530"/>
      <c r="E12" s="283" t="s">
        <v>3</v>
      </c>
      <c r="F12" s="283" t="s">
        <v>8</v>
      </c>
      <c r="G12" s="283" t="s">
        <v>8</v>
      </c>
    </row>
    <row r="13" spans="2:7" ht="15.75">
      <c r="B13" s="553">
        <v>1</v>
      </c>
      <c r="C13" s="284" t="s">
        <v>104</v>
      </c>
      <c r="D13" s="285" t="s">
        <v>646</v>
      </c>
      <c r="E13" s="286">
        <v>33.9717731</v>
      </c>
      <c r="F13" s="286">
        <f>8.6*1.1</f>
        <v>9.4600000000000009</v>
      </c>
      <c r="G13" s="286">
        <f>F13*1.1</f>
        <v>10.406000000000002</v>
      </c>
    </row>
    <row r="14" spans="2:7" ht="15.75">
      <c r="B14" s="553">
        <v>2</v>
      </c>
      <c r="C14" s="284" t="s">
        <v>554</v>
      </c>
      <c r="D14" s="285" t="s">
        <v>646</v>
      </c>
      <c r="E14" s="286">
        <v>1.5075000000000001</v>
      </c>
      <c r="F14" s="286">
        <v>0</v>
      </c>
      <c r="G14" s="286">
        <v>0</v>
      </c>
    </row>
    <row r="15" spans="2:7" ht="15.75">
      <c r="B15" s="553">
        <v>3</v>
      </c>
      <c r="C15" s="284" t="s">
        <v>555</v>
      </c>
      <c r="D15" s="285" t="s">
        <v>646</v>
      </c>
      <c r="E15" s="286">
        <v>1.8880000000000001E-2</v>
      </c>
      <c r="F15" s="286">
        <v>0</v>
      </c>
      <c r="G15" s="286">
        <v>0</v>
      </c>
    </row>
    <row r="16" spans="2:7" ht="15.75">
      <c r="B16" s="553">
        <v>4</v>
      </c>
      <c r="C16" s="288" t="s">
        <v>138</v>
      </c>
      <c r="D16" s="289" t="s">
        <v>646</v>
      </c>
      <c r="E16" s="290">
        <f>E13+E14+E15</f>
        <v>35.498153100000003</v>
      </c>
      <c r="F16" s="290">
        <f t="shared" ref="F16:G16" si="0">F13+F14+F15</f>
        <v>9.4600000000000009</v>
      </c>
      <c r="G16" s="290">
        <f t="shared" si="0"/>
        <v>10.406000000000002</v>
      </c>
    </row>
    <row r="17" spans="2:7" ht="18.75" customHeight="1">
      <c r="B17" s="278"/>
      <c r="C17" s="279"/>
      <c r="D17" s="472"/>
      <c r="E17" s="474"/>
      <c r="F17" s="473"/>
      <c r="G17" s="277"/>
    </row>
    <row r="18" spans="2:7" ht="48" customHeight="1">
      <c r="B18" s="719" t="s">
        <v>761</v>
      </c>
      <c r="C18" s="720"/>
      <c r="D18" s="720"/>
      <c r="E18" s="720"/>
      <c r="F18" s="720"/>
      <c r="G18" s="721"/>
    </row>
    <row r="19" spans="2:7" ht="16.5" thickBot="1">
      <c r="B19" s="291"/>
      <c r="C19" s="292"/>
      <c r="D19" s="292"/>
      <c r="E19" s="292"/>
      <c r="F19" s="292"/>
      <c r="G19" s="293"/>
    </row>
    <row r="20" spans="2:7" ht="15.75">
      <c r="B20" s="280"/>
      <c r="C20" s="280"/>
      <c r="D20" s="280"/>
      <c r="E20" s="280"/>
    </row>
    <row r="21" spans="2:7" ht="15.75">
      <c r="F21" s="280"/>
    </row>
  </sheetData>
  <mergeCells count="5">
    <mergeCell ref="B18:G18"/>
    <mergeCell ref="B4:F4"/>
    <mergeCell ref="B10:B11"/>
    <mergeCell ref="C10:C11"/>
    <mergeCell ref="D10:D11"/>
  </mergeCells>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sheetPr>
    <pageSetUpPr fitToPage="1"/>
  </sheetPr>
  <dimension ref="B1:H22"/>
  <sheetViews>
    <sheetView topLeftCell="A13" zoomScale="130" zoomScaleNormal="130" workbookViewId="0">
      <selection activeCell="M6" sqref="M6"/>
    </sheetView>
  </sheetViews>
  <sheetFormatPr defaultColWidth="7.85546875" defaultRowHeight="15.75"/>
  <cols>
    <col min="1" max="1" width="7.85546875" style="280"/>
    <col min="2" max="2" width="7.140625" style="280" customWidth="1"/>
    <col min="3" max="3" width="32.7109375" style="280" customWidth="1"/>
    <col min="4" max="4" width="9.5703125" style="280" customWidth="1"/>
    <col min="5" max="7" width="11.5703125" style="280" customWidth="1"/>
    <col min="8" max="16384" width="7.85546875" style="280"/>
  </cols>
  <sheetData>
    <row r="1" spans="2:8" ht="16.5" thickBot="1"/>
    <row r="2" spans="2:8" ht="20.25">
      <c r="B2" s="294"/>
      <c r="C2" s="295"/>
      <c r="D2" s="295"/>
      <c r="E2" s="295"/>
      <c r="F2" s="295"/>
      <c r="G2" s="295"/>
      <c r="H2" s="478"/>
    </row>
    <row r="3" spans="2:8">
      <c r="B3" s="722" t="s">
        <v>556</v>
      </c>
      <c r="C3" s="723"/>
      <c r="D3" s="723"/>
      <c r="E3" s="723"/>
      <c r="F3" s="723"/>
      <c r="G3" s="723"/>
      <c r="H3" s="475"/>
    </row>
    <row r="4" spans="2:8">
      <c r="B4" s="278"/>
      <c r="C4" s="279"/>
      <c r="D4" s="279"/>
      <c r="E4" s="279"/>
      <c r="F4" s="279"/>
      <c r="G4" s="279"/>
      <c r="H4" s="475"/>
    </row>
    <row r="5" spans="2:8">
      <c r="B5" s="278" t="s">
        <v>551</v>
      </c>
      <c r="C5" s="279"/>
      <c r="D5" s="279" t="s">
        <v>423</v>
      </c>
      <c r="E5" s="279"/>
      <c r="F5" s="279"/>
      <c r="G5" s="279"/>
      <c r="H5" s="475"/>
    </row>
    <row r="6" spans="2:8">
      <c r="B6" s="278" t="s">
        <v>552</v>
      </c>
      <c r="C6" s="279"/>
      <c r="D6" s="279" t="s">
        <v>424</v>
      </c>
      <c r="E6" s="279"/>
      <c r="F6" s="279"/>
      <c r="G6" s="279"/>
      <c r="H6" s="475"/>
    </row>
    <row r="7" spans="2:8" ht="22.5" customHeight="1">
      <c r="B7" s="278"/>
      <c r="C7" s="279"/>
      <c r="D7" s="282"/>
      <c r="E7" s="282"/>
      <c r="F7" s="282"/>
      <c r="G7" s="279"/>
      <c r="H7" s="475"/>
    </row>
    <row r="8" spans="2:8" ht="22.5" customHeight="1">
      <c r="B8" s="281"/>
      <c r="C8" s="282"/>
      <c r="D8" s="282"/>
      <c r="E8" s="282"/>
      <c r="F8" s="282"/>
      <c r="G8" s="279"/>
      <c r="H8" s="475"/>
    </row>
    <row r="9" spans="2:8" ht="20.45" customHeight="1">
      <c r="B9" s="727" t="s">
        <v>557</v>
      </c>
      <c r="C9" s="730" t="s">
        <v>17</v>
      </c>
      <c r="D9" s="733" t="s">
        <v>483</v>
      </c>
      <c r="E9" s="736"/>
      <c r="F9" s="736"/>
      <c r="G9" s="736"/>
      <c r="H9" s="475"/>
    </row>
    <row r="10" spans="2:8" ht="15.75" customHeight="1">
      <c r="B10" s="728"/>
      <c r="C10" s="731"/>
      <c r="D10" s="734"/>
      <c r="E10" s="366" t="s">
        <v>558</v>
      </c>
      <c r="F10" s="502" t="s">
        <v>718</v>
      </c>
      <c r="G10" s="366" t="s">
        <v>254</v>
      </c>
      <c r="H10" s="475"/>
    </row>
    <row r="11" spans="2:8" ht="18.75" customHeight="1">
      <c r="B11" s="728"/>
      <c r="C11" s="731"/>
      <c r="D11" s="734"/>
      <c r="E11" s="283" t="s">
        <v>416</v>
      </c>
      <c r="F11" s="283" t="s">
        <v>719</v>
      </c>
      <c r="G11" s="283" t="s">
        <v>417</v>
      </c>
      <c r="H11" s="475"/>
    </row>
    <row r="12" spans="2:8" ht="18.75" customHeight="1">
      <c r="B12" s="729"/>
      <c r="C12" s="732"/>
      <c r="D12" s="735"/>
      <c r="E12" s="283" t="s">
        <v>3</v>
      </c>
      <c r="F12" s="283" t="s">
        <v>8</v>
      </c>
      <c r="G12" s="283" t="s">
        <v>8</v>
      </c>
      <c r="H12" s="475"/>
    </row>
    <row r="13" spans="2:8">
      <c r="B13" s="296">
        <v>1</v>
      </c>
      <c r="C13" s="297" t="s">
        <v>559</v>
      </c>
      <c r="D13" s="285" t="s">
        <v>42</v>
      </c>
      <c r="E13" s="298">
        <v>0.85</v>
      </c>
      <c r="F13" s="298">
        <v>0.85</v>
      </c>
      <c r="G13" s="298">
        <v>0.85</v>
      </c>
      <c r="H13" s="475"/>
    </row>
    <row r="14" spans="2:8">
      <c r="B14" s="296">
        <v>2</v>
      </c>
      <c r="C14" s="297" t="s">
        <v>560</v>
      </c>
      <c r="D14" s="285" t="s">
        <v>45</v>
      </c>
      <c r="E14" s="299">
        <f>1200*24/1000*366*0.9425*E13</f>
        <v>8444.4984000000004</v>
      </c>
      <c r="F14" s="299">
        <f>1200*24/1000*365*0.9425*F13</f>
        <v>8421.4259999999995</v>
      </c>
      <c r="G14" s="299">
        <f t="shared" ref="G14" si="0">1200*24/1000*365*0.9425*G13</f>
        <v>8421.4259999999995</v>
      </c>
      <c r="H14" s="475"/>
    </row>
    <row r="15" spans="2:8">
      <c r="B15" s="296">
        <v>3</v>
      </c>
      <c r="C15" s="297" t="s">
        <v>561</v>
      </c>
      <c r="D15" s="285" t="s">
        <v>45</v>
      </c>
      <c r="E15" s="299">
        <f>'F13'!O13</f>
        <v>8308.4580000000005</v>
      </c>
      <c r="F15" s="299">
        <f>'F13'!O24</f>
        <v>7854.6402890000008</v>
      </c>
      <c r="G15" s="299">
        <f>'F13'!O34</f>
        <v>8882.8739999999998</v>
      </c>
      <c r="H15" s="475"/>
    </row>
    <row r="16" spans="2:8">
      <c r="B16" s="296">
        <v>4</v>
      </c>
      <c r="C16" s="297" t="s">
        <v>562</v>
      </c>
      <c r="D16" s="285" t="s">
        <v>45</v>
      </c>
      <c r="E16" s="299">
        <f t="shared" ref="E16" si="1">IF(E15&gt;E14,E15-E14,0)</f>
        <v>0</v>
      </c>
      <c r="F16" s="299">
        <f t="shared" ref="F16" si="2">IF(F15&gt;F14,F15-F14,0)</f>
        <v>0</v>
      </c>
      <c r="G16" s="476">
        <f t="shared" ref="G16" si="3">IF(G15&gt;G14,G15-G14,0)</f>
        <v>461.44800000000032</v>
      </c>
      <c r="H16" s="475"/>
    </row>
    <row r="17" spans="2:8" ht="34.15" customHeight="1">
      <c r="B17" s="296">
        <v>5</v>
      </c>
      <c r="C17" s="300" t="s">
        <v>563</v>
      </c>
      <c r="D17" s="301" t="s">
        <v>564</v>
      </c>
      <c r="E17" s="287">
        <v>0.5</v>
      </c>
      <c r="F17" s="287">
        <v>0.5</v>
      </c>
      <c r="G17" s="287">
        <f>'[9]Form 3'!E29/100</f>
        <v>0.5</v>
      </c>
      <c r="H17" s="475"/>
    </row>
    <row r="18" spans="2:8">
      <c r="B18" s="296">
        <v>6</v>
      </c>
      <c r="C18" s="297" t="s">
        <v>565</v>
      </c>
      <c r="D18" s="285" t="s">
        <v>566</v>
      </c>
      <c r="E18" s="286">
        <f t="shared" ref="E18" si="4">E16/10*E17</f>
        <v>0</v>
      </c>
      <c r="F18" s="286">
        <f t="shared" ref="F18" si="5">F16/10*F17</f>
        <v>0</v>
      </c>
      <c r="G18" s="286">
        <f t="shared" ref="G18" si="6">G16/10*G17</f>
        <v>23.072400000000016</v>
      </c>
      <c r="H18" s="475"/>
    </row>
    <row r="19" spans="2:8">
      <c r="B19" s="278"/>
      <c r="C19" s="279"/>
      <c r="D19" s="279"/>
      <c r="E19" s="279"/>
      <c r="F19" s="279"/>
      <c r="G19" s="279"/>
      <c r="H19" s="475"/>
    </row>
    <row r="20" spans="2:8">
      <c r="B20" s="278"/>
      <c r="C20" s="279"/>
      <c r="D20" s="279"/>
      <c r="E20" s="279"/>
      <c r="F20" s="279"/>
      <c r="G20" s="279"/>
      <c r="H20" s="475"/>
    </row>
    <row r="21" spans="2:8">
      <c r="B21" s="278"/>
      <c r="C21" s="279"/>
      <c r="D21" s="279"/>
      <c r="E21" s="279"/>
      <c r="F21" s="279"/>
      <c r="G21" s="279"/>
      <c r="H21" s="475"/>
    </row>
    <row r="22" spans="2:8" ht="16.5" thickBot="1">
      <c r="B22" s="291"/>
      <c r="C22" s="292"/>
      <c r="D22" s="292"/>
      <c r="E22" s="292"/>
      <c r="F22" s="292"/>
      <c r="G22" s="292"/>
      <c r="H22" s="477"/>
    </row>
  </sheetData>
  <mergeCells count="5">
    <mergeCell ref="B3:G3"/>
    <mergeCell ref="B9:B12"/>
    <mergeCell ref="C9:C12"/>
    <mergeCell ref="D9:D12"/>
    <mergeCell ref="E9:G9"/>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18</vt:i4>
      </vt:variant>
    </vt:vector>
  </HeadingPairs>
  <TitlesOfParts>
    <vt:vector size="45" baseType="lpstr">
      <vt:lpstr>Title</vt:lpstr>
      <vt:lpstr>Checklist</vt:lpstr>
      <vt:lpstr>F1</vt:lpstr>
      <vt:lpstr>F2</vt:lpstr>
      <vt:lpstr>F2.1</vt:lpstr>
      <vt:lpstr>F2.2</vt:lpstr>
      <vt:lpstr>F2.3</vt:lpstr>
      <vt:lpstr>F3</vt:lpstr>
      <vt:lpstr>F3.1</vt:lpstr>
      <vt:lpstr>F3.2</vt:lpstr>
      <vt:lpstr>F4</vt:lpstr>
      <vt:lpstr>F4.1</vt:lpstr>
      <vt:lpstr>F5</vt:lpstr>
      <vt:lpstr>F6</vt:lpstr>
      <vt:lpstr>F7</vt:lpstr>
      <vt:lpstr>F8</vt:lpstr>
      <vt:lpstr>F9</vt:lpstr>
      <vt:lpstr>F10</vt:lpstr>
      <vt:lpstr>F11</vt:lpstr>
      <vt:lpstr>F11.1</vt:lpstr>
      <vt:lpstr>F12</vt:lpstr>
      <vt:lpstr>F13</vt:lpstr>
      <vt:lpstr>F14 </vt:lpstr>
      <vt:lpstr>F15</vt:lpstr>
      <vt:lpstr>F16 </vt:lpstr>
      <vt:lpstr>F16.1</vt:lpstr>
      <vt:lpstr>F16.2</vt:lpstr>
      <vt:lpstr>Checklist!Print_Area</vt:lpstr>
      <vt:lpstr>'F12'!Print_Area</vt:lpstr>
      <vt:lpstr>'F13'!Print_Area</vt:lpstr>
      <vt:lpstr>'F15'!Print_Area</vt:lpstr>
      <vt:lpstr>F16.1!Print_Area</vt:lpstr>
      <vt:lpstr>F2.1!Print_Area</vt:lpstr>
      <vt:lpstr>F2.2!Print_Area</vt:lpstr>
      <vt:lpstr>F2.3!Print_Area</vt:lpstr>
      <vt:lpstr>F3.2!Print_Area</vt:lpstr>
      <vt:lpstr>'F4'!Print_Area</vt:lpstr>
      <vt:lpstr>F4.1!Print_Area</vt:lpstr>
      <vt:lpstr>'F5'!Print_Area</vt:lpstr>
      <vt:lpstr>'F6'!Print_Area</vt:lpstr>
      <vt:lpstr>'F8'!Print_Area</vt:lpstr>
      <vt:lpstr>'F9'!Print_Area</vt:lpstr>
      <vt:lpstr>'F11'!Print_Titles</vt:lpstr>
      <vt:lpstr>F11.1!Print_Titles</vt:lpstr>
      <vt:lpstr>'F4'!Print_Titles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sccl</cp:lastModifiedBy>
  <cp:lastPrinted>2024-11-25T07:05:54Z</cp:lastPrinted>
  <dcterms:created xsi:type="dcterms:W3CDTF">2004-07-28T05:30:50Z</dcterms:created>
  <dcterms:modified xsi:type="dcterms:W3CDTF">2024-11-25T07:06:04Z</dcterms:modified>
</cp:coreProperties>
</file>