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999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<sst xmlns="http://schemas.openxmlformats.org/spreadsheetml/2006/main" count="115" uniqueCount="46">
  <si>
    <t>CEMENT SUB SECTOR</t>
  </si>
  <si>
    <t>MINE DESCRIPTION</t>
  </si>
  <si>
    <t>MINE 
CODE</t>
  </si>
  <si>
    <t>GCV GR</t>
  </si>
  <si>
    <t>Base price</t>
  </si>
  <si>
    <t>Sizing</t>
  </si>
  <si>
    <t>TOTAL</t>
  </si>
  <si>
    <t>Premium %</t>
  </si>
  <si>
    <t>Premium price</t>
  </si>
  <si>
    <t>Total Basic Price inc Premium</t>
  </si>
  <si>
    <t xml:space="preserve">
ROYALTY ON
 BASIC 
PRICE</t>
  </si>
  <si>
    <t>2% on Royalty</t>
  </si>
  <si>
    <t>30% Royalty towards DMFT</t>
  </si>
  <si>
    <t>ADDL. 
CRUSHING
 CHARGES</t>
  </si>
  <si>
    <t xml:space="preserve">
LAND 
ADJUSTMENT
 CHARGES</t>
  </si>
  <si>
    <t>FOREST PERMIT FEE</t>
  </si>
  <si>
    <t>SURFACE 
TRANSPORT
 CHARGES
(STC)</t>
  </si>
  <si>
    <t>PRE WEIGH 
BIN 
CHARGES</t>
  </si>
  <si>
    <t>FUEL 
SUR
 CHARGES</t>
  </si>
  <si>
    <t>Engine shunting charges</t>
  </si>
  <si>
    <t>TAXABLE 
AMOUNT</t>
  </si>
  <si>
    <t>CGST 2.5%</t>
  </si>
  <si>
    <t>SGST 2.5%</t>
  </si>
  <si>
    <t>GST COMPENSATION CESS
 ENERGY 
CESS</t>
  </si>
  <si>
    <t>TOTAL 
PRICE WITH GST 5%</t>
  </si>
  <si>
    <t>IGST 5%</t>
  </si>
  <si>
    <t>TOTAL PRICE
 WITH IGST 5%</t>
  </si>
  <si>
    <t>GDK I CSP (2188)</t>
  </si>
  <si>
    <t>RAIL</t>
  </si>
  <si>
    <t>G8-CRR</t>
  </si>
  <si>
    <t>JVR:OC2:SATTUPALLI (KGM)</t>
  </si>
  <si>
    <t>ROAD</t>
  </si>
  <si>
    <t>CAPTIVE POWER SUB SECTOR</t>
  </si>
  <si>
    <t>GDKOC3 CHP</t>
  </si>
  <si>
    <t>G13-CRR</t>
  </si>
  <si>
    <t>G13 CRR</t>
  </si>
  <si>
    <t>KOY:OC-II (YLD)</t>
  </si>
  <si>
    <t>G11 CRR</t>
  </si>
  <si>
    <t>OTHERS SUB SECTOR</t>
  </si>
  <si>
    <t>GK:OC (KGM)</t>
  </si>
  <si>
    <t>G7-RND</t>
  </si>
  <si>
    <t>Faciity/ sampling charges if applicable</t>
  </si>
  <si>
    <t>KTK-1 (BHOOPALPALLI)</t>
  </si>
  <si>
    <t>G5-ROM</t>
  </si>
  <si>
    <t>MODE</t>
  </si>
  <si>
    <t xml:space="preserve">HELP DOCUMENT FOR AUCTION OF LINKAGE - TRANCHE VI- SHIPPING POINT WISE  EX-MINE PRICE INCLUDING ALL TAXES AND DUTIES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</si>
</sst>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33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2" fillId="36" borderId="10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36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5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26.7109375" style="0" bestFit="1" customWidth="1"/>
    <col min="2" max="2" width="9.7109375" style="0" customWidth="1"/>
    <col min="3" max="3" width="7.57421875" style="0" customWidth="1"/>
    <col min="5" max="5" width="9.8515625" style="0" customWidth="1"/>
    <col min="6" max="6" width="10.8515625" style="0" customWidth="1"/>
    <col min="7" max="7" width="13.7109375" style="0" customWidth="1"/>
    <col min="10" max="10" width="11.421875" style="0" bestFit="1" customWidth="1"/>
    <col min="11" max="11" width="14.00390625" style="0" customWidth="1"/>
    <col min="13" max="13" width="11.28125" style="0" customWidth="1"/>
    <col min="17" max="17" width="13.28125" style="0" customWidth="1"/>
    <col min="21" max="21" width="12.7109375" style="0" customWidth="1"/>
    <col min="22" max="22" width="14.140625" style="0" customWidth="1"/>
    <col min="23" max="23" width="12.00390625" style="0" customWidth="1"/>
    <col min="24" max="24" width="12.421875" style="0" customWidth="1"/>
    <col min="25" max="25" width="13.421875" style="0" customWidth="1"/>
    <col min="26" max="26" width="17.57421875" style="0" customWidth="1"/>
    <col min="27" max="27" width="14.28125" style="0" customWidth="1"/>
    <col min="28" max="28" width="13.421875" style="3" customWidth="1"/>
  </cols>
  <sheetData>
    <row r="1" s="3" customFormat="1" ht="24" customHeight="1">
      <c r="B1" s="3" t="s">
        <v>45</v>
      </c>
    </row>
    <row r="2" spans="1:3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1" t="s">
        <v>0</v>
      </c>
      <c r="P2" s="41"/>
      <c r="Q2" s="41"/>
      <c r="R2" s="41"/>
      <c r="S2" s="41"/>
      <c r="T2" s="2"/>
      <c r="U2" s="1"/>
      <c r="V2" s="1"/>
      <c r="W2" s="1"/>
      <c r="X2" s="1"/>
      <c r="Y2" s="1"/>
      <c r="Z2" s="1"/>
      <c r="AA2" s="1"/>
      <c r="AC2" s="1"/>
      <c r="AD2" s="1"/>
      <c r="AE2" s="1"/>
    </row>
    <row r="3" spans="1:28" s="8" customFormat="1" ht="93.75" customHeight="1">
      <c r="A3" s="4" t="s">
        <v>1</v>
      </c>
      <c r="B3" s="4" t="s">
        <v>2</v>
      </c>
      <c r="C3" s="4" t="s">
        <v>44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41</v>
      </c>
      <c r="V3" s="6" t="s">
        <v>20</v>
      </c>
      <c r="W3" s="4" t="s">
        <v>21</v>
      </c>
      <c r="X3" s="4" t="s">
        <v>22</v>
      </c>
      <c r="Y3" s="4" t="s">
        <v>23</v>
      </c>
      <c r="Z3" s="6" t="s">
        <v>24</v>
      </c>
      <c r="AA3" s="4" t="s">
        <v>25</v>
      </c>
      <c r="AB3" s="7" t="s">
        <v>26</v>
      </c>
    </row>
    <row r="4" spans="1:28" s="20" customFormat="1" ht="25.5" customHeight="1">
      <c r="A4" s="9" t="s">
        <v>27</v>
      </c>
      <c r="B4" s="10">
        <v>2188</v>
      </c>
      <c r="C4" s="11" t="s">
        <v>28</v>
      </c>
      <c r="D4" s="12" t="s">
        <v>29</v>
      </c>
      <c r="E4" s="12">
        <v>3130</v>
      </c>
      <c r="F4" s="13">
        <v>60</v>
      </c>
      <c r="G4" s="13">
        <f>E4+F4</f>
        <v>3190</v>
      </c>
      <c r="H4" s="10">
        <v>0</v>
      </c>
      <c r="I4" s="10">
        <v>0</v>
      </c>
      <c r="J4" s="14">
        <f>+I4+G4</f>
        <v>3190</v>
      </c>
      <c r="K4" s="14">
        <f>J4*0.14</f>
        <v>446.6</v>
      </c>
      <c r="L4" s="14">
        <f>(K4)*2%</f>
        <v>8.932</v>
      </c>
      <c r="M4" s="14">
        <f>(K4)*30%</f>
        <v>133.98</v>
      </c>
      <c r="N4" s="10"/>
      <c r="O4" s="12">
        <v>40</v>
      </c>
      <c r="P4" s="12">
        <v>10</v>
      </c>
      <c r="Q4" s="15">
        <v>72.14</v>
      </c>
      <c r="R4" s="16">
        <v>50</v>
      </c>
      <c r="S4" s="12">
        <v>231</v>
      </c>
      <c r="T4" s="17">
        <v>50</v>
      </c>
      <c r="U4" s="37">
        <v>12</v>
      </c>
      <c r="V4" s="18">
        <f>SUM(J4:U4)</f>
        <v>4244.652</v>
      </c>
      <c r="W4" s="14">
        <f>V4*2.5%</f>
        <v>106.11630000000001</v>
      </c>
      <c r="X4" s="14">
        <f>V4*2.5%</f>
        <v>106.11630000000001</v>
      </c>
      <c r="Y4" s="12">
        <v>400</v>
      </c>
      <c r="Z4" s="18">
        <f>V4+W4+X4+Y4</f>
        <v>4856.884599999999</v>
      </c>
      <c r="AA4" s="14">
        <f>V4*5%</f>
        <v>212.23260000000002</v>
      </c>
      <c r="AB4" s="19">
        <f>V4+Y4+AA4</f>
        <v>4856.8846</v>
      </c>
    </row>
    <row r="5" spans="1:28" s="23" customFormat="1" ht="30" customHeight="1">
      <c r="A5" s="12" t="s">
        <v>30</v>
      </c>
      <c r="B5" s="12">
        <v>1106</v>
      </c>
      <c r="C5" s="12" t="s">
        <v>31</v>
      </c>
      <c r="D5" s="12" t="s">
        <v>29</v>
      </c>
      <c r="E5" s="12">
        <v>3130</v>
      </c>
      <c r="F5" s="21">
        <v>60</v>
      </c>
      <c r="G5" s="21">
        <f>E5+F5</f>
        <v>3190</v>
      </c>
      <c r="H5" s="21">
        <v>0</v>
      </c>
      <c r="I5" s="22">
        <f>+G5*H5%</f>
        <v>0</v>
      </c>
      <c r="J5" s="14">
        <f>+I5+G5</f>
        <v>3190</v>
      </c>
      <c r="K5" s="14">
        <f>J5*0.14</f>
        <v>446.6</v>
      </c>
      <c r="L5" s="14">
        <f>(K5)*2%</f>
        <v>8.932</v>
      </c>
      <c r="M5" s="14">
        <f>(K5)*30%</f>
        <v>133.98</v>
      </c>
      <c r="N5" s="12">
        <v>0</v>
      </c>
      <c r="O5" s="12">
        <v>40</v>
      </c>
      <c r="P5" s="12">
        <v>10</v>
      </c>
      <c r="Q5" s="12">
        <v>0</v>
      </c>
      <c r="R5" s="16">
        <v>50</v>
      </c>
      <c r="S5" s="12">
        <v>231</v>
      </c>
      <c r="T5" s="12">
        <v>0</v>
      </c>
      <c r="U5" s="37">
        <v>12</v>
      </c>
      <c r="V5" s="18">
        <f>SUM(J5:U5)</f>
        <v>4122.512</v>
      </c>
      <c r="W5" s="14">
        <f>V5*2.5%</f>
        <v>103.0628</v>
      </c>
      <c r="X5" s="14">
        <f>V5*2.5%</f>
        <v>103.0628</v>
      </c>
      <c r="Y5" s="12">
        <v>400</v>
      </c>
      <c r="Z5" s="18">
        <f>V5+W5+X5+Y5</f>
        <v>4728.637599999999</v>
      </c>
      <c r="AA5" s="14">
        <f>V5*5%</f>
        <v>206.1256</v>
      </c>
      <c r="AB5" s="19">
        <f>V5+Y5+AA5</f>
        <v>4728.6376</v>
      </c>
    </row>
    <row r="6" spans="1:28" s="23" customFormat="1" ht="30" customHeight="1">
      <c r="A6" s="39" t="s">
        <v>42</v>
      </c>
      <c r="B6" s="12">
        <v>2401</v>
      </c>
      <c r="C6" s="12" t="s">
        <v>31</v>
      </c>
      <c r="D6" s="39" t="s">
        <v>43</v>
      </c>
      <c r="E6" s="12">
        <v>3885</v>
      </c>
      <c r="F6" s="21">
        <v>0</v>
      </c>
      <c r="G6" s="21">
        <f>E6+F6</f>
        <v>3885</v>
      </c>
      <c r="H6" s="21">
        <v>0</v>
      </c>
      <c r="I6" s="22">
        <f>+G6*H6%</f>
        <v>0</v>
      </c>
      <c r="J6" s="14">
        <f>+I6+G6</f>
        <v>3885</v>
      </c>
      <c r="K6" s="14">
        <f>J6*0.14</f>
        <v>543.9000000000001</v>
      </c>
      <c r="L6" s="14">
        <f>(K6)*2%</f>
        <v>10.878000000000002</v>
      </c>
      <c r="M6" s="14">
        <f>(K6)*30%</f>
        <v>163.17000000000002</v>
      </c>
      <c r="N6" s="12">
        <v>0</v>
      </c>
      <c r="O6" s="12">
        <v>40</v>
      </c>
      <c r="P6" s="12">
        <v>10</v>
      </c>
      <c r="Q6" s="15">
        <v>0</v>
      </c>
      <c r="R6" s="24">
        <v>0</v>
      </c>
      <c r="S6" s="12">
        <v>231</v>
      </c>
      <c r="T6" s="12">
        <v>0</v>
      </c>
      <c r="U6" s="37">
        <v>12</v>
      </c>
      <c r="V6" s="18">
        <f>SUM(J6:U6)</f>
        <v>4895.947999999999</v>
      </c>
      <c r="W6" s="14">
        <f>V6*2.5%</f>
        <v>122.39869999999999</v>
      </c>
      <c r="X6" s="14">
        <f>V6*2.5%</f>
        <v>122.39869999999999</v>
      </c>
      <c r="Y6" s="12">
        <v>400</v>
      </c>
      <c r="Z6" s="18">
        <f>V6+W6+X6+Y6</f>
        <v>5540.745399999999</v>
      </c>
      <c r="AA6" s="14">
        <f>V6*5%</f>
        <v>244.79739999999998</v>
      </c>
      <c r="AB6" s="19">
        <f>V6+Y6+AA6</f>
        <v>5540.7454</v>
      </c>
    </row>
    <row r="7" spans="1:3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</row>
    <row r="8" spans="1:3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C8" s="1"/>
      <c r="AD8" s="1"/>
      <c r="AE8" s="1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C9" s="1"/>
      <c r="AD9" s="1"/>
      <c r="AE9" s="1"/>
    </row>
    <row r="10" spans="1:3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C10" s="1"/>
      <c r="AD10" s="1"/>
      <c r="AE10" s="1"/>
    </row>
    <row r="11" spans="1:3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1" t="s">
        <v>32</v>
      </c>
      <c r="P11" s="41"/>
      <c r="Q11" s="41"/>
      <c r="R11" s="41"/>
      <c r="S11" s="41"/>
      <c r="T11" s="2"/>
      <c r="U11" s="1"/>
      <c r="V11" s="1"/>
      <c r="W11" s="1"/>
      <c r="X11" s="1"/>
      <c r="Y11" s="1"/>
      <c r="Z11" s="1"/>
      <c r="AA11" s="1"/>
      <c r="AC11" s="1"/>
      <c r="AD11" s="1"/>
      <c r="AE11" s="1"/>
    </row>
    <row r="12" spans="1:28" s="8" customFormat="1" ht="93.75" customHeight="1">
      <c r="A12" s="4" t="s">
        <v>1</v>
      </c>
      <c r="B12" s="4" t="s">
        <v>2</v>
      </c>
      <c r="C12" s="4" t="s">
        <v>44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5" t="s">
        <v>10</v>
      </c>
      <c r="L12" s="4" t="s">
        <v>11</v>
      </c>
      <c r="M12" s="4" t="s">
        <v>12</v>
      </c>
      <c r="N12" s="4" t="s">
        <v>13</v>
      </c>
      <c r="O12" s="4" t="s">
        <v>14</v>
      </c>
      <c r="P12" s="4" t="s">
        <v>15</v>
      </c>
      <c r="Q12" s="4" t="s">
        <v>16</v>
      </c>
      <c r="R12" s="4" t="s">
        <v>17</v>
      </c>
      <c r="S12" s="4" t="s">
        <v>18</v>
      </c>
      <c r="T12" s="4" t="s">
        <v>19</v>
      </c>
      <c r="U12" s="4" t="s">
        <v>41</v>
      </c>
      <c r="V12" s="6" t="s">
        <v>20</v>
      </c>
      <c r="W12" s="4" t="s">
        <v>21</v>
      </c>
      <c r="X12" s="4" t="s">
        <v>22</v>
      </c>
      <c r="Y12" s="4" t="s">
        <v>23</v>
      </c>
      <c r="Z12" s="6" t="s">
        <v>24</v>
      </c>
      <c r="AA12" s="4" t="s">
        <v>25</v>
      </c>
      <c r="AB12" s="7" t="s">
        <v>26</v>
      </c>
    </row>
    <row r="13" spans="1:28" s="20" customFormat="1" ht="23.25" customHeight="1">
      <c r="A13" s="9" t="s">
        <v>33</v>
      </c>
      <c r="B13" s="10">
        <v>2288</v>
      </c>
      <c r="C13" s="11" t="s">
        <v>28</v>
      </c>
      <c r="D13" s="12" t="s">
        <v>34</v>
      </c>
      <c r="E13" s="12">
        <v>1660</v>
      </c>
      <c r="F13" s="13">
        <v>60</v>
      </c>
      <c r="G13" s="13">
        <f>E13+F13</f>
        <v>1720</v>
      </c>
      <c r="H13" s="25">
        <v>0</v>
      </c>
      <c r="I13" s="10">
        <f>G13*H13</f>
        <v>0</v>
      </c>
      <c r="J13" s="14">
        <f>+I13+G13</f>
        <v>1720</v>
      </c>
      <c r="K13" s="14">
        <f>J13*0.14</f>
        <v>240.8</v>
      </c>
      <c r="L13" s="14">
        <f>(K13)*2%</f>
        <v>4.816000000000001</v>
      </c>
      <c r="M13" s="14">
        <f>(K13)*30%</f>
        <v>72.24</v>
      </c>
      <c r="N13" s="10"/>
      <c r="O13" s="12">
        <v>40</v>
      </c>
      <c r="P13" s="12">
        <v>10</v>
      </c>
      <c r="Q13" s="15">
        <v>72.14</v>
      </c>
      <c r="R13" s="26">
        <v>50</v>
      </c>
      <c r="S13" s="12">
        <v>231</v>
      </c>
      <c r="T13" s="27">
        <v>50</v>
      </c>
      <c r="U13" s="37">
        <v>12</v>
      </c>
      <c r="V13" s="18">
        <f>SUM(J13:U13)</f>
        <v>2502.9959999999996</v>
      </c>
      <c r="W13" s="14">
        <f>V13*2.5%</f>
        <v>62.57489999999999</v>
      </c>
      <c r="X13" s="14">
        <f>V13*2.5%</f>
        <v>62.57489999999999</v>
      </c>
      <c r="Y13" s="12">
        <v>400</v>
      </c>
      <c r="Z13" s="18">
        <f>V13+W13+X13+Y13</f>
        <v>3028.1458</v>
      </c>
      <c r="AA13" s="14">
        <f>V13*5%</f>
        <v>125.14979999999998</v>
      </c>
      <c r="AB13" s="19">
        <f>V13+Y13+AA13</f>
        <v>3028.1458</v>
      </c>
    </row>
    <row r="14" spans="1:28" s="23" customFormat="1" ht="30" customHeight="1">
      <c r="A14" s="12" t="s">
        <v>30</v>
      </c>
      <c r="B14" s="12">
        <v>1106</v>
      </c>
      <c r="C14" s="12" t="s">
        <v>31</v>
      </c>
      <c r="D14" s="12" t="s">
        <v>35</v>
      </c>
      <c r="E14" s="12">
        <v>1660</v>
      </c>
      <c r="F14" s="14">
        <v>60</v>
      </c>
      <c r="G14" s="28">
        <f>E14+F14</f>
        <v>1720</v>
      </c>
      <c r="H14" s="28">
        <v>0</v>
      </c>
      <c r="I14" s="29">
        <f>+G14*H14%</f>
        <v>0</v>
      </c>
      <c r="J14" s="14">
        <f>+I14+G14</f>
        <v>1720</v>
      </c>
      <c r="K14" s="14">
        <f>J14*0.14</f>
        <v>240.8</v>
      </c>
      <c r="L14" s="14">
        <f>(K14)*2%</f>
        <v>4.816000000000001</v>
      </c>
      <c r="M14" s="14">
        <f>(K14)*30%</f>
        <v>72.24</v>
      </c>
      <c r="N14" s="12">
        <v>0</v>
      </c>
      <c r="O14" s="12">
        <v>40</v>
      </c>
      <c r="P14" s="12">
        <v>10</v>
      </c>
      <c r="Q14" s="12">
        <v>0</v>
      </c>
      <c r="R14" s="26">
        <v>50</v>
      </c>
      <c r="S14" s="12">
        <v>231</v>
      </c>
      <c r="T14" s="12">
        <v>0</v>
      </c>
      <c r="U14" s="37">
        <v>12</v>
      </c>
      <c r="V14" s="18">
        <f>SUM(J14:U14)</f>
        <v>2380.8559999999998</v>
      </c>
      <c r="W14" s="14">
        <f>V14*2.5%</f>
        <v>59.5214</v>
      </c>
      <c r="X14" s="14">
        <f>V14*2.5%</f>
        <v>59.5214</v>
      </c>
      <c r="Y14" s="12">
        <v>400</v>
      </c>
      <c r="Z14" s="18">
        <f>V14+W14+X14+Y14</f>
        <v>2899.8988</v>
      </c>
      <c r="AA14" s="14">
        <f>V14*5%</f>
        <v>119.0428</v>
      </c>
      <c r="AB14" s="19">
        <f>V14+Y14+AA14</f>
        <v>2899.8988</v>
      </c>
    </row>
    <row r="15" spans="1:28" s="35" customFormat="1" ht="30" customHeight="1">
      <c r="A15" s="30" t="s">
        <v>36</v>
      </c>
      <c r="B15" s="30">
        <v>1204</v>
      </c>
      <c r="C15" s="12" t="s">
        <v>31</v>
      </c>
      <c r="D15" s="30" t="s">
        <v>37</v>
      </c>
      <c r="E15" s="30">
        <v>2340</v>
      </c>
      <c r="F15" s="31">
        <v>60</v>
      </c>
      <c r="G15" s="31">
        <f>E15+F15</f>
        <v>2400</v>
      </c>
      <c r="H15" s="31">
        <v>0</v>
      </c>
      <c r="I15" s="32">
        <f>+G15*H15%</f>
        <v>0</v>
      </c>
      <c r="J15" s="32">
        <f>+I15+G15</f>
        <v>2400</v>
      </c>
      <c r="K15" s="32">
        <f>J15*0.14</f>
        <v>336.00000000000006</v>
      </c>
      <c r="L15" s="32">
        <f>(K15)*2%</f>
        <v>6.7200000000000015</v>
      </c>
      <c r="M15" s="32">
        <f>(K15)*30%</f>
        <v>100.80000000000001</v>
      </c>
      <c r="N15" s="30">
        <v>28</v>
      </c>
      <c r="O15" s="30">
        <v>40</v>
      </c>
      <c r="P15" s="30">
        <v>10</v>
      </c>
      <c r="Q15" s="30">
        <v>0</v>
      </c>
      <c r="R15" s="33">
        <v>0</v>
      </c>
      <c r="S15" s="30">
        <v>231</v>
      </c>
      <c r="T15" s="30">
        <v>0</v>
      </c>
      <c r="U15" s="37">
        <v>12</v>
      </c>
      <c r="V15" s="31">
        <f>SUM(J15:U15)</f>
        <v>3164.52</v>
      </c>
      <c r="W15" s="32">
        <f>V15*2.5%</f>
        <v>79.113</v>
      </c>
      <c r="X15" s="32">
        <f>V15*2.5%</f>
        <v>79.113</v>
      </c>
      <c r="Y15" s="30">
        <v>400</v>
      </c>
      <c r="Z15" s="31">
        <f>V15+W15+X15+Y15</f>
        <v>3722.7459999999996</v>
      </c>
      <c r="AA15" s="32">
        <f>V15*5%</f>
        <v>158.226</v>
      </c>
      <c r="AB15" s="34">
        <f>V15+Y15+AA15</f>
        <v>3722.746</v>
      </c>
    </row>
    <row r="16" spans="1:3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C16" s="1"/>
      <c r="AD16" s="1"/>
      <c r="AE16" s="1"/>
    </row>
    <row r="17" spans="1:3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1" t="s">
        <v>38</v>
      </c>
      <c r="P17" s="41"/>
      <c r="Q17" s="41"/>
      <c r="R17" s="41"/>
      <c r="S17" s="41"/>
      <c r="T17" s="1"/>
      <c r="U17" s="1"/>
      <c r="V17" s="1"/>
      <c r="W17" s="1"/>
      <c r="X17" s="1"/>
      <c r="Y17" s="1"/>
      <c r="Z17" s="1"/>
      <c r="AA17" s="1"/>
      <c r="AC17" s="1"/>
      <c r="AD17" s="1"/>
      <c r="AE17" s="1"/>
    </row>
    <row r="18" spans="1:28" s="8" customFormat="1" ht="93.75" customHeight="1">
      <c r="A18" s="4" t="s">
        <v>1</v>
      </c>
      <c r="B18" s="4" t="s">
        <v>2</v>
      </c>
      <c r="C18" s="4" t="s">
        <v>44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5" t="s">
        <v>10</v>
      </c>
      <c r="L18" s="4" t="s">
        <v>11</v>
      </c>
      <c r="M18" s="4" t="s">
        <v>12</v>
      </c>
      <c r="N18" s="4" t="s">
        <v>13</v>
      </c>
      <c r="O18" s="4" t="s">
        <v>14</v>
      </c>
      <c r="P18" s="4" t="s">
        <v>15</v>
      </c>
      <c r="Q18" s="4" t="s">
        <v>16</v>
      </c>
      <c r="R18" s="4" t="s">
        <v>17</v>
      </c>
      <c r="S18" s="4" t="s">
        <v>18</v>
      </c>
      <c r="T18" s="4" t="s">
        <v>19</v>
      </c>
      <c r="U18" s="4" t="s">
        <v>41</v>
      </c>
      <c r="V18" s="6" t="s">
        <v>20</v>
      </c>
      <c r="W18" s="4" t="s">
        <v>21</v>
      </c>
      <c r="X18" s="4" t="s">
        <v>22</v>
      </c>
      <c r="Y18" s="4" t="s">
        <v>23</v>
      </c>
      <c r="Z18" s="6" t="s">
        <v>24</v>
      </c>
      <c r="AA18" s="4" t="s">
        <v>25</v>
      </c>
      <c r="AB18" s="7" t="s">
        <v>26</v>
      </c>
    </row>
    <row r="19" spans="1:28" s="23" customFormat="1" ht="30" customHeight="1">
      <c r="A19" s="30" t="s">
        <v>39</v>
      </c>
      <c r="B19" s="30">
        <v>1104</v>
      </c>
      <c r="C19" s="40" t="s">
        <v>31</v>
      </c>
      <c r="D19" s="30" t="s">
        <v>40</v>
      </c>
      <c r="E19" s="12">
        <v>3430</v>
      </c>
      <c r="F19" s="36">
        <v>220</v>
      </c>
      <c r="G19" s="31">
        <f>E19+F19</f>
        <v>3650</v>
      </c>
      <c r="H19" s="31">
        <v>0</v>
      </c>
      <c r="I19" s="32">
        <f>+G19*H19%</f>
        <v>0</v>
      </c>
      <c r="J19" s="14">
        <f>+I19+G19</f>
        <v>3650</v>
      </c>
      <c r="K19" s="14">
        <f>J19*0.14</f>
        <v>511.00000000000006</v>
      </c>
      <c r="L19" s="14">
        <f>(K19)*2%</f>
        <v>10.22</v>
      </c>
      <c r="M19" s="14">
        <f>(K19)*30%</f>
        <v>153.3</v>
      </c>
      <c r="N19" s="30">
        <v>0</v>
      </c>
      <c r="O19" s="30">
        <v>40</v>
      </c>
      <c r="P19" s="30">
        <v>10</v>
      </c>
      <c r="Q19" s="30">
        <v>0</v>
      </c>
      <c r="R19" s="30">
        <v>0</v>
      </c>
      <c r="S19" s="30">
        <v>231</v>
      </c>
      <c r="T19" s="30"/>
      <c r="U19" s="38">
        <v>12</v>
      </c>
      <c r="V19" s="18">
        <f>SUM(J19:U19)</f>
        <v>4617.52</v>
      </c>
      <c r="W19" s="14">
        <f>V19*2.5%</f>
        <v>115.43800000000002</v>
      </c>
      <c r="X19" s="14">
        <f>V19*2.5%</f>
        <v>115.43800000000002</v>
      </c>
      <c r="Y19" s="30">
        <v>400</v>
      </c>
      <c r="Z19" s="18">
        <f>V19+W19+X19+Y19</f>
        <v>5248.396000000001</v>
      </c>
      <c r="AA19" s="14">
        <f>V19*5%</f>
        <v>230.87600000000003</v>
      </c>
      <c r="AB19" s="19">
        <f>V19+Y19+AA19</f>
        <v>5248.396000000001</v>
      </c>
    </row>
    <row r="20" spans="1:28" s="23" customFormat="1" ht="30" customHeight="1">
      <c r="A20" s="12" t="s">
        <v>30</v>
      </c>
      <c r="B20" s="12">
        <v>1106</v>
      </c>
      <c r="C20" s="12" t="s">
        <v>31</v>
      </c>
      <c r="D20" s="12" t="s">
        <v>35</v>
      </c>
      <c r="E20" s="12">
        <v>1660</v>
      </c>
      <c r="F20" s="14">
        <v>60</v>
      </c>
      <c r="G20" s="28">
        <f>E20+F20</f>
        <v>1720</v>
      </c>
      <c r="H20" s="28">
        <v>0</v>
      </c>
      <c r="I20" s="29">
        <f>+G20*H20%</f>
        <v>0</v>
      </c>
      <c r="J20" s="14">
        <f>+I20+G20</f>
        <v>1720</v>
      </c>
      <c r="K20" s="14">
        <f>J20*0.14</f>
        <v>240.8</v>
      </c>
      <c r="L20" s="14">
        <f>(K20)*2%</f>
        <v>4.816000000000001</v>
      </c>
      <c r="M20" s="14">
        <f>(K20)*30%</f>
        <v>72.24</v>
      </c>
      <c r="N20" s="12">
        <v>0</v>
      </c>
      <c r="O20" s="12">
        <v>40</v>
      </c>
      <c r="P20" s="12">
        <v>10</v>
      </c>
      <c r="Q20" s="12">
        <v>0</v>
      </c>
      <c r="R20" s="26">
        <v>50</v>
      </c>
      <c r="S20" s="12">
        <v>231</v>
      </c>
      <c r="T20" s="12">
        <v>0</v>
      </c>
      <c r="U20" s="37">
        <v>12</v>
      </c>
      <c r="V20" s="18">
        <f>SUM(J20:U20)</f>
        <v>2380.8559999999998</v>
      </c>
      <c r="W20" s="14">
        <f>V20*2.5%</f>
        <v>59.5214</v>
      </c>
      <c r="X20" s="14">
        <f>V20*2.5%</f>
        <v>59.5214</v>
      </c>
      <c r="Y20" s="12">
        <v>400</v>
      </c>
      <c r="Z20" s="18">
        <f>V20+W20+X20+Y20</f>
        <v>2899.8988</v>
      </c>
      <c r="AA20" s="14">
        <f>V20*5%</f>
        <v>119.0428</v>
      </c>
      <c r="AB20" s="19">
        <f>V20+Y20+AA20</f>
        <v>2899.8988</v>
      </c>
    </row>
    <row r="21" spans="1:28" s="35" customFormat="1" ht="30" customHeight="1">
      <c r="A21" s="30" t="s">
        <v>36</v>
      </c>
      <c r="B21" s="30">
        <v>1204</v>
      </c>
      <c r="C21" s="12" t="s">
        <v>31</v>
      </c>
      <c r="D21" s="30" t="s">
        <v>37</v>
      </c>
      <c r="E21" s="30">
        <v>2340</v>
      </c>
      <c r="F21" s="31">
        <v>60</v>
      </c>
      <c r="G21" s="31">
        <f>E21+F21</f>
        <v>2400</v>
      </c>
      <c r="H21" s="31"/>
      <c r="I21" s="32">
        <f>+G21*H21%</f>
        <v>0</v>
      </c>
      <c r="J21" s="32">
        <f>+I21+G21</f>
        <v>2400</v>
      </c>
      <c r="K21" s="32">
        <f>J21*0.14</f>
        <v>336.00000000000006</v>
      </c>
      <c r="L21" s="32">
        <f>(K21)*2%</f>
        <v>6.7200000000000015</v>
      </c>
      <c r="M21" s="32">
        <f>(K21)*30%</f>
        <v>100.80000000000001</v>
      </c>
      <c r="N21" s="30">
        <v>28</v>
      </c>
      <c r="O21" s="30">
        <v>40</v>
      </c>
      <c r="P21" s="30">
        <v>10</v>
      </c>
      <c r="Q21" s="30">
        <v>0</v>
      </c>
      <c r="R21" s="33">
        <v>0</v>
      </c>
      <c r="S21" s="30">
        <v>231</v>
      </c>
      <c r="T21" s="30">
        <v>0</v>
      </c>
      <c r="U21" s="37">
        <v>12</v>
      </c>
      <c r="V21" s="31">
        <f>SUM(J21:U21)</f>
        <v>3164.52</v>
      </c>
      <c r="W21" s="32">
        <f>V21*2.5%</f>
        <v>79.113</v>
      </c>
      <c r="X21" s="32">
        <f>V21*2.5%</f>
        <v>79.113</v>
      </c>
      <c r="Y21" s="30">
        <v>400</v>
      </c>
      <c r="Z21" s="18">
        <f>V21+W21+X21+Y21</f>
        <v>3722.7459999999996</v>
      </c>
      <c r="AA21" s="32">
        <f>V21*5%</f>
        <v>158.226</v>
      </c>
      <c r="AB21" s="34">
        <f>V21+Y21+AA21</f>
        <v>3722.746</v>
      </c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C22" s="1"/>
      <c r="AD22" s="1"/>
      <c r="AE22" s="1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C23" s="1"/>
      <c r="AD23" s="1"/>
      <c r="AE23" s="1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C24" s="1"/>
      <c r="AD24" s="1"/>
      <c r="AE24" s="1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C25" s="1"/>
      <c r="AD25" s="1"/>
      <c r="AE25" s="1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C26" s="1"/>
      <c r="AD26" s="1"/>
      <c r="AE26" s="1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C27" s="1"/>
      <c r="AD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C29" s="1"/>
      <c r="AD29" s="1"/>
      <c r="AE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C30" s="1"/>
      <c r="AD30" s="1"/>
      <c r="AE30" s="1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C31" s="1"/>
      <c r="AD31" s="1"/>
      <c r="AE31" s="1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C32" s="1"/>
      <c r="AD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C33" s="1"/>
      <c r="AD33" s="1"/>
      <c r="AE33" s="1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C34" s="1"/>
      <c r="AD34" s="1"/>
      <c r="AE34" s="1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C35" s="1"/>
      <c r="AD35" s="1"/>
      <c r="AE35" s="1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C36" s="1"/>
      <c r="AD36" s="1"/>
      <c r="AE36" s="1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C37" s="1"/>
      <c r="AD37" s="1"/>
      <c r="AE37" s="1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C38" s="1"/>
      <c r="AD38" s="1"/>
      <c r="AE38" s="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C42" s="1"/>
      <c r="AD42" s="1"/>
      <c r="AE42" s="1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C43" s="1"/>
      <c r="AD43" s="1"/>
      <c r="AE43" s="1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C44" s="1"/>
      <c r="AD44" s="1"/>
      <c r="AE44" s="1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C45" s="1"/>
      <c r="AD45" s="1"/>
      <c r="AE45" s="1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C46" s="1"/>
      <c r="AD46" s="1"/>
      <c r="AE46" s="1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1"/>
      <c r="AD47" s="1"/>
      <c r="AE47" s="1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C48" s="1"/>
      <c r="AD48" s="1"/>
      <c r="AE48" s="1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C49" s="1"/>
      <c r="AD49" s="1"/>
      <c r="AE49" s="1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C50" s="1"/>
      <c r="AD50" s="1"/>
      <c r="AE50" s="1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C51" s="1"/>
      <c r="AD51" s="1"/>
      <c r="AE51" s="1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C52" s="1"/>
      <c r="AD52" s="1"/>
      <c r="AE52" s="1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C53" s="1"/>
      <c r="AD53" s="1"/>
      <c r="AE53" s="1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C54" s="1"/>
      <c r="AD54" s="1"/>
      <c r="AE54" s="1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C55" s="1"/>
      <c r="AD55" s="1"/>
      <c r="AE55" s="1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C56" s="1"/>
      <c r="AD56" s="1"/>
      <c r="AE56" s="1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C57" s="1"/>
      <c r="AD57" s="1"/>
      <c r="AE57" s="1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C58" s="1"/>
      <c r="AD58" s="1"/>
      <c r="AE58" s="1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C59" s="1"/>
      <c r="AD59" s="1"/>
      <c r="AE59" s="1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C60" s="1"/>
      <c r="AD60" s="1"/>
      <c r="AE60" s="1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C61" s="1"/>
      <c r="AD61" s="1"/>
      <c r="AE61" s="1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C62" s="1"/>
      <c r="AD62" s="1"/>
      <c r="AE62" s="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C121" s="1"/>
      <c r="AD121" s="1"/>
      <c r="AE121" s="1"/>
    </row>
    <row r="122" spans="1:3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C122" s="1"/>
      <c r="AD122" s="1"/>
      <c r="AE122" s="1"/>
    </row>
    <row r="123" spans="1:3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C123" s="1"/>
      <c r="AD123" s="1"/>
      <c r="AE123" s="1"/>
    </row>
    <row r="124" spans="1:3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C124" s="1"/>
      <c r="AD124" s="1"/>
      <c r="AE124" s="1"/>
    </row>
    <row r="125" spans="1:3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C125" s="1"/>
      <c r="AD125" s="1"/>
      <c r="AE125" s="1"/>
    </row>
    <row r="126" spans="1:3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C126" s="1"/>
      <c r="AD126" s="1"/>
      <c r="AE126" s="1"/>
    </row>
    <row r="127" spans="1:3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C127" s="1"/>
      <c r="AD127" s="1"/>
      <c r="AE127" s="1"/>
    </row>
    <row r="128" spans="1:3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C128" s="1"/>
      <c r="AD128" s="1"/>
      <c r="AE128" s="1"/>
    </row>
    <row r="129" spans="1:3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C129" s="1"/>
      <c r="AD129" s="1"/>
      <c r="AE129" s="1"/>
    </row>
    <row r="130" spans="1:3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C130" s="1"/>
      <c r="AD130" s="1"/>
      <c r="AE130" s="1"/>
    </row>
    <row r="131" spans="1:3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C131" s="1"/>
      <c r="AD131" s="1"/>
      <c r="AE131" s="1"/>
    </row>
    <row r="132" spans="1:3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C132" s="1"/>
      <c r="AD132" s="1"/>
      <c r="AE132" s="1"/>
    </row>
    <row r="133" spans="1:3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C133" s="1"/>
      <c r="AD133" s="1"/>
      <c r="AE133" s="1"/>
    </row>
    <row r="134" spans="1:3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C134" s="1"/>
      <c r="AD134" s="1"/>
      <c r="AE134" s="1"/>
    </row>
    <row r="135" spans="1:3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C135" s="1"/>
      <c r="AD135" s="1"/>
      <c r="AE135" s="1"/>
    </row>
    <row r="136" spans="1:3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C136" s="1"/>
      <c r="AD136" s="1"/>
      <c r="AE136" s="1"/>
    </row>
    <row r="137" spans="1:3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C137" s="1"/>
      <c r="AD137" s="1"/>
      <c r="AE137" s="1"/>
    </row>
    <row r="138" spans="1:3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C138" s="1"/>
      <c r="AD138" s="1"/>
      <c r="AE138" s="1"/>
    </row>
    <row r="139" spans="1:3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C139" s="1"/>
      <c r="AD139" s="1"/>
      <c r="AE139" s="1"/>
    </row>
    <row r="140" spans="1:3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C140" s="1"/>
      <c r="AD140" s="1"/>
      <c r="AE140" s="1"/>
    </row>
    <row r="141" spans="1:3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C141" s="1"/>
      <c r="AD141" s="1"/>
      <c r="AE141" s="1"/>
    </row>
    <row r="142" spans="1:3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C142" s="1"/>
      <c r="AD142" s="1"/>
      <c r="AE142" s="1"/>
    </row>
    <row r="143" spans="1:3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C143" s="1"/>
      <c r="AD143" s="1"/>
      <c r="AE143" s="1"/>
    </row>
    <row r="144" spans="1:3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C144" s="1"/>
      <c r="AD144" s="1"/>
      <c r="AE144" s="1"/>
    </row>
    <row r="145" spans="1:3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C145" s="1"/>
      <c r="AD145" s="1"/>
      <c r="AE145" s="1"/>
    </row>
    <row r="146" spans="1:3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C146" s="1"/>
      <c r="AD146" s="1"/>
      <c r="AE146" s="1"/>
    </row>
    <row r="147" spans="1:3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C147" s="1"/>
      <c r="AD147" s="1"/>
      <c r="AE147" s="1"/>
    </row>
    <row r="148" spans="1:3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C148" s="1"/>
      <c r="AD148" s="1"/>
      <c r="AE148" s="1"/>
    </row>
    <row r="149" spans="1:3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C149" s="1"/>
      <c r="AD149" s="1"/>
      <c r="AE149" s="1"/>
    </row>
    <row r="150" spans="1:3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C150" s="1"/>
      <c r="AD150" s="1"/>
      <c r="AE150" s="1"/>
    </row>
    <row r="151" spans="1:3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C151" s="1"/>
      <c r="AD151" s="1"/>
      <c r="AE151" s="1"/>
    </row>
    <row r="152" spans="1:3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C152" s="1"/>
      <c r="AD152" s="1"/>
      <c r="AE152" s="1"/>
    </row>
    <row r="153" spans="1:3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C153" s="1"/>
      <c r="AD153" s="1"/>
      <c r="AE153" s="1"/>
    </row>
    <row r="154" spans="1:3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C154" s="1"/>
      <c r="AD154" s="1"/>
      <c r="AE154" s="1"/>
    </row>
    <row r="155" spans="1:3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C155" s="1"/>
      <c r="AD155" s="1"/>
      <c r="AE155" s="1"/>
    </row>
    <row r="156" spans="1:3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C156" s="1"/>
      <c r="AD156" s="1"/>
      <c r="AE156" s="1"/>
    </row>
  </sheetData>
  <sheetProtection/>
  <mergeCells count="3">
    <mergeCell ref="O2:S2"/>
    <mergeCell ref="O11:S11"/>
    <mergeCell ref="O17:S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itsccl</dc:creator>
  <cp:keywords/>
  <dc:description/>
  <cp:lastModifiedBy>MKT 37</cp:lastModifiedBy>
  <dcterms:created xsi:type="dcterms:W3CDTF">2020-12-08T06:52:36Z</dcterms:created>
  <dcterms:modified xsi:type="dcterms:W3CDTF">2020-12-08T10:43:51Z</dcterms:modified>
  <cp:category/>
  <cp:version/>
  <cp:contentType/>
  <cp:contentStatus/>
</cp:coreProperties>
</file>