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T 37\Desktop\TRANCHE VIII MODIFIED\"/>
    </mc:Choice>
  </mc:AlternateContent>
  <bookViews>
    <workbookView xWindow="120" yWindow="90" windowWidth="15570" windowHeight="9015" activeTab="2"/>
  </bookViews>
  <sheets>
    <sheet name="cement " sheetId="1" r:id="rId1"/>
    <sheet name="CPP" sheetId="3" r:id="rId2"/>
    <sheet name="OTHERS " sheetId="4" r:id="rId3"/>
    <sheet name="SP.IRON" sheetId="5" r:id="rId4"/>
    <sheet name="Sheet1" sheetId="2" state="hidden" r:id="rId5"/>
  </sheets>
  <definedNames>
    <definedName name="_xlnm._FilterDatabase" localSheetId="0" hidden="1">'cement '!$A$2:$Y$13</definedName>
    <definedName name="_xlnm.Print_Area" localSheetId="0">'cement '!$A$1:$Y$13</definedName>
  </definedNames>
  <calcPr calcId="152511"/>
</workbook>
</file>

<file path=xl/calcChain.xml><?xml version="1.0" encoding="utf-8"?>
<calcChain xmlns="http://schemas.openxmlformats.org/spreadsheetml/2006/main">
  <c r="J13" i="4" l="1"/>
  <c r="I13" i="4"/>
  <c r="H13" i="4"/>
  <c r="E7" i="5" l="1"/>
  <c r="K6" i="5"/>
  <c r="E8" i="5"/>
  <c r="G8" i="5" s="1"/>
  <c r="E6" i="5"/>
  <c r="G6" i="5" s="1"/>
  <c r="G7" i="5"/>
  <c r="E12" i="4"/>
  <c r="G12" i="4" s="1"/>
  <c r="I12" i="4" s="1"/>
  <c r="E3" i="4"/>
  <c r="G3" i="4" s="1"/>
  <c r="E11" i="4"/>
  <c r="G11" i="4" s="1"/>
  <c r="E13" i="4"/>
  <c r="G13" i="4" s="1"/>
  <c r="E5" i="4"/>
  <c r="G5" i="4" s="1"/>
  <c r="E4" i="4"/>
  <c r="G4" i="4" s="1"/>
  <c r="W3" i="3"/>
  <c r="V3" i="3"/>
  <c r="E12" i="3"/>
  <c r="G12" i="3" s="1"/>
  <c r="E13" i="3"/>
  <c r="G13" i="3" s="1"/>
  <c r="E11" i="3"/>
  <c r="G11" i="3" s="1"/>
  <c r="I5" i="3"/>
  <c r="E5" i="3"/>
  <c r="I4" i="3"/>
  <c r="J4" i="3"/>
  <c r="Z3" i="3"/>
  <c r="Y3" i="3"/>
  <c r="T3" i="3"/>
  <c r="J3" i="3"/>
  <c r="I3" i="3"/>
  <c r="E3" i="3"/>
  <c r="E11" i="1"/>
  <c r="E10" i="1"/>
  <c r="E12" i="1"/>
  <c r="G12" i="1" s="1"/>
  <c r="I12" i="1" s="1"/>
  <c r="G5" i="3"/>
  <c r="E4" i="3"/>
  <c r="G4" i="3" s="1"/>
  <c r="E5" i="1"/>
  <c r="E4" i="1"/>
  <c r="G4" i="1" s="1"/>
  <c r="I4" i="1" s="1"/>
  <c r="H12" i="1" l="1"/>
  <c r="S12" i="1"/>
  <c r="J8" i="5"/>
  <c r="I8" i="5"/>
  <c r="J7" i="5"/>
  <c r="I7" i="5"/>
  <c r="J6" i="5"/>
  <c r="I6" i="5"/>
  <c r="J12" i="4"/>
  <c r="J3" i="4"/>
  <c r="I3" i="4"/>
  <c r="J11" i="4"/>
  <c r="I11" i="4"/>
  <c r="J4" i="4"/>
  <c r="I4" i="4"/>
  <c r="J5" i="4"/>
  <c r="I5" i="4"/>
  <c r="X3" i="3"/>
  <c r="J12" i="3"/>
  <c r="I12" i="3"/>
  <c r="J13" i="3"/>
  <c r="I13" i="3"/>
  <c r="J11" i="3"/>
  <c r="I11" i="3"/>
  <c r="T13" i="3"/>
  <c r="G3" i="3"/>
  <c r="G11" i="1"/>
  <c r="H4" i="1"/>
  <c r="G10" i="1"/>
  <c r="G5" i="1"/>
  <c r="V12" i="1" l="1"/>
  <c r="X12" i="1"/>
  <c r="Y12" i="1" s="1"/>
  <c r="U12" i="1"/>
  <c r="W12" i="1" s="1"/>
  <c r="T7" i="5"/>
  <c r="W7" i="5" s="1"/>
  <c r="T6" i="5"/>
  <c r="W6" i="5" s="1"/>
  <c r="T8" i="5"/>
  <c r="V8" i="5" s="1"/>
  <c r="Y7" i="5"/>
  <c r="Z7" i="5" s="1"/>
  <c r="T4" i="4"/>
  <c r="V4" i="4" s="1"/>
  <c r="T12" i="4"/>
  <c r="W12" i="4" s="1"/>
  <c r="T5" i="4"/>
  <c r="W5" i="4" s="1"/>
  <c r="T13" i="4"/>
  <c r="W13" i="4" s="1"/>
  <c r="T3" i="4"/>
  <c r="Y3" i="4" s="1"/>
  <c r="Z3" i="4" s="1"/>
  <c r="T11" i="4"/>
  <c r="W11" i="4" s="1"/>
  <c r="T12" i="3"/>
  <c r="V12" i="3" s="1"/>
  <c r="X12" i="3" s="1"/>
  <c r="T11" i="3"/>
  <c r="W12" i="3"/>
  <c r="W13" i="3"/>
  <c r="V13" i="3"/>
  <c r="Y13" i="3"/>
  <c r="Z13" i="3" s="1"/>
  <c r="I11" i="1"/>
  <c r="H11" i="1"/>
  <c r="S11" i="1" s="1"/>
  <c r="H10" i="1"/>
  <c r="I10" i="1"/>
  <c r="H5" i="1"/>
  <c r="I5" i="1"/>
  <c r="T5" i="3"/>
  <c r="J5" i="3"/>
  <c r="T4" i="3"/>
  <c r="S4" i="1"/>
  <c r="S10" i="1" l="1"/>
  <c r="X10" i="1"/>
  <c r="U11" i="1"/>
  <c r="V11" i="1"/>
  <c r="X11" i="1"/>
  <c r="Y11" i="1" s="1"/>
  <c r="W8" i="5"/>
  <c r="V7" i="5"/>
  <c r="Y8" i="5"/>
  <c r="Z8" i="5" s="1"/>
  <c r="Y6" i="5"/>
  <c r="Z6" i="5" s="1"/>
  <c r="X8" i="5"/>
  <c r="X7" i="5"/>
  <c r="V6" i="5"/>
  <c r="X6" i="5" s="1"/>
  <c r="Y4" i="4"/>
  <c r="Z4" i="4" s="1"/>
  <c r="W4" i="4"/>
  <c r="X4" i="4" s="1"/>
  <c r="Y12" i="4"/>
  <c r="Z12" i="4" s="1"/>
  <c r="V12" i="4"/>
  <c r="X12" i="4" s="1"/>
  <c r="V5" i="4"/>
  <c r="X5" i="4" s="1"/>
  <c r="Y5" i="4"/>
  <c r="Z5" i="4" s="1"/>
  <c r="Y13" i="4"/>
  <c r="Z13" i="4" s="1"/>
  <c r="W3" i="4"/>
  <c r="V3" i="4"/>
  <c r="V13" i="4"/>
  <c r="X13" i="4" s="1"/>
  <c r="Y11" i="4"/>
  <c r="Z11" i="4" s="1"/>
  <c r="V11" i="4"/>
  <c r="X11" i="4" s="1"/>
  <c r="V11" i="3"/>
  <c r="X11" i="3"/>
  <c r="W11" i="3"/>
  <c r="X13" i="3"/>
  <c r="Y12" i="3"/>
  <c r="Z12" i="3" s="1"/>
  <c r="Y11" i="3"/>
  <c r="Z11" i="3" s="1"/>
  <c r="S5" i="1"/>
  <c r="X5" i="1" s="1"/>
  <c r="Y5" i="1" s="1"/>
  <c r="W4" i="3"/>
  <c r="V4" i="3"/>
  <c r="Y4" i="3"/>
  <c r="Z4" i="3" s="1"/>
  <c r="W5" i="3"/>
  <c r="V5" i="3"/>
  <c r="Y5" i="3"/>
  <c r="Z5" i="3" s="1"/>
  <c r="U4" i="1"/>
  <c r="V4" i="1"/>
  <c r="X4" i="1"/>
  <c r="Y4" i="1" s="1"/>
  <c r="W11" i="1" l="1"/>
  <c r="U10" i="1"/>
  <c r="Y10" i="1"/>
  <c r="V10" i="1"/>
  <c r="W10" i="1" s="1"/>
  <c r="X3" i="4"/>
  <c r="X5" i="3"/>
  <c r="X4" i="3"/>
  <c r="U5" i="1"/>
  <c r="V5" i="1"/>
  <c r="W4" i="1"/>
  <c r="W5" i="1" l="1"/>
  <c r="E3" i="1" l="1"/>
  <c r="G3" i="1" l="1"/>
  <c r="H3" i="1" l="1"/>
  <c r="I3" i="1"/>
  <c r="S3" i="1" l="1"/>
  <c r="U3" i="1" s="1"/>
  <c r="X3" i="1" l="1"/>
  <c r="Y3" i="1" s="1"/>
  <c r="V3" i="1"/>
  <c r="W3" i="1" s="1"/>
</calcChain>
</file>

<file path=xl/sharedStrings.xml><?xml version="1.0" encoding="utf-8"?>
<sst xmlns="http://schemas.openxmlformats.org/spreadsheetml/2006/main" count="229" uniqueCount="66">
  <si>
    <t>CHP</t>
  </si>
  <si>
    <t xml:space="preserve">    STC</t>
  </si>
  <si>
    <t>FSC</t>
  </si>
  <si>
    <t>FOREST PERMIT 
CHARGES</t>
  </si>
  <si>
    <t>G11 CRR</t>
  </si>
  <si>
    <t>BASIC TOTAL</t>
  </si>
  <si>
    <t>ENGINE
SHNTG CHGS+ ADDL.CR</t>
  </si>
  <si>
    <t>GCV GR</t>
  </si>
  <si>
    <t>BASE PRICE</t>
  </si>
  <si>
    <t>SIZING CH.</t>
  </si>
  <si>
    <t>Mark up price</t>
  </si>
  <si>
    <t>2% on Royalty</t>
  </si>
  <si>
    <t>PWB +LIFTING CH.</t>
  </si>
  <si>
    <t>G10-CRR</t>
  </si>
  <si>
    <t>30% on Royalty towards DMTF</t>
  </si>
  <si>
    <t>TAXABLE AMOUNT</t>
  </si>
  <si>
    <t>GST COMPENSATION CESS</t>
  </si>
  <si>
    <t>CGST 2.5%</t>
  </si>
  <si>
    <t>SGST 2.5%</t>
  </si>
  <si>
    <t>TOTAL 
PRICE WITH GST 5%</t>
  </si>
  <si>
    <t>IGST 5%</t>
  </si>
  <si>
    <t>TOTAL PRICE
 WITH IGST 5%</t>
  </si>
  <si>
    <t>ROYALTY (14%)</t>
  </si>
  <si>
    <t xml:space="preserve">LAND ADJ. </t>
  </si>
  <si>
    <t>Corpus  of CMPS 1998 (Pension Fund)</t>
  </si>
  <si>
    <t>*Facility / sampling charges</t>
  </si>
  <si>
    <t>ROYALTY ON PREM</t>
  </si>
  <si>
    <t>Explosive Cost Adjustment</t>
  </si>
  <si>
    <t>G7-CRR</t>
  </si>
  <si>
    <t>G8-CRR</t>
  </si>
  <si>
    <t>KISTARAM OC (KGM)</t>
  </si>
  <si>
    <t>GDK I CHP</t>
  </si>
  <si>
    <t>JVR:OC2: SATTUPALLI (KGM)</t>
  </si>
  <si>
    <t>KTK-OC III (BHPL)</t>
  </si>
  <si>
    <t>G5 CRR</t>
  </si>
  <si>
    <t>CHP/MINE</t>
  </si>
  <si>
    <t>KTK-OC II (BHPL)</t>
  </si>
  <si>
    <t>KK OC (MANDAMARRI)</t>
  </si>
  <si>
    <t>GDK OC 3 CHP (GODAVARI KHANI) -RAIL</t>
  </si>
  <si>
    <t>G11-CRR</t>
  </si>
  <si>
    <t>KOYAGUDEM OC2 (YELLANDU)</t>
  </si>
  <si>
    <t>KHAIRGURA OC (BELLAMPALLI)</t>
  </si>
  <si>
    <t>RK OC (MANDAMARRI)</t>
  </si>
  <si>
    <t>RKP CHP (MANDAMARRI)</t>
  </si>
  <si>
    <t xml:space="preserve"> PRICES FOR E-LINKAGE CUSTOMERS TRANCHE VIII (CPP SUB SECTOR)-(27.01.2023)</t>
  </si>
  <si>
    <t xml:space="preserve"> PRICES FOR E-LINKAGE CUSTOMERS TRANCHE VIII  (CPP SUB SECTOR)-(30.01.2023)</t>
  </si>
  <si>
    <t>G7-RND</t>
  </si>
  <si>
    <t xml:space="preserve"> PRICES FOR E-LINKAGE CUSTOMERS TRANCHE VIII (OTHERS SUB SECTOR)-(01.02.2023)</t>
  </si>
  <si>
    <t>PVK-5 (KOTHAGUDEM)</t>
  </si>
  <si>
    <t>PK OC II (MANUGURU)</t>
  </si>
  <si>
    <t xml:space="preserve"> PRICES FOR E-LINKAGE CUSTOMERS TRANCHE VIII  (OTHERS SUB SECTOR)-(02.02.2023)</t>
  </si>
  <si>
    <t>GDK 11 INCLINE (GODAVARI KHANI)</t>
  </si>
  <si>
    <t>G9-RND</t>
  </si>
  <si>
    <t>KCHP (MANUGURU)- RAIL</t>
  </si>
  <si>
    <t>G7- CRR</t>
  </si>
  <si>
    <t>RK-5 (SRIRAMPUR)</t>
  </si>
  <si>
    <t>G9-ROM</t>
  </si>
  <si>
    <t>CHP/ MINE</t>
  </si>
  <si>
    <t>MNG OC-II Extn PH2 (OC-IV), MANUGURU</t>
  </si>
  <si>
    <t xml:space="preserve"> PRICES FOR E-LINKAGE CUSTOMERS TRANCHE VIII  (SPONGE IRON SUB SECTOR)-31.01.2023)</t>
  </si>
  <si>
    <t>RG OC3 EXTN PHASE-II (GDK OC3)              (GODAVARI KHANI</t>
  </si>
  <si>
    <t>G6-CRR</t>
  </si>
  <si>
    <t xml:space="preserve"> PRICES FOR E-LINKAGE CUSTOMERS TRANCHE VIII  (CEMENT SUB SECTOR) (03.02.2023)</t>
  </si>
  <si>
    <t xml:space="preserve"> PRICES FOR E-LINKAGE CUSTOMERS TRANCHE VII  (CEMENT SUB SECTOR) (07.02.2023)</t>
  </si>
  <si>
    <t xml:space="preserve"> IK OC (SRIRAMPUR) (COST PLUS MINE)</t>
  </si>
  <si>
    <t>G6-RND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</si>
</sst>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vertical="center" wrapText="1"/>
    </xf>
    <xf numFmtId="4" fontId="3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/>
    <xf numFmtId="4" fontId="3" fillId="4" borderId="1" xfId="0" applyNumberFormat="1" applyFont="1" applyFill="1" applyBorder="1"/>
    <xf numFmtId="2" fontId="3" fillId="4" borderId="1" xfId="0" applyNumberFormat="1" applyFont="1" applyFill="1" applyBorder="1"/>
    <xf numFmtId="4" fontId="2" fillId="4" borderId="1" xfId="0" applyNumberFormat="1" applyFont="1" applyFill="1" applyBorder="1"/>
    <xf numFmtId="0" fontId="3" fillId="4" borderId="0" xfId="0" applyFont="1" applyFill="1"/>
    <xf numFmtId="0" fontId="2" fillId="0" borderId="3" xfId="0" applyFont="1" applyBorder="1" applyAlignment="1"/>
    <xf numFmtId="0" fontId="7" fillId="0" borderId="3" xfId="0" applyFont="1" applyBorder="1" applyAlignment="1"/>
    <xf numFmtId="2" fontId="7" fillId="0" borderId="3" xfId="0" applyNumberFormat="1" applyFont="1" applyBorder="1" applyAlignment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4" fontId="3" fillId="4" borderId="3" xfId="0" applyNumberFormat="1" applyFont="1" applyFill="1" applyBorder="1"/>
    <xf numFmtId="2" fontId="3" fillId="4" borderId="3" xfId="0" applyNumberFormat="1" applyFont="1" applyFill="1" applyBorder="1"/>
    <xf numFmtId="0" fontId="3" fillId="4" borderId="3" xfId="0" applyFont="1" applyFill="1" applyBorder="1"/>
    <xf numFmtId="2" fontId="3" fillId="0" borderId="3" xfId="0" applyNumberFormat="1" applyFont="1" applyBorder="1"/>
    <xf numFmtId="0" fontId="3" fillId="0" borderId="3" xfId="0" applyFont="1" applyBorder="1"/>
    <xf numFmtId="4" fontId="3" fillId="0" borderId="3" xfId="0" applyNumberFormat="1" applyFont="1" applyBorder="1"/>
    <xf numFmtId="4" fontId="2" fillId="4" borderId="3" xfId="0" applyNumberFormat="1" applyFont="1" applyFill="1" applyBorder="1"/>
    <xf numFmtId="0" fontId="9" fillId="0" borderId="1" xfId="0" applyFont="1" applyBorder="1" applyAlignment="1">
      <alignment vertical="center" wrapText="1"/>
    </xf>
    <xf numFmtId="4" fontId="10" fillId="0" borderId="1" xfId="0" applyNumberFormat="1" applyFont="1" applyBorder="1"/>
    <xf numFmtId="0" fontId="10" fillId="0" borderId="1" xfId="0" applyFont="1" applyBorder="1"/>
    <xf numFmtId="2" fontId="10" fillId="0" borderId="1" xfId="0" applyNumberFormat="1" applyFont="1" applyBorder="1"/>
    <xf numFmtId="4" fontId="9" fillId="0" borderId="1" xfId="0" applyNumberFormat="1" applyFont="1" applyBorder="1"/>
    <xf numFmtId="0" fontId="10" fillId="2" borderId="2" xfId="0" applyFont="1" applyFill="1" applyBorder="1" applyAlignment="1"/>
    <xf numFmtId="2" fontId="10" fillId="2" borderId="1" xfId="0" applyNumberFormat="1" applyFont="1" applyFill="1" applyBorder="1" applyAlignment="1"/>
    <xf numFmtId="4" fontId="9" fillId="2" borderId="1" xfId="0" applyNumberFormat="1" applyFont="1" applyFill="1" applyBorder="1" applyAlignment="1"/>
    <xf numFmtId="4" fontId="10" fillId="2" borderId="1" xfId="0" applyNumberFormat="1" applyFont="1" applyFill="1" applyBorder="1" applyAlignment="1"/>
    <xf numFmtId="2" fontId="9" fillId="2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opLeftCell="D1" zoomScale="50" zoomScaleNormal="50" workbookViewId="0">
      <selection activeCell="K13" sqref="K13"/>
    </sheetView>
  </sheetViews>
  <sheetFormatPr defaultColWidth="15.42578125" defaultRowHeight="50.1" customHeight="1" x14ac:dyDescent="0.35"/>
  <cols>
    <col min="1" max="1" width="36.5703125" style="1" customWidth="1"/>
    <col min="2" max="2" width="16.5703125" style="1" customWidth="1"/>
    <col min="3" max="3" width="20.85546875" style="1" customWidth="1"/>
    <col min="4" max="4" width="13.7109375" style="1" customWidth="1"/>
    <col min="5" max="5" width="20.85546875" style="1" customWidth="1"/>
    <col min="6" max="6" width="16.140625" style="1" customWidth="1"/>
    <col min="7" max="7" width="19" style="1" customWidth="1"/>
    <col min="8" max="8" width="18.140625" style="1" customWidth="1"/>
    <col min="9" max="9" width="15.140625" style="1" customWidth="1"/>
    <col min="10" max="10" width="16.28515625" style="1" customWidth="1"/>
    <col min="11" max="11" width="12" style="1" customWidth="1"/>
    <col min="12" max="12" width="13.140625" style="1" customWidth="1"/>
    <col min="13" max="13" width="20" style="1" customWidth="1"/>
    <col min="14" max="14" width="15.42578125" style="1" customWidth="1"/>
    <col min="15" max="15" width="18" style="1" bestFit="1" customWidth="1"/>
    <col min="16" max="16" width="15.42578125" style="1" customWidth="1"/>
    <col min="17" max="17" width="17.42578125" style="1" customWidth="1"/>
    <col min="18" max="18" width="18.28515625" style="1" customWidth="1"/>
    <col min="19" max="19" width="23.5703125" style="1" customWidth="1"/>
    <col min="20" max="20" width="17.140625" style="1" customWidth="1"/>
    <col min="21" max="21" width="14" style="11" customWidth="1"/>
    <col min="22" max="22" width="13.140625" style="11" customWidth="1"/>
    <col min="23" max="23" width="20" style="1" customWidth="1"/>
    <col min="24" max="24" width="20.42578125" style="11" customWidth="1"/>
    <col min="25" max="25" width="30.85546875" style="1" customWidth="1"/>
    <col min="26" max="16384" width="15.42578125" style="1"/>
  </cols>
  <sheetData>
    <row r="1" spans="1:25" ht="50.1" customHeight="1" x14ac:dyDescent="0.4">
      <c r="A1" s="21" t="s">
        <v>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s="7" customFormat="1" ht="150" customHeight="1" x14ac:dyDescent="0.2">
      <c r="A2" s="3" t="s">
        <v>35</v>
      </c>
      <c r="B2" s="6" t="s">
        <v>7</v>
      </c>
      <c r="C2" s="6" t="s">
        <v>8</v>
      </c>
      <c r="D2" s="6" t="s">
        <v>9</v>
      </c>
      <c r="E2" s="6" t="s">
        <v>5</v>
      </c>
      <c r="F2" s="6" t="s">
        <v>10</v>
      </c>
      <c r="G2" s="8" t="s">
        <v>22</v>
      </c>
      <c r="H2" s="6" t="s">
        <v>11</v>
      </c>
      <c r="I2" s="6" t="s">
        <v>14</v>
      </c>
      <c r="J2" s="6" t="s">
        <v>6</v>
      </c>
      <c r="K2" s="6" t="s">
        <v>23</v>
      </c>
      <c r="L2" s="6" t="s">
        <v>1</v>
      </c>
      <c r="M2" s="6" t="s">
        <v>3</v>
      </c>
      <c r="N2" s="6" t="s">
        <v>12</v>
      </c>
      <c r="O2" s="6" t="s">
        <v>25</v>
      </c>
      <c r="P2" s="6" t="s">
        <v>2</v>
      </c>
      <c r="Q2" s="13" t="s">
        <v>24</v>
      </c>
      <c r="R2" s="13" t="s">
        <v>27</v>
      </c>
      <c r="S2" s="3" t="s">
        <v>15</v>
      </c>
      <c r="T2" s="6" t="s">
        <v>16</v>
      </c>
      <c r="U2" s="9" t="s">
        <v>17</v>
      </c>
      <c r="V2" s="10" t="s">
        <v>18</v>
      </c>
      <c r="W2" s="3" t="s">
        <v>19</v>
      </c>
      <c r="X2" s="12" t="s">
        <v>20</v>
      </c>
      <c r="Y2" s="3" t="s">
        <v>21</v>
      </c>
    </row>
    <row r="3" spans="1:25" s="20" customFormat="1" ht="50.1" customHeight="1" x14ac:dyDescent="0.4">
      <c r="A3" s="15" t="s">
        <v>31</v>
      </c>
      <c r="B3" s="17" t="s">
        <v>29</v>
      </c>
      <c r="C3" s="17">
        <v>4180</v>
      </c>
      <c r="D3" s="17">
        <v>80</v>
      </c>
      <c r="E3" s="17">
        <f>C3+D3</f>
        <v>4260</v>
      </c>
      <c r="F3" s="16">
        <v>0</v>
      </c>
      <c r="G3" s="18">
        <f>E3*0.14</f>
        <v>596.40000000000009</v>
      </c>
      <c r="H3" s="5">
        <f>G3*2%</f>
        <v>11.928000000000003</v>
      </c>
      <c r="I3" s="5">
        <f>G3*30%</f>
        <v>178.92000000000002</v>
      </c>
      <c r="J3" s="16">
        <v>50</v>
      </c>
      <c r="K3" s="16">
        <v>61</v>
      </c>
      <c r="L3" s="16">
        <v>72.14</v>
      </c>
      <c r="M3" s="16">
        <v>10</v>
      </c>
      <c r="N3" s="16">
        <v>60</v>
      </c>
      <c r="O3" s="16">
        <v>0</v>
      </c>
      <c r="P3" s="2">
        <v>686</v>
      </c>
      <c r="Q3" s="16">
        <v>10</v>
      </c>
      <c r="R3" s="5">
        <v>146.4</v>
      </c>
      <c r="S3" s="4">
        <f>SUM(E3:R3)</f>
        <v>6142.7879999999996</v>
      </c>
      <c r="T3" s="16">
        <v>400</v>
      </c>
      <c r="U3" s="18">
        <f>S3*2.5%</f>
        <v>153.56970000000001</v>
      </c>
      <c r="V3" s="18">
        <f>S3*2.5%</f>
        <v>153.56970000000001</v>
      </c>
      <c r="W3" s="19">
        <f>S3+T3+U3+V3</f>
        <v>6849.9273999999996</v>
      </c>
      <c r="X3" s="18">
        <f>S3*5%</f>
        <v>307.13940000000002</v>
      </c>
      <c r="Y3" s="19">
        <f>S3+T3+X3</f>
        <v>6849.9273999999996</v>
      </c>
    </row>
    <row r="4" spans="1:25" s="20" customFormat="1" ht="57" customHeight="1" x14ac:dyDescent="0.4">
      <c r="A4" s="15" t="s">
        <v>30</v>
      </c>
      <c r="B4" s="17" t="s">
        <v>29</v>
      </c>
      <c r="C4" s="17">
        <v>4180</v>
      </c>
      <c r="D4" s="17">
        <v>80</v>
      </c>
      <c r="E4" s="17">
        <f>C4+D4</f>
        <v>4260</v>
      </c>
      <c r="F4" s="16">
        <v>0</v>
      </c>
      <c r="G4" s="18">
        <f>E4*0.14</f>
        <v>596.40000000000009</v>
      </c>
      <c r="H4" s="5">
        <f t="shared" ref="H4:H5" si="0">G4*2%</f>
        <v>11.928000000000003</v>
      </c>
      <c r="I4" s="5">
        <f t="shared" ref="I4:I5" si="1">G4*30%</f>
        <v>178.92000000000002</v>
      </c>
      <c r="J4" s="16">
        <v>17</v>
      </c>
      <c r="K4" s="16">
        <v>61</v>
      </c>
      <c r="L4" s="16">
        <v>0</v>
      </c>
      <c r="M4" s="16">
        <v>10</v>
      </c>
      <c r="N4" s="16">
        <v>60</v>
      </c>
      <c r="O4" s="16">
        <v>0</v>
      </c>
      <c r="P4" s="2">
        <v>686</v>
      </c>
      <c r="Q4" s="16">
        <v>10</v>
      </c>
      <c r="R4" s="5">
        <v>146.4</v>
      </c>
      <c r="S4" s="4">
        <f xml:space="preserve"> SUM(E4:R4)</f>
        <v>6037.6479999999992</v>
      </c>
      <c r="T4" s="16">
        <v>400</v>
      </c>
      <c r="U4" s="18">
        <f>S4*2.5%</f>
        <v>150.94119999999998</v>
      </c>
      <c r="V4" s="18">
        <f>S4*2.5%</f>
        <v>150.94119999999998</v>
      </c>
      <c r="W4" s="19">
        <f>S4+T4+U4+V4</f>
        <v>6739.5303999999996</v>
      </c>
      <c r="X4" s="18">
        <f>S4*5%</f>
        <v>301.88239999999996</v>
      </c>
      <c r="Y4" s="19">
        <f>S4+T4+X4</f>
        <v>6739.5303999999996</v>
      </c>
    </row>
    <row r="5" spans="1:25" s="20" customFormat="1" ht="87" customHeight="1" x14ac:dyDescent="0.4">
      <c r="A5" s="15" t="s">
        <v>32</v>
      </c>
      <c r="B5" s="17" t="s">
        <v>29</v>
      </c>
      <c r="C5" s="17">
        <v>4180</v>
      </c>
      <c r="D5" s="17">
        <v>80</v>
      </c>
      <c r="E5" s="17">
        <f>C5+D5</f>
        <v>4260</v>
      </c>
      <c r="F5" s="18">
        <v>0</v>
      </c>
      <c r="G5" s="16">
        <f t="shared" ref="G5" si="2">E5*0.14</f>
        <v>596.40000000000009</v>
      </c>
      <c r="H5" s="5">
        <f t="shared" si="0"/>
        <v>11.928000000000003</v>
      </c>
      <c r="I5" s="5">
        <f t="shared" si="1"/>
        <v>178.92000000000002</v>
      </c>
      <c r="J5" s="16">
        <v>0</v>
      </c>
      <c r="K5" s="16">
        <v>61</v>
      </c>
      <c r="L5" s="16">
        <v>0</v>
      </c>
      <c r="M5" s="16">
        <v>10</v>
      </c>
      <c r="N5" s="2">
        <v>60</v>
      </c>
      <c r="O5" s="16">
        <v>0</v>
      </c>
      <c r="P5" s="2">
        <v>686</v>
      </c>
      <c r="Q5" s="4">
        <v>10</v>
      </c>
      <c r="R5" s="5">
        <v>146.4</v>
      </c>
      <c r="S5" s="4">
        <f>SUM(E5:R5)</f>
        <v>6020.6479999999992</v>
      </c>
      <c r="T5" s="16">
        <v>400</v>
      </c>
      <c r="U5" s="18">
        <f>S5*2.5%</f>
        <v>150.5162</v>
      </c>
      <c r="V5" s="18">
        <f>S5*2.5%</f>
        <v>150.5162</v>
      </c>
      <c r="W5" s="19">
        <f>S5+T5+U5+V5</f>
        <v>6721.6803999999993</v>
      </c>
      <c r="X5" s="18">
        <f>S5*5%</f>
        <v>301.0324</v>
      </c>
      <c r="Y5" s="19">
        <f>S5+T5+X5</f>
        <v>6721.6803999999993</v>
      </c>
    </row>
    <row r="6" spans="1:25" s="20" customFormat="1" ht="87" customHeight="1" x14ac:dyDescent="0.4">
      <c r="A6" s="15"/>
      <c r="B6" s="17"/>
      <c r="C6" s="17"/>
      <c r="D6" s="17"/>
      <c r="E6" s="17"/>
      <c r="F6" s="18"/>
      <c r="G6" s="16"/>
      <c r="H6" s="5"/>
      <c r="I6" s="5"/>
      <c r="J6" s="16"/>
      <c r="K6" s="16"/>
      <c r="L6" s="16"/>
      <c r="M6" s="16"/>
      <c r="N6" s="2"/>
      <c r="O6" s="16"/>
      <c r="P6" s="2"/>
      <c r="Q6" s="4"/>
      <c r="R6" s="5"/>
      <c r="S6" s="4"/>
      <c r="T6" s="16"/>
      <c r="U6" s="18"/>
      <c r="V6" s="18"/>
      <c r="W6" s="19"/>
      <c r="X6" s="18"/>
      <c r="Y6" s="19"/>
    </row>
    <row r="7" spans="1:25" s="14" customFormat="1" ht="73.5" customHeight="1" x14ac:dyDescent="0.4">
      <c r="A7" s="29"/>
      <c r="B7" s="30"/>
      <c r="C7" s="30"/>
      <c r="D7" s="30"/>
      <c r="E7" s="30"/>
      <c r="F7" s="31"/>
      <c r="G7" s="32"/>
      <c r="H7" s="33"/>
      <c r="I7" s="33"/>
      <c r="J7" s="32"/>
      <c r="K7" s="32"/>
      <c r="L7" s="32"/>
      <c r="M7" s="32"/>
      <c r="N7" s="34"/>
      <c r="O7" s="32"/>
      <c r="P7" s="34"/>
      <c r="Q7" s="34"/>
      <c r="R7" s="33"/>
      <c r="S7" s="35"/>
      <c r="T7" s="32"/>
      <c r="U7" s="31"/>
      <c r="V7" s="31"/>
      <c r="W7" s="36"/>
      <c r="X7" s="31"/>
      <c r="Y7" s="36"/>
    </row>
    <row r="8" spans="1:25" ht="50.1" customHeight="1" x14ac:dyDescent="0.4">
      <c r="A8" s="21" t="s">
        <v>63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97.5" customHeight="1" x14ac:dyDescent="0.35">
      <c r="A9" s="3" t="s">
        <v>35</v>
      </c>
      <c r="B9" s="6" t="s">
        <v>7</v>
      </c>
      <c r="C9" s="6" t="s">
        <v>8</v>
      </c>
      <c r="D9" s="6" t="s">
        <v>9</v>
      </c>
      <c r="E9" s="6" t="s">
        <v>5</v>
      </c>
      <c r="F9" s="6" t="s">
        <v>10</v>
      </c>
      <c r="G9" s="8" t="s">
        <v>22</v>
      </c>
      <c r="H9" s="6" t="s">
        <v>11</v>
      </c>
      <c r="I9" s="6" t="s">
        <v>14</v>
      </c>
      <c r="J9" s="6" t="s">
        <v>6</v>
      </c>
      <c r="K9" s="6" t="s">
        <v>23</v>
      </c>
      <c r="L9" s="6" t="s">
        <v>1</v>
      </c>
      <c r="M9" s="6" t="s">
        <v>3</v>
      </c>
      <c r="N9" s="6" t="s">
        <v>12</v>
      </c>
      <c r="O9" s="6" t="s">
        <v>25</v>
      </c>
      <c r="P9" s="6" t="s">
        <v>2</v>
      </c>
      <c r="Q9" s="13" t="s">
        <v>24</v>
      </c>
      <c r="R9" s="13" t="s">
        <v>27</v>
      </c>
      <c r="S9" s="3" t="s">
        <v>15</v>
      </c>
      <c r="T9" s="6" t="s">
        <v>16</v>
      </c>
      <c r="U9" s="9" t="s">
        <v>17</v>
      </c>
      <c r="V9" s="10" t="s">
        <v>18</v>
      </c>
      <c r="W9" s="3" t="s">
        <v>19</v>
      </c>
      <c r="X9" s="12" t="s">
        <v>20</v>
      </c>
      <c r="Y9" s="3" t="s">
        <v>21</v>
      </c>
    </row>
    <row r="10" spans="1:25" ht="50.1" customHeight="1" x14ac:dyDescent="0.4">
      <c r="A10" s="15" t="s">
        <v>33</v>
      </c>
      <c r="B10" s="17" t="s">
        <v>34</v>
      </c>
      <c r="C10" s="17">
        <v>5285</v>
      </c>
      <c r="D10" s="17">
        <v>80</v>
      </c>
      <c r="E10" s="17">
        <f t="shared" ref="E10" si="3">C10+D10</f>
        <v>5365</v>
      </c>
      <c r="F10" s="16">
        <v>0</v>
      </c>
      <c r="G10" s="18">
        <f t="shared" ref="G10" si="4">E10*0.14</f>
        <v>751.1</v>
      </c>
      <c r="H10" s="5">
        <f>G10*2%</f>
        <v>15.022</v>
      </c>
      <c r="I10" s="5">
        <f t="shared" ref="I10:I12" si="5">G10*30%</f>
        <v>225.33</v>
      </c>
      <c r="J10" s="16">
        <v>17</v>
      </c>
      <c r="K10" s="16">
        <v>61</v>
      </c>
      <c r="L10" s="16">
        <v>0</v>
      </c>
      <c r="M10" s="16">
        <v>10</v>
      </c>
      <c r="N10" s="16">
        <v>21.25</v>
      </c>
      <c r="O10" s="16">
        <v>0</v>
      </c>
      <c r="P10" s="2">
        <v>686</v>
      </c>
      <c r="Q10" s="4">
        <v>10</v>
      </c>
      <c r="R10" s="5">
        <v>146.4</v>
      </c>
      <c r="S10" s="2">
        <f>SUM(E10:R10)</f>
        <v>7308.1019999999999</v>
      </c>
      <c r="T10" s="2">
        <v>400</v>
      </c>
      <c r="U10" s="18">
        <f>S10*2.5%</f>
        <v>182.70255</v>
      </c>
      <c r="V10" s="18">
        <f>S10*2.5%</f>
        <v>182.70255</v>
      </c>
      <c r="W10" s="19">
        <f>S10+T10+U10+V10</f>
        <v>8073.5070999999998</v>
      </c>
      <c r="X10" s="5">
        <f t="shared" ref="X10:X12" si="6">S10*5%</f>
        <v>365.4051</v>
      </c>
      <c r="Y10" s="19">
        <f>S10+T10+X10</f>
        <v>8073.5070999999998</v>
      </c>
    </row>
    <row r="11" spans="1:25" ht="50.1" customHeight="1" x14ac:dyDescent="0.4">
      <c r="A11" s="15" t="s">
        <v>36</v>
      </c>
      <c r="B11" s="17" t="s">
        <v>34</v>
      </c>
      <c r="C11" s="17">
        <v>5285</v>
      </c>
      <c r="D11" s="17">
        <v>80</v>
      </c>
      <c r="E11" s="17">
        <f t="shared" ref="E11" si="7">C11+D11</f>
        <v>5365</v>
      </c>
      <c r="F11" s="16">
        <v>0</v>
      </c>
      <c r="G11" s="18">
        <f t="shared" ref="G11" si="8">E11*0.14</f>
        <v>751.1</v>
      </c>
      <c r="H11" s="5">
        <f t="shared" ref="H11:H12" si="9">G11*2%</f>
        <v>15.022</v>
      </c>
      <c r="I11" s="5">
        <f t="shared" si="5"/>
        <v>225.33</v>
      </c>
      <c r="J11" s="16">
        <v>0</v>
      </c>
      <c r="K11" s="16">
        <v>61</v>
      </c>
      <c r="L11" s="16">
        <v>0</v>
      </c>
      <c r="M11" s="16">
        <v>10</v>
      </c>
      <c r="N11" s="16">
        <v>60</v>
      </c>
      <c r="O11" s="16">
        <v>0</v>
      </c>
      <c r="P11" s="2">
        <v>686</v>
      </c>
      <c r="Q11" s="4">
        <v>10</v>
      </c>
      <c r="R11" s="5">
        <v>146.4</v>
      </c>
      <c r="S11" s="2">
        <f t="shared" ref="S11:S12" si="10">SUM(E11:R11)</f>
        <v>7329.8519999999999</v>
      </c>
      <c r="T11" s="2">
        <v>400</v>
      </c>
      <c r="U11" s="18">
        <f t="shared" ref="U11:U12" si="11">S11*2.5%</f>
        <v>183.24630000000002</v>
      </c>
      <c r="V11" s="18">
        <f t="shared" ref="V11:V12" si="12">S11*2.5%</f>
        <v>183.24630000000002</v>
      </c>
      <c r="W11" s="19">
        <f t="shared" ref="W11:W12" si="13">S11+T11+U11+V11</f>
        <v>8096.3445999999994</v>
      </c>
      <c r="X11" s="5">
        <f t="shared" si="6"/>
        <v>366.49260000000004</v>
      </c>
      <c r="Y11" s="19">
        <f t="shared" ref="Y11:Y12" si="14">S11+T11+X11</f>
        <v>8096.3446000000004</v>
      </c>
    </row>
    <row r="12" spans="1:25" ht="64.5" customHeight="1" x14ac:dyDescent="0.4">
      <c r="A12" s="15" t="s">
        <v>37</v>
      </c>
      <c r="B12" s="17" t="s">
        <v>28</v>
      </c>
      <c r="C12" s="17">
        <v>4730</v>
      </c>
      <c r="D12" s="17">
        <v>80</v>
      </c>
      <c r="E12" s="17">
        <f>C12+D12</f>
        <v>4810</v>
      </c>
      <c r="F12" s="18">
        <v>0</v>
      </c>
      <c r="G12" s="16">
        <f t="shared" ref="G12" si="15">E12*0.14</f>
        <v>673.40000000000009</v>
      </c>
      <c r="H12" s="5">
        <f t="shared" si="9"/>
        <v>13.468000000000002</v>
      </c>
      <c r="I12" s="5">
        <f t="shared" si="5"/>
        <v>202.02</v>
      </c>
      <c r="J12" s="16">
        <v>0</v>
      </c>
      <c r="K12" s="16">
        <v>61</v>
      </c>
      <c r="L12" s="16">
        <v>0</v>
      </c>
      <c r="M12" s="16">
        <v>10</v>
      </c>
      <c r="N12" s="2">
        <v>0</v>
      </c>
      <c r="O12" s="16">
        <v>0</v>
      </c>
      <c r="P12" s="2">
        <v>686</v>
      </c>
      <c r="Q12" s="4">
        <v>10</v>
      </c>
      <c r="R12" s="5">
        <v>146.4</v>
      </c>
      <c r="S12" s="2">
        <f t="shared" si="10"/>
        <v>6612.2879999999996</v>
      </c>
      <c r="T12" s="2">
        <v>400</v>
      </c>
      <c r="U12" s="18">
        <f t="shared" si="11"/>
        <v>165.30719999999999</v>
      </c>
      <c r="V12" s="18">
        <f t="shared" si="12"/>
        <v>165.30719999999999</v>
      </c>
      <c r="W12" s="19">
        <f t="shared" si="13"/>
        <v>7342.9023999999999</v>
      </c>
      <c r="X12" s="5">
        <f t="shared" si="6"/>
        <v>330.61439999999999</v>
      </c>
      <c r="Y12" s="19">
        <f t="shared" si="14"/>
        <v>7342.9023999999999</v>
      </c>
    </row>
    <row r="13" spans="1:25" ht="64.5" customHeight="1" x14ac:dyDescent="0.4">
      <c r="A13" s="15"/>
      <c r="B13" s="17"/>
      <c r="C13" s="17"/>
      <c r="D13" s="17"/>
      <c r="E13" s="17"/>
      <c r="F13" s="18"/>
      <c r="G13" s="16"/>
      <c r="H13" s="5"/>
      <c r="I13" s="5"/>
      <c r="J13" s="16"/>
      <c r="K13" s="16"/>
      <c r="L13" s="16"/>
      <c r="M13" s="16"/>
      <c r="N13" s="2"/>
      <c r="O13" s="16"/>
      <c r="P13" s="2"/>
      <c r="Q13" s="4"/>
      <c r="R13" s="5"/>
      <c r="S13" s="4"/>
      <c r="T13" s="16"/>
      <c r="U13" s="18"/>
      <c r="V13" s="18"/>
      <c r="W13" s="19"/>
      <c r="X13" s="18"/>
      <c r="Y13" s="19"/>
    </row>
  </sheetData>
  <phoneticPr fontId="1" type="noConversion"/>
  <printOptions horizontalCentered="1" verticalCentered="1"/>
  <pageMargins left="0" right="0" top="0" bottom="0" header="0" footer="0"/>
  <pageSetup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/>
  </sheetViews>
  <sheetFormatPr defaultRowHeight="12.75" x14ac:dyDescent="0.2"/>
  <cols>
    <col min="1" max="1" width="19.85546875" customWidth="1"/>
    <col min="2" max="2" width="11" customWidth="1"/>
    <col min="3" max="3" width="9.140625" customWidth="1"/>
    <col min="4" max="4" width="9.42578125" bestFit="1" customWidth="1"/>
    <col min="5" max="5" width="12.28515625" customWidth="1"/>
    <col min="6" max="6" width="8.140625" customWidth="1"/>
    <col min="7" max="7" width="10" bestFit="1" customWidth="1"/>
    <col min="8" max="8" width="7.85546875" customWidth="1"/>
    <col min="9" max="10" width="10" bestFit="1" customWidth="1"/>
    <col min="11" max="11" width="8.85546875" customWidth="1"/>
    <col min="12" max="12" width="5.42578125" customWidth="1"/>
    <col min="13" max="13" width="4.85546875" customWidth="1"/>
    <col min="14" max="15" width="9.42578125" bestFit="1" customWidth="1"/>
    <col min="16" max="16" width="7.42578125" customWidth="1"/>
    <col min="17" max="17" width="9.85546875" bestFit="1" customWidth="1"/>
    <col min="18" max="18" width="12.140625" customWidth="1"/>
    <col min="19" max="19" width="10" bestFit="1" customWidth="1"/>
    <col min="20" max="20" width="12.28515625" bestFit="1" customWidth="1"/>
    <col min="21" max="21" width="9.42578125" bestFit="1" customWidth="1"/>
    <col min="22" max="23" width="10" bestFit="1" customWidth="1"/>
    <col min="24" max="24" width="12.28515625" bestFit="1" customWidth="1"/>
    <col min="25" max="25" width="9.85546875" bestFit="1" customWidth="1"/>
    <col min="26" max="26" width="12.140625" bestFit="1" customWidth="1"/>
  </cols>
  <sheetData>
    <row r="1" spans="1:26" ht="31.5" customHeight="1" x14ac:dyDescent="0.25">
      <c r="A1" s="22" t="s">
        <v>44</v>
      </c>
      <c r="B1" s="22"/>
      <c r="C1" s="22"/>
      <c r="D1" s="22"/>
      <c r="E1" s="22"/>
      <c r="F1" s="22"/>
      <c r="G1" s="22"/>
      <c r="H1" s="23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87" customHeight="1" x14ac:dyDescent="0.2">
      <c r="A2" s="24" t="s">
        <v>0</v>
      </c>
      <c r="B2" s="25" t="s">
        <v>7</v>
      </c>
      <c r="C2" s="25" t="s">
        <v>8</v>
      </c>
      <c r="D2" s="25" t="s">
        <v>9</v>
      </c>
      <c r="E2" s="25" t="s">
        <v>5</v>
      </c>
      <c r="F2" s="25" t="s">
        <v>10</v>
      </c>
      <c r="G2" s="26" t="s">
        <v>22</v>
      </c>
      <c r="H2" s="26" t="s">
        <v>26</v>
      </c>
      <c r="I2" s="25" t="s">
        <v>11</v>
      </c>
      <c r="J2" s="25" t="s">
        <v>14</v>
      </c>
      <c r="K2" s="25" t="s">
        <v>6</v>
      </c>
      <c r="L2" s="25" t="s">
        <v>23</v>
      </c>
      <c r="M2" s="25" t="s">
        <v>1</v>
      </c>
      <c r="N2" s="25" t="s">
        <v>3</v>
      </c>
      <c r="O2" s="25" t="s">
        <v>12</v>
      </c>
      <c r="P2" s="25" t="s">
        <v>25</v>
      </c>
      <c r="Q2" s="25" t="s">
        <v>2</v>
      </c>
      <c r="R2" s="27" t="s">
        <v>24</v>
      </c>
      <c r="S2" s="27" t="s">
        <v>27</v>
      </c>
      <c r="T2" s="24" t="s">
        <v>15</v>
      </c>
      <c r="U2" s="25" t="s">
        <v>16</v>
      </c>
      <c r="V2" s="28" t="s">
        <v>17</v>
      </c>
      <c r="W2" s="24" t="s">
        <v>18</v>
      </c>
      <c r="X2" s="24" t="s">
        <v>19</v>
      </c>
      <c r="Y2" s="25" t="s">
        <v>20</v>
      </c>
      <c r="Z2" s="24" t="s">
        <v>21</v>
      </c>
    </row>
    <row r="3" spans="1:26" s="42" customFormat="1" ht="41.25" customHeight="1" x14ac:dyDescent="0.2">
      <c r="A3" s="37" t="s">
        <v>38</v>
      </c>
      <c r="B3" s="38" t="s">
        <v>4</v>
      </c>
      <c r="C3" s="38">
        <v>3140</v>
      </c>
      <c r="D3" s="38">
        <v>80</v>
      </c>
      <c r="E3" s="38">
        <f>C3+D3</f>
        <v>3220</v>
      </c>
      <c r="F3" s="39">
        <v>0</v>
      </c>
      <c r="G3" s="40">
        <f>E3*0.14</f>
        <v>450.80000000000007</v>
      </c>
      <c r="H3" s="40">
        <v>0</v>
      </c>
      <c r="I3" s="39">
        <f>G3*2%</f>
        <v>9.0160000000000018</v>
      </c>
      <c r="J3" s="39">
        <f>G3*30%</f>
        <v>135.24</v>
      </c>
      <c r="K3" s="39">
        <v>50</v>
      </c>
      <c r="L3" s="39">
        <v>61</v>
      </c>
      <c r="M3" s="39">
        <v>72.14</v>
      </c>
      <c r="N3" s="39">
        <v>10</v>
      </c>
      <c r="O3" s="39">
        <v>60</v>
      </c>
      <c r="P3" s="39">
        <v>100</v>
      </c>
      <c r="Q3" s="40">
        <v>686</v>
      </c>
      <c r="R3" s="38">
        <v>10</v>
      </c>
      <c r="S3" s="39">
        <v>146.4</v>
      </c>
      <c r="T3" s="40">
        <f>SUM(E3:S3)</f>
        <v>5010.5959999999995</v>
      </c>
      <c r="U3" s="40">
        <v>400</v>
      </c>
      <c r="V3" s="41">
        <f>T3*2.5%</f>
        <v>125.2649</v>
      </c>
      <c r="W3" s="41">
        <f>T3*2.5%</f>
        <v>125.2649</v>
      </c>
      <c r="X3" s="41">
        <f>T3+U3+V3+W3</f>
        <v>5661.1257999999998</v>
      </c>
      <c r="Y3" s="43">
        <f>T3*5%</f>
        <v>250.52979999999999</v>
      </c>
      <c r="Z3" s="41">
        <f>T3+U3+Y3</f>
        <v>5661.1257999999998</v>
      </c>
    </row>
    <row r="4" spans="1:26" s="42" customFormat="1" ht="41.25" customHeight="1" x14ac:dyDescent="0.2">
      <c r="A4" s="37" t="s">
        <v>60</v>
      </c>
      <c r="B4" s="38" t="s">
        <v>39</v>
      </c>
      <c r="C4" s="38">
        <v>3140</v>
      </c>
      <c r="D4" s="38">
        <v>80</v>
      </c>
      <c r="E4" s="38">
        <f>C4+D4</f>
        <v>3220</v>
      </c>
      <c r="F4" s="39">
        <v>0</v>
      </c>
      <c r="G4" s="40">
        <f>E4*0.14</f>
        <v>450.80000000000007</v>
      </c>
      <c r="H4" s="40">
        <v>0</v>
      </c>
      <c r="I4" s="39">
        <f>G4*2%</f>
        <v>9.0160000000000018</v>
      </c>
      <c r="J4" s="39">
        <f>G4*30%</f>
        <v>135.24</v>
      </c>
      <c r="K4" s="39">
        <v>0</v>
      </c>
      <c r="L4" s="39">
        <v>61</v>
      </c>
      <c r="M4" s="39">
        <v>0</v>
      </c>
      <c r="N4" s="39">
        <v>10</v>
      </c>
      <c r="O4" s="39">
        <v>0</v>
      </c>
      <c r="P4" s="39">
        <v>0</v>
      </c>
      <c r="Q4" s="40">
        <v>686</v>
      </c>
      <c r="R4" s="38">
        <v>10</v>
      </c>
      <c r="S4" s="39">
        <v>146.4</v>
      </c>
      <c r="T4" s="40">
        <f xml:space="preserve"> SUM(E4:S4)</f>
        <v>4728.4560000000001</v>
      </c>
      <c r="U4" s="40">
        <v>400</v>
      </c>
      <c r="V4" s="41">
        <f>T4*2.5%</f>
        <v>118.21140000000001</v>
      </c>
      <c r="W4" s="40">
        <f>T4*2.5%</f>
        <v>118.21140000000001</v>
      </c>
      <c r="X4" s="41">
        <f>T4+U4+V4+W4</f>
        <v>5364.8788000000004</v>
      </c>
      <c r="Y4" s="43">
        <f>T4*5%</f>
        <v>236.42280000000002</v>
      </c>
      <c r="Z4" s="41">
        <f>T4+U4+Y4</f>
        <v>5364.8788000000004</v>
      </c>
    </row>
    <row r="5" spans="1:26" s="42" customFormat="1" ht="41.25" customHeight="1" x14ac:dyDescent="0.2">
      <c r="A5" s="37" t="s">
        <v>40</v>
      </c>
      <c r="B5" s="38" t="s">
        <v>4</v>
      </c>
      <c r="C5" s="38">
        <v>3140</v>
      </c>
      <c r="D5" s="38">
        <v>80</v>
      </c>
      <c r="E5" s="38">
        <f>C5+D5</f>
        <v>3220</v>
      </c>
      <c r="F5" s="39">
        <v>0</v>
      </c>
      <c r="G5" s="40">
        <f t="shared" ref="G5" si="0">E5*0.14</f>
        <v>450.80000000000007</v>
      </c>
      <c r="H5" s="40">
        <v>0</v>
      </c>
      <c r="I5" s="39">
        <f>G5*2%</f>
        <v>9.0160000000000018</v>
      </c>
      <c r="J5" s="39">
        <f>(G5+H5)*30%</f>
        <v>135.24</v>
      </c>
      <c r="K5" s="39">
        <v>17</v>
      </c>
      <c r="L5" s="39">
        <v>61</v>
      </c>
      <c r="M5" s="39">
        <v>0</v>
      </c>
      <c r="N5" s="39">
        <v>10</v>
      </c>
      <c r="O5" s="39">
        <v>21.25</v>
      </c>
      <c r="P5" s="39">
        <v>0</v>
      </c>
      <c r="Q5" s="40">
        <v>686</v>
      </c>
      <c r="R5" s="38">
        <v>10</v>
      </c>
      <c r="S5" s="39">
        <v>146.4</v>
      </c>
      <c r="T5" s="40">
        <f>SUM(E5:S5)</f>
        <v>4766.7060000000001</v>
      </c>
      <c r="U5" s="40">
        <v>400</v>
      </c>
      <c r="V5" s="41">
        <f>T5*2.5%</f>
        <v>119.16765000000001</v>
      </c>
      <c r="W5" s="40">
        <f>T5*2.5%</f>
        <v>119.16765000000001</v>
      </c>
      <c r="X5" s="41">
        <f>T5+U5+V5+W5</f>
        <v>5405.0413000000008</v>
      </c>
      <c r="Y5" s="43">
        <f>T5*5%</f>
        <v>238.33530000000002</v>
      </c>
      <c r="Z5" s="41">
        <f>T5+U5+Y5</f>
        <v>5405.0412999999999</v>
      </c>
    </row>
    <row r="9" spans="1:26" ht="15.75" x14ac:dyDescent="0.25">
      <c r="A9" s="22" t="s">
        <v>45</v>
      </c>
      <c r="B9" s="22"/>
      <c r="C9" s="22"/>
      <c r="D9" s="22"/>
      <c r="E9" s="22"/>
      <c r="F9" s="22"/>
      <c r="G9" s="22"/>
      <c r="H9" s="23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20" x14ac:dyDescent="0.2">
      <c r="A10" s="24" t="s">
        <v>0</v>
      </c>
      <c r="B10" s="25" t="s">
        <v>7</v>
      </c>
      <c r="C10" s="25" t="s">
        <v>8</v>
      </c>
      <c r="D10" s="25" t="s">
        <v>9</v>
      </c>
      <c r="E10" s="25" t="s">
        <v>5</v>
      </c>
      <c r="F10" s="25" t="s">
        <v>10</v>
      </c>
      <c r="G10" s="26" t="s">
        <v>22</v>
      </c>
      <c r="H10" s="26" t="s">
        <v>26</v>
      </c>
      <c r="I10" s="25" t="s">
        <v>11</v>
      </c>
      <c r="J10" s="25" t="s">
        <v>14</v>
      </c>
      <c r="K10" s="25" t="s">
        <v>6</v>
      </c>
      <c r="L10" s="25" t="s">
        <v>23</v>
      </c>
      <c r="M10" s="25" t="s">
        <v>1</v>
      </c>
      <c r="N10" s="25" t="s">
        <v>3</v>
      </c>
      <c r="O10" s="25" t="s">
        <v>12</v>
      </c>
      <c r="P10" s="25" t="s">
        <v>25</v>
      </c>
      <c r="Q10" s="25" t="s">
        <v>2</v>
      </c>
      <c r="R10" s="27" t="s">
        <v>24</v>
      </c>
      <c r="S10" s="27" t="s">
        <v>27</v>
      </c>
      <c r="T10" s="24" t="s">
        <v>15</v>
      </c>
      <c r="U10" s="25" t="s">
        <v>16</v>
      </c>
      <c r="V10" s="28" t="s">
        <v>17</v>
      </c>
      <c r="W10" s="24" t="s">
        <v>18</v>
      </c>
      <c r="X10" s="24" t="s">
        <v>19</v>
      </c>
      <c r="Y10" s="25" t="s">
        <v>20</v>
      </c>
      <c r="Z10" s="24" t="s">
        <v>21</v>
      </c>
    </row>
    <row r="11" spans="1:26" ht="25.5" x14ac:dyDescent="0.2">
      <c r="A11" s="37" t="s">
        <v>41</v>
      </c>
      <c r="B11" s="38" t="s">
        <v>13</v>
      </c>
      <c r="C11" s="38">
        <v>3680</v>
      </c>
      <c r="D11" s="38">
        <v>80</v>
      </c>
      <c r="E11" s="38">
        <f>C11+D11</f>
        <v>3760</v>
      </c>
      <c r="F11" s="39">
        <v>0</v>
      </c>
      <c r="G11" s="40">
        <f>E11*0.14</f>
        <v>526.40000000000009</v>
      </c>
      <c r="H11" s="40">
        <v>0</v>
      </c>
      <c r="I11" s="39">
        <f>G11*2%</f>
        <v>10.528000000000002</v>
      </c>
      <c r="J11" s="39">
        <f>G11*30%</f>
        <v>157.92000000000002</v>
      </c>
      <c r="K11" s="39">
        <v>0</v>
      </c>
      <c r="L11" s="39">
        <v>61</v>
      </c>
      <c r="M11" s="39">
        <v>0</v>
      </c>
      <c r="N11" s="39">
        <v>10</v>
      </c>
      <c r="O11" s="39">
        <v>60</v>
      </c>
      <c r="P11" s="39">
        <v>0</v>
      </c>
      <c r="Q11" s="40">
        <v>686</v>
      </c>
      <c r="R11" s="38">
        <v>10</v>
      </c>
      <c r="S11" s="39">
        <v>146.4</v>
      </c>
      <c r="T11" s="40">
        <f>SUM(E11:S11)</f>
        <v>5428.2479999999996</v>
      </c>
      <c r="U11" s="40">
        <v>400</v>
      </c>
      <c r="V11" s="38">
        <f>T11*2.5%</f>
        <v>135.7062</v>
      </c>
      <c r="W11" s="40">
        <f>T11*2.5%</f>
        <v>135.7062</v>
      </c>
      <c r="X11" s="41">
        <f>T11+U11+V11+W11</f>
        <v>6099.6603999999988</v>
      </c>
      <c r="Y11" s="43">
        <f>T11*5%</f>
        <v>271.41239999999999</v>
      </c>
      <c r="Z11" s="46">
        <f>T11+U11+Y11</f>
        <v>6099.6603999999998</v>
      </c>
    </row>
    <row r="12" spans="1:26" ht="30.75" customHeight="1" x14ac:dyDescent="0.2">
      <c r="A12" s="37" t="s">
        <v>42</v>
      </c>
      <c r="B12" s="38" t="s">
        <v>13</v>
      </c>
      <c r="C12" s="38">
        <v>3680</v>
      </c>
      <c r="D12" s="38">
        <v>80</v>
      </c>
      <c r="E12" s="38">
        <f>C12+D12</f>
        <v>3760</v>
      </c>
      <c r="F12" s="39">
        <v>0</v>
      </c>
      <c r="G12" s="40">
        <f>E12*0.14</f>
        <v>526.40000000000009</v>
      </c>
      <c r="H12" s="40">
        <v>0</v>
      </c>
      <c r="I12" s="39">
        <f>G12*2%</f>
        <v>10.528000000000002</v>
      </c>
      <c r="J12" s="39">
        <f>G12*30%</f>
        <v>157.92000000000002</v>
      </c>
      <c r="K12" s="39">
        <v>0</v>
      </c>
      <c r="L12" s="39">
        <v>61</v>
      </c>
      <c r="M12" s="39">
        <v>0</v>
      </c>
      <c r="N12" s="39">
        <v>10</v>
      </c>
      <c r="O12" s="39">
        <v>60</v>
      </c>
      <c r="P12" s="39">
        <v>0</v>
      </c>
      <c r="Q12" s="40">
        <v>686</v>
      </c>
      <c r="R12" s="38">
        <v>10</v>
      </c>
      <c r="S12" s="39">
        <v>146.4</v>
      </c>
      <c r="T12" s="40">
        <f xml:space="preserve"> SUM(E12:S12)</f>
        <v>5428.2479999999996</v>
      </c>
      <c r="U12" s="40">
        <v>400</v>
      </c>
      <c r="V12" s="38">
        <f>T12*2.5%</f>
        <v>135.7062</v>
      </c>
      <c r="W12" s="40">
        <f>T12*2.5%</f>
        <v>135.7062</v>
      </c>
      <c r="X12" s="41">
        <f>T12+U12+V12+W12</f>
        <v>6099.6603999999988</v>
      </c>
      <c r="Y12" s="43">
        <f>T12*5%</f>
        <v>271.41239999999999</v>
      </c>
      <c r="Z12" s="46">
        <f>T12+U12+Y12</f>
        <v>6099.6603999999998</v>
      </c>
    </row>
    <row r="13" spans="1:26" ht="34.5" customHeight="1" x14ac:dyDescent="0.2">
      <c r="A13" s="37" t="s">
        <v>43</v>
      </c>
      <c r="B13" s="38" t="s">
        <v>4</v>
      </c>
      <c r="C13" s="38">
        <v>3140</v>
      </c>
      <c r="D13" s="38">
        <v>80</v>
      </c>
      <c r="E13" s="38">
        <f>C13+D13</f>
        <v>3220</v>
      </c>
      <c r="F13" s="39">
        <v>0</v>
      </c>
      <c r="G13" s="40">
        <f t="shared" ref="G13" si="1">E13*0.14</f>
        <v>450.80000000000007</v>
      </c>
      <c r="H13" s="40">
        <v>0</v>
      </c>
      <c r="I13" s="39">
        <f>G13*2%</f>
        <v>9.0160000000000018</v>
      </c>
      <c r="J13" s="39">
        <f>(G13+H13)*30%</f>
        <v>135.24</v>
      </c>
      <c r="K13" s="39">
        <v>50</v>
      </c>
      <c r="L13" s="39">
        <v>61</v>
      </c>
      <c r="M13" s="39">
        <v>133</v>
      </c>
      <c r="N13" s="39">
        <v>10</v>
      </c>
      <c r="O13" s="39">
        <v>60</v>
      </c>
      <c r="P13" s="39">
        <v>0</v>
      </c>
      <c r="Q13" s="40">
        <v>686</v>
      </c>
      <c r="R13" s="38">
        <v>10</v>
      </c>
      <c r="S13" s="39">
        <v>146.4</v>
      </c>
      <c r="T13" s="40">
        <f>SUM(E13:S13)</f>
        <v>4971.4560000000001</v>
      </c>
      <c r="U13" s="40">
        <v>400</v>
      </c>
      <c r="V13" s="38">
        <f>T13*2.5%</f>
        <v>124.28640000000001</v>
      </c>
      <c r="W13" s="40">
        <f>T13*2.5%</f>
        <v>124.28640000000001</v>
      </c>
      <c r="X13" s="41">
        <f>T13+U13+V13+W13</f>
        <v>5620.0288</v>
      </c>
      <c r="Y13" s="43">
        <f>T13*5%</f>
        <v>248.57280000000003</v>
      </c>
      <c r="Z13" s="46">
        <f>T13+U13+Y13</f>
        <v>5620.0288</v>
      </c>
    </row>
  </sheetData>
  <pageMargins left="0" right="0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A7" workbookViewId="0">
      <selection activeCell="E10" sqref="E10"/>
    </sheetView>
  </sheetViews>
  <sheetFormatPr defaultRowHeight="12.75" x14ac:dyDescent="0.2"/>
  <cols>
    <col min="1" max="1" width="19.85546875" customWidth="1"/>
    <col min="2" max="2" width="9.140625" customWidth="1"/>
    <col min="3" max="3" width="12.28515625" bestFit="1" customWidth="1"/>
    <col min="4" max="4" width="9.42578125" bestFit="1" customWidth="1"/>
    <col min="5" max="5" width="12.28515625" bestFit="1" customWidth="1"/>
    <col min="6" max="6" width="9.42578125" bestFit="1" customWidth="1"/>
    <col min="7" max="7" width="10" bestFit="1" customWidth="1"/>
    <col min="8" max="8" width="13" customWidth="1"/>
    <col min="9" max="10" width="10" bestFit="1" customWidth="1"/>
    <col min="11" max="16" width="9.42578125" bestFit="1" customWidth="1"/>
    <col min="17" max="17" width="9.85546875" bestFit="1" customWidth="1"/>
    <col min="18" max="18" width="9.42578125" bestFit="1" customWidth="1"/>
    <col min="19" max="19" width="10" bestFit="1" customWidth="1"/>
    <col min="20" max="20" width="12.28515625" bestFit="1" customWidth="1"/>
    <col min="21" max="21" width="9.42578125" bestFit="1" customWidth="1"/>
    <col min="22" max="23" width="10" bestFit="1" customWidth="1"/>
    <col min="24" max="24" width="12.28515625" bestFit="1" customWidth="1"/>
    <col min="25" max="25" width="9.85546875" bestFit="1" customWidth="1"/>
    <col min="26" max="26" width="12.140625" bestFit="1" customWidth="1"/>
  </cols>
  <sheetData>
    <row r="1" spans="1:26" ht="31.5" customHeight="1" x14ac:dyDescent="0.25">
      <c r="A1" s="22" t="s">
        <v>47</v>
      </c>
      <c r="B1" s="22"/>
      <c r="C1" s="22"/>
      <c r="D1" s="22"/>
      <c r="E1" s="22"/>
      <c r="F1" s="22"/>
      <c r="G1" s="22"/>
      <c r="H1" s="23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87" customHeight="1" x14ac:dyDescent="0.2">
      <c r="A2" s="24" t="s">
        <v>35</v>
      </c>
      <c r="B2" s="25" t="s">
        <v>7</v>
      </c>
      <c r="C2" s="25" t="s">
        <v>8</v>
      </c>
      <c r="D2" s="25" t="s">
        <v>9</v>
      </c>
      <c r="E2" s="25" t="s">
        <v>5</v>
      </c>
      <c r="F2" s="25" t="s">
        <v>10</v>
      </c>
      <c r="G2" s="26" t="s">
        <v>22</v>
      </c>
      <c r="H2" s="26" t="s">
        <v>26</v>
      </c>
      <c r="I2" s="25" t="s">
        <v>11</v>
      </c>
      <c r="J2" s="25" t="s">
        <v>14</v>
      </c>
      <c r="K2" s="25" t="s">
        <v>6</v>
      </c>
      <c r="L2" s="25" t="s">
        <v>23</v>
      </c>
      <c r="M2" s="25" t="s">
        <v>1</v>
      </c>
      <c r="N2" s="25" t="s">
        <v>3</v>
      </c>
      <c r="O2" s="25" t="s">
        <v>12</v>
      </c>
      <c r="P2" s="25" t="s">
        <v>25</v>
      </c>
      <c r="Q2" s="25" t="s">
        <v>2</v>
      </c>
      <c r="R2" s="27" t="s">
        <v>24</v>
      </c>
      <c r="S2" s="27" t="s">
        <v>27</v>
      </c>
      <c r="T2" s="24" t="s">
        <v>15</v>
      </c>
      <c r="U2" s="25" t="s">
        <v>16</v>
      </c>
      <c r="V2" s="28" t="s">
        <v>17</v>
      </c>
      <c r="W2" s="24" t="s">
        <v>18</v>
      </c>
      <c r="X2" s="24" t="s">
        <v>19</v>
      </c>
      <c r="Y2" s="25" t="s">
        <v>20</v>
      </c>
      <c r="Z2" s="24" t="s">
        <v>21</v>
      </c>
    </row>
    <row r="3" spans="1:26" ht="30.75" customHeight="1" x14ac:dyDescent="0.2">
      <c r="A3" s="37" t="s">
        <v>32</v>
      </c>
      <c r="B3" s="38" t="s">
        <v>46</v>
      </c>
      <c r="C3" s="38">
        <v>4730</v>
      </c>
      <c r="D3" s="38">
        <v>220</v>
      </c>
      <c r="E3" s="38">
        <f>C3+D3</f>
        <v>4950</v>
      </c>
      <c r="F3" s="38">
        <v>0</v>
      </c>
      <c r="G3" s="38">
        <f t="shared" ref="G3" si="0">E3*0.14</f>
        <v>693.00000000000011</v>
      </c>
      <c r="H3" s="38">
        <v>0</v>
      </c>
      <c r="I3" s="38">
        <f t="shared" ref="I3" si="1">G3*2%</f>
        <v>13.860000000000003</v>
      </c>
      <c r="J3" s="38">
        <f t="shared" ref="J3" si="2">G3*30%</f>
        <v>207.90000000000003</v>
      </c>
      <c r="K3" s="38">
        <v>0</v>
      </c>
      <c r="L3" s="38">
        <v>61</v>
      </c>
      <c r="M3" s="38">
        <v>0</v>
      </c>
      <c r="N3" s="38">
        <v>10</v>
      </c>
      <c r="O3" s="38">
        <v>60</v>
      </c>
      <c r="P3" s="38">
        <v>0</v>
      </c>
      <c r="Q3" s="38">
        <v>686</v>
      </c>
      <c r="R3" s="38">
        <v>10</v>
      </c>
      <c r="S3" s="38">
        <v>146.4</v>
      </c>
      <c r="T3" s="38">
        <f>SUM(E3:S3)</f>
        <v>6838.1599999999989</v>
      </c>
      <c r="U3" s="38">
        <v>400</v>
      </c>
      <c r="V3" s="38">
        <f>T3*2.5%</f>
        <v>170.95399999999998</v>
      </c>
      <c r="W3" s="38">
        <f>T3*2.5%</f>
        <v>170.95399999999998</v>
      </c>
      <c r="X3" s="38">
        <f>T3+U3+V3+W3</f>
        <v>7580.0679999999984</v>
      </c>
      <c r="Y3" s="41">
        <f>T3*5%</f>
        <v>341.90799999999996</v>
      </c>
      <c r="Z3" s="44">
        <f>T3+U3+Y3</f>
        <v>7580.0679999999993</v>
      </c>
    </row>
    <row r="4" spans="1:26" s="42" customFormat="1" ht="41.25" customHeight="1" x14ac:dyDescent="0.2">
      <c r="A4" s="37" t="s">
        <v>48</v>
      </c>
      <c r="B4" s="38" t="s">
        <v>29</v>
      </c>
      <c r="C4" s="38">
        <v>4180</v>
      </c>
      <c r="D4" s="38">
        <v>80</v>
      </c>
      <c r="E4" s="38">
        <f>C4+D4</f>
        <v>4260</v>
      </c>
      <c r="F4" s="38">
        <v>0</v>
      </c>
      <c r="G4" s="38">
        <f>E4*0.14</f>
        <v>596.40000000000009</v>
      </c>
      <c r="H4" s="38">
        <v>0</v>
      </c>
      <c r="I4" s="38">
        <f>G4*2%</f>
        <v>11.928000000000003</v>
      </c>
      <c r="J4" s="38">
        <f>G4*30%</f>
        <v>178.92000000000002</v>
      </c>
      <c r="K4" s="38">
        <v>0</v>
      </c>
      <c r="L4" s="38">
        <v>61</v>
      </c>
      <c r="M4" s="38">
        <v>0</v>
      </c>
      <c r="N4" s="38">
        <v>10</v>
      </c>
      <c r="O4" s="38">
        <v>0</v>
      </c>
      <c r="P4" s="38">
        <v>0</v>
      </c>
      <c r="Q4" s="38">
        <v>686</v>
      </c>
      <c r="R4" s="38">
        <v>10</v>
      </c>
      <c r="S4" s="38">
        <v>146.4</v>
      </c>
      <c r="T4" s="38">
        <f xml:space="preserve"> SUM(E4:S4)</f>
        <v>5960.6479999999992</v>
      </c>
      <c r="U4" s="38">
        <v>400</v>
      </c>
      <c r="V4" s="41">
        <f>T4*2.5%</f>
        <v>149.0162</v>
      </c>
      <c r="W4" s="38">
        <f>T4*2.5%</f>
        <v>149.0162</v>
      </c>
      <c r="X4" s="41">
        <f>T4+U4+V4+W4</f>
        <v>6658.6803999999993</v>
      </c>
      <c r="Y4" s="45">
        <f>T4*5%</f>
        <v>298.0324</v>
      </c>
      <c r="Z4" s="44">
        <f>T4+U4+Y4</f>
        <v>6658.6803999999993</v>
      </c>
    </row>
    <row r="5" spans="1:26" s="42" customFormat="1" ht="41.25" customHeight="1" x14ac:dyDescent="0.2">
      <c r="A5" s="37" t="s">
        <v>49</v>
      </c>
      <c r="B5" s="38" t="s">
        <v>61</v>
      </c>
      <c r="C5" s="38">
        <v>5130</v>
      </c>
      <c r="D5" s="38">
        <v>80</v>
      </c>
      <c r="E5" s="38">
        <f>C5+D5</f>
        <v>5210</v>
      </c>
      <c r="F5" s="38">
        <v>0</v>
      </c>
      <c r="G5" s="38">
        <f t="shared" ref="G5" si="3">E5*0.14</f>
        <v>729.40000000000009</v>
      </c>
      <c r="H5" s="38">
        <v>0</v>
      </c>
      <c r="I5" s="38">
        <f>G5*2%</f>
        <v>14.588000000000003</v>
      </c>
      <c r="J5" s="38">
        <f>(G5+H5)*30%</f>
        <v>218.82000000000002</v>
      </c>
      <c r="K5" s="38">
        <v>0</v>
      </c>
      <c r="L5" s="38">
        <v>61</v>
      </c>
      <c r="M5" s="38">
        <v>0</v>
      </c>
      <c r="N5" s="38">
        <v>10</v>
      </c>
      <c r="O5" s="38">
        <v>21.25</v>
      </c>
      <c r="P5" s="38">
        <v>0</v>
      </c>
      <c r="Q5" s="38">
        <v>686</v>
      </c>
      <c r="R5" s="38">
        <v>10</v>
      </c>
      <c r="S5" s="38">
        <v>146.4</v>
      </c>
      <c r="T5" s="38">
        <f>SUM(E5:S5)</f>
        <v>7107.4579999999987</v>
      </c>
      <c r="U5" s="38">
        <v>400</v>
      </c>
      <c r="V5" s="41">
        <f>T5*2.5%</f>
        <v>177.68644999999998</v>
      </c>
      <c r="W5" s="38">
        <f>T5*2.5%</f>
        <v>177.68644999999998</v>
      </c>
      <c r="X5" s="41">
        <f>T5+U5+V5+W5</f>
        <v>7862.830899999999</v>
      </c>
      <c r="Y5" s="45">
        <f>T5*5%</f>
        <v>355.37289999999996</v>
      </c>
      <c r="Z5" s="44">
        <f>T5+U5+Y5</f>
        <v>7862.830899999999</v>
      </c>
    </row>
    <row r="9" spans="1:26" ht="23.25" customHeight="1" x14ac:dyDescent="0.25">
      <c r="A9" s="22" t="s">
        <v>50</v>
      </c>
      <c r="B9" s="22"/>
      <c r="C9" s="22"/>
      <c r="D9" s="22"/>
      <c r="E9" s="22"/>
      <c r="F9" s="22"/>
      <c r="G9" s="22"/>
      <c r="H9" s="23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10.25" x14ac:dyDescent="0.2">
      <c r="A10" s="24" t="s">
        <v>57</v>
      </c>
      <c r="B10" s="25" t="s">
        <v>7</v>
      </c>
      <c r="C10" s="25" t="s">
        <v>8</v>
      </c>
      <c r="D10" s="25" t="s">
        <v>9</v>
      </c>
      <c r="E10" s="25" t="s">
        <v>5</v>
      </c>
      <c r="F10" s="25" t="s">
        <v>10</v>
      </c>
      <c r="G10" s="26" t="s">
        <v>22</v>
      </c>
      <c r="H10" s="26" t="s">
        <v>26</v>
      </c>
      <c r="I10" s="25" t="s">
        <v>11</v>
      </c>
      <c r="J10" s="25" t="s">
        <v>14</v>
      </c>
      <c r="K10" s="25" t="s">
        <v>6</v>
      </c>
      <c r="L10" s="25" t="s">
        <v>23</v>
      </c>
      <c r="M10" s="25" t="s">
        <v>1</v>
      </c>
      <c r="N10" s="25" t="s">
        <v>3</v>
      </c>
      <c r="O10" s="25" t="s">
        <v>12</v>
      </c>
      <c r="P10" s="25" t="s">
        <v>25</v>
      </c>
      <c r="Q10" s="25" t="s">
        <v>2</v>
      </c>
      <c r="R10" s="27" t="s">
        <v>24</v>
      </c>
      <c r="S10" s="27" t="s">
        <v>27</v>
      </c>
      <c r="T10" s="24" t="s">
        <v>15</v>
      </c>
      <c r="U10" s="25" t="s">
        <v>16</v>
      </c>
      <c r="V10" s="28" t="s">
        <v>17</v>
      </c>
      <c r="W10" s="24" t="s">
        <v>18</v>
      </c>
      <c r="X10" s="24" t="s">
        <v>19</v>
      </c>
      <c r="Y10" s="25" t="s">
        <v>20</v>
      </c>
      <c r="Z10" s="24" t="s">
        <v>21</v>
      </c>
    </row>
    <row r="11" spans="1:26" ht="30.75" customHeight="1" x14ac:dyDescent="0.2">
      <c r="A11" s="37" t="s">
        <v>51</v>
      </c>
      <c r="B11" s="38" t="s">
        <v>52</v>
      </c>
      <c r="C11" s="38">
        <v>3820</v>
      </c>
      <c r="D11" s="38">
        <v>220</v>
      </c>
      <c r="E11" s="38">
        <f>C11+D11</f>
        <v>4040</v>
      </c>
      <c r="F11" s="38">
        <v>0</v>
      </c>
      <c r="G11" s="38">
        <f t="shared" ref="G11" si="4">E11*0.14</f>
        <v>565.6</v>
      </c>
      <c r="H11" s="38">
        <v>0</v>
      </c>
      <c r="I11" s="38">
        <f t="shared" ref="I11:I13" si="5">G11*2%</f>
        <v>11.312000000000001</v>
      </c>
      <c r="J11" s="38">
        <f t="shared" ref="J11:J13" si="6">G11*30%</f>
        <v>169.68</v>
      </c>
      <c r="K11" s="38">
        <v>0</v>
      </c>
      <c r="L11" s="38">
        <v>61</v>
      </c>
      <c r="M11" s="38">
        <v>0</v>
      </c>
      <c r="N11" s="38">
        <v>10</v>
      </c>
      <c r="O11" s="38">
        <v>0</v>
      </c>
      <c r="P11" s="38">
        <v>0</v>
      </c>
      <c r="Q11" s="38">
        <v>686</v>
      </c>
      <c r="R11" s="38">
        <v>10</v>
      </c>
      <c r="S11" s="38">
        <v>146.4</v>
      </c>
      <c r="T11" s="38">
        <f>SUM(E11:S11)</f>
        <v>5699.9920000000002</v>
      </c>
      <c r="U11" s="38">
        <v>400</v>
      </c>
      <c r="V11" s="38">
        <f>T11*2.5%</f>
        <v>142.49980000000002</v>
      </c>
      <c r="W11" s="38">
        <f>T11*2.5%</f>
        <v>142.49980000000002</v>
      </c>
      <c r="X11" s="38">
        <f>T11+U11+V11+W11</f>
        <v>6384.9915999999994</v>
      </c>
      <c r="Y11" s="41">
        <f>T11*5%</f>
        <v>284.99960000000004</v>
      </c>
      <c r="Z11" s="44">
        <f>T11+U11+Y11</f>
        <v>6384.9916000000003</v>
      </c>
    </row>
    <row r="12" spans="1:26" s="42" customFormat="1" ht="41.25" customHeight="1" x14ac:dyDescent="0.2">
      <c r="A12" s="37" t="s">
        <v>38</v>
      </c>
      <c r="B12" s="38" t="s">
        <v>4</v>
      </c>
      <c r="C12" s="38">
        <v>3140</v>
      </c>
      <c r="D12" s="38">
        <v>80</v>
      </c>
      <c r="E12" s="38">
        <f>C12+D12</f>
        <v>3220</v>
      </c>
      <c r="F12" s="38">
        <v>0</v>
      </c>
      <c r="G12" s="38">
        <f>E12*0.14</f>
        <v>450.80000000000007</v>
      </c>
      <c r="H12" s="38">
        <v>0</v>
      </c>
      <c r="I12" s="38">
        <f t="shared" si="5"/>
        <v>9.0160000000000018</v>
      </c>
      <c r="J12" s="38">
        <f t="shared" si="6"/>
        <v>135.24</v>
      </c>
      <c r="K12" s="38">
        <v>50</v>
      </c>
      <c r="L12" s="38">
        <v>61</v>
      </c>
      <c r="M12" s="38">
        <v>72.14</v>
      </c>
      <c r="N12" s="38">
        <v>10</v>
      </c>
      <c r="O12" s="38">
        <v>60</v>
      </c>
      <c r="P12" s="38">
        <v>100</v>
      </c>
      <c r="Q12" s="38">
        <v>686</v>
      </c>
      <c r="R12" s="38">
        <v>10</v>
      </c>
      <c r="S12" s="38">
        <v>146.4</v>
      </c>
      <c r="T12" s="38">
        <f>SUM(E12:S12)</f>
        <v>5010.5959999999995</v>
      </c>
      <c r="U12" s="38">
        <v>400</v>
      </c>
      <c r="V12" s="41">
        <f>T12*2.5%</f>
        <v>125.2649</v>
      </c>
      <c r="W12" s="41">
        <f>T12*2.5%</f>
        <v>125.2649</v>
      </c>
      <c r="X12" s="41">
        <f>T12+U12+V12+W12</f>
        <v>5661.1257999999998</v>
      </c>
      <c r="Y12" s="45">
        <f>T12*5%</f>
        <v>250.52979999999999</v>
      </c>
      <c r="Z12" s="44">
        <f>T12+U12+Y12</f>
        <v>5661.1257999999998</v>
      </c>
    </row>
    <row r="13" spans="1:26" ht="34.5" customHeight="1" x14ac:dyDescent="0.2">
      <c r="A13" s="37" t="s">
        <v>64</v>
      </c>
      <c r="B13" s="38" t="s">
        <v>65</v>
      </c>
      <c r="C13" s="38">
        <v>5130</v>
      </c>
      <c r="D13" s="38">
        <v>220</v>
      </c>
      <c r="E13" s="38">
        <f>C13+D13</f>
        <v>5350</v>
      </c>
      <c r="F13" s="38">
        <v>597.29</v>
      </c>
      <c r="G13" s="38">
        <f t="shared" ref="G13" si="7">E13*0.14</f>
        <v>749.00000000000011</v>
      </c>
      <c r="H13" s="38">
        <f>F13*14%</f>
        <v>83.620599999999996</v>
      </c>
      <c r="I13" s="38">
        <f>(G13+H13)*2%</f>
        <v>16.652412000000002</v>
      </c>
      <c r="J13" s="38">
        <f>(G13+H13)*30%</f>
        <v>249.78618</v>
      </c>
      <c r="K13" s="38">
        <v>0</v>
      </c>
      <c r="L13" s="38">
        <v>61</v>
      </c>
      <c r="M13" s="38">
        <v>0</v>
      </c>
      <c r="N13" s="38">
        <v>10</v>
      </c>
      <c r="O13" s="38">
        <v>21.25</v>
      </c>
      <c r="P13" s="38">
        <v>0</v>
      </c>
      <c r="Q13" s="38">
        <v>686</v>
      </c>
      <c r="R13" s="38">
        <v>10</v>
      </c>
      <c r="S13" s="38">
        <v>146.4</v>
      </c>
      <c r="T13" s="38">
        <f>SUM(E13:S13)</f>
        <v>7980.9991920000002</v>
      </c>
      <c r="U13" s="38">
        <v>400</v>
      </c>
      <c r="V13" s="38">
        <f>T13*2.5%</f>
        <v>199.52497980000001</v>
      </c>
      <c r="W13" s="38">
        <f>T13*2.5%</f>
        <v>199.52497980000001</v>
      </c>
      <c r="X13" s="41">
        <f>T13+U13+V13+W13</f>
        <v>8780.0491516000002</v>
      </c>
      <c r="Y13" s="45">
        <f>T13*5%</f>
        <v>399.04995960000002</v>
      </c>
      <c r="Z13" s="44">
        <f>T13+U13+Y13</f>
        <v>8780.0491516000002</v>
      </c>
    </row>
  </sheetData>
  <pageMargins left="0" right="0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8"/>
  <sheetViews>
    <sheetView topLeftCell="H1" workbookViewId="0">
      <selection activeCell="K6" sqref="K6"/>
    </sheetView>
  </sheetViews>
  <sheetFormatPr defaultRowHeight="12.75" x14ac:dyDescent="0.2"/>
  <cols>
    <col min="1" max="1" width="19.85546875" customWidth="1"/>
    <col min="2" max="2" width="11" customWidth="1"/>
    <col min="3" max="3" width="12.28515625" bestFit="1" customWidth="1"/>
    <col min="4" max="4" width="9.42578125" bestFit="1" customWidth="1"/>
    <col min="5" max="5" width="12.28515625" bestFit="1" customWidth="1"/>
    <col min="6" max="6" width="9.42578125" bestFit="1" customWidth="1"/>
    <col min="7" max="7" width="10" bestFit="1" customWidth="1"/>
    <col min="8" max="8" width="13" customWidth="1"/>
    <col min="9" max="10" width="10" bestFit="1" customWidth="1"/>
    <col min="11" max="16" width="9.42578125" bestFit="1" customWidth="1"/>
    <col min="17" max="17" width="9.85546875" bestFit="1" customWidth="1"/>
    <col min="18" max="18" width="9.42578125" bestFit="1" customWidth="1"/>
    <col min="19" max="19" width="10" bestFit="1" customWidth="1"/>
    <col min="20" max="20" width="12.28515625" bestFit="1" customWidth="1"/>
    <col min="21" max="21" width="9.42578125" bestFit="1" customWidth="1"/>
    <col min="22" max="23" width="10" bestFit="1" customWidth="1"/>
    <col min="24" max="24" width="12.28515625" bestFit="1" customWidth="1"/>
    <col min="25" max="25" width="9.85546875" bestFit="1" customWidth="1"/>
    <col min="26" max="26" width="12.140625" bestFit="1" customWidth="1"/>
  </cols>
  <sheetData>
    <row r="4" spans="1:26" ht="23.25" customHeight="1" x14ac:dyDescent="0.25">
      <c r="A4" s="22" t="s">
        <v>59</v>
      </c>
      <c r="B4" s="22"/>
      <c r="C4" s="22"/>
      <c r="D4" s="22"/>
      <c r="E4" s="22"/>
      <c r="F4" s="22"/>
      <c r="G4" s="22"/>
      <c r="H4" s="23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10.25" x14ac:dyDescent="0.2">
      <c r="A5" s="24" t="s">
        <v>57</v>
      </c>
      <c r="B5" s="25" t="s">
        <v>7</v>
      </c>
      <c r="C5" s="25" t="s">
        <v>8</v>
      </c>
      <c r="D5" s="25" t="s">
        <v>9</v>
      </c>
      <c r="E5" s="25" t="s">
        <v>5</v>
      </c>
      <c r="F5" s="25" t="s">
        <v>10</v>
      </c>
      <c r="G5" s="26" t="s">
        <v>22</v>
      </c>
      <c r="H5" s="26" t="s">
        <v>26</v>
      </c>
      <c r="I5" s="25" t="s">
        <v>11</v>
      </c>
      <c r="J5" s="25" t="s">
        <v>14</v>
      </c>
      <c r="K5" s="25" t="s">
        <v>6</v>
      </c>
      <c r="L5" s="25" t="s">
        <v>23</v>
      </c>
      <c r="M5" s="25" t="s">
        <v>1</v>
      </c>
      <c r="N5" s="25" t="s">
        <v>3</v>
      </c>
      <c r="O5" s="25" t="s">
        <v>12</v>
      </c>
      <c r="P5" s="25" t="s">
        <v>25</v>
      </c>
      <c r="Q5" s="25" t="s">
        <v>2</v>
      </c>
      <c r="R5" s="27" t="s">
        <v>24</v>
      </c>
      <c r="S5" s="27" t="s">
        <v>27</v>
      </c>
      <c r="T5" s="24" t="s">
        <v>15</v>
      </c>
      <c r="U5" s="25" t="s">
        <v>16</v>
      </c>
      <c r="V5" s="28" t="s">
        <v>17</v>
      </c>
      <c r="W5" s="24" t="s">
        <v>18</v>
      </c>
      <c r="X5" s="24" t="s">
        <v>19</v>
      </c>
      <c r="Y5" s="25" t="s">
        <v>20</v>
      </c>
      <c r="Z5" s="24" t="s">
        <v>21</v>
      </c>
    </row>
    <row r="6" spans="1:26" s="42" customFormat="1" ht="41.25" customHeight="1" x14ac:dyDescent="0.2">
      <c r="A6" s="37" t="s">
        <v>53</v>
      </c>
      <c r="B6" s="38" t="s">
        <v>54</v>
      </c>
      <c r="C6" s="38">
        <v>4730</v>
      </c>
      <c r="D6" s="38">
        <v>80</v>
      </c>
      <c r="E6" s="38">
        <f>C6+D6</f>
        <v>4810</v>
      </c>
      <c r="F6" s="38">
        <v>0</v>
      </c>
      <c r="G6" s="38">
        <f>E6*0.14</f>
        <v>673.40000000000009</v>
      </c>
      <c r="H6" s="38">
        <v>0</v>
      </c>
      <c r="I6" s="38">
        <f>G6*2%</f>
        <v>13.468000000000002</v>
      </c>
      <c r="J6" s="38">
        <f>G6*30%</f>
        <v>202.02</v>
      </c>
      <c r="K6" s="38">
        <f>50+17</f>
        <v>67</v>
      </c>
      <c r="L6" s="38">
        <v>61</v>
      </c>
      <c r="M6" s="38">
        <v>45</v>
      </c>
      <c r="N6" s="38">
        <v>10</v>
      </c>
      <c r="O6" s="38">
        <v>60</v>
      </c>
      <c r="P6" s="38">
        <v>0</v>
      </c>
      <c r="Q6" s="38">
        <v>686</v>
      </c>
      <c r="R6" s="38">
        <v>10</v>
      </c>
      <c r="S6" s="38">
        <v>146.4</v>
      </c>
      <c r="T6" s="38">
        <f>SUM(E6:S6)</f>
        <v>6784.2879999999996</v>
      </c>
      <c r="U6" s="38">
        <v>400</v>
      </c>
      <c r="V6" s="41">
        <f>T6*2.5%</f>
        <v>169.60720000000001</v>
      </c>
      <c r="W6" s="41">
        <f>T6*2.5%</f>
        <v>169.60720000000001</v>
      </c>
      <c r="X6" s="41">
        <f>T6+U6+V6+W6</f>
        <v>7523.5024000000003</v>
      </c>
      <c r="Y6" s="45">
        <f>T6*5%</f>
        <v>339.21440000000001</v>
      </c>
      <c r="Z6" s="45">
        <f>T6+U6+Y6</f>
        <v>7523.5023999999994</v>
      </c>
    </row>
    <row r="7" spans="1:26" ht="30.75" customHeight="1" x14ac:dyDescent="0.2">
      <c r="A7" s="37" t="s">
        <v>55</v>
      </c>
      <c r="B7" s="38" t="s">
        <v>56</v>
      </c>
      <c r="C7" s="38">
        <v>3820</v>
      </c>
      <c r="D7" s="38">
        <v>0</v>
      </c>
      <c r="E7" s="38">
        <f>C7+D7</f>
        <v>3820</v>
      </c>
      <c r="F7" s="38">
        <v>0</v>
      </c>
      <c r="G7" s="38">
        <f t="shared" ref="G7" si="0">E7*0.14</f>
        <v>534.80000000000007</v>
      </c>
      <c r="H7" s="38">
        <v>0</v>
      </c>
      <c r="I7" s="38">
        <f t="shared" ref="I7:I8" si="1">G7*2%</f>
        <v>10.696000000000002</v>
      </c>
      <c r="J7" s="38">
        <f t="shared" ref="J7:J8" si="2">G7*30%</f>
        <v>160.44000000000003</v>
      </c>
      <c r="K7" s="38">
        <v>0</v>
      </c>
      <c r="L7" s="38">
        <v>61</v>
      </c>
      <c r="M7" s="38">
        <v>0</v>
      </c>
      <c r="N7" s="38">
        <v>10</v>
      </c>
      <c r="O7" s="38">
        <v>0</v>
      </c>
      <c r="P7" s="38">
        <v>0</v>
      </c>
      <c r="Q7" s="38">
        <v>686</v>
      </c>
      <c r="R7" s="38">
        <v>10</v>
      </c>
      <c r="S7" s="38">
        <v>146.4</v>
      </c>
      <c r="T7" s="38">
        <f>SUM(E7:S7)</f>
        <v>5439.3359999999993</v>
      </c>
      <c r="U7" s="38">
        <v>400</v>
      </c>
      <c r="V7" s="38">
        <f>T7*2.5%</f>
        <v>135.98339999999999</v>
      </c>
      <c r="W7" s="38">
        <f>T7*2.5%</f>
        <v>135.98339999999999</v>
      </c>
      <c r="X7" s="38">
        <f>T7+U7+V7+W7</f>
        <v>6111.3027999999995</v>
      </c>
      <c r="Y7" s="41">
        <f>T7*5%</f>
        <v>271.96679999999998</v>
      </c>
      <c r="Z7" s="45">
        <f>T7+U7+Y7</f>
        <v>6111.3027999999995</v>
      </c>
    </row>
    <row r="8" spans="1:26" ht="42.75" customHeight="1" x14ac:dyDescent="0.2">
      <c r="A8" s="37" t="s">
        <v>58</v>
      </c>
      <c r="B8" s="38" t="s">
        <v>28</v>
      </c>
      <c r="C8" s="38">
        <v>4730</v>
      </c>
      <c r="D8" s="38">
        <v>80</v>
      </c>
      <c r="E8" s="38">
        <f>C8+D8</f>
        <v>4810</v>
      </c>
      <c r="F8" s="38">
        <v>0</v>
      </c>
      <c r="G8" s="38">
        <f t="shared" ref="G8" si="3">E8*0.14</f>
        <v>673.40000000000009</v>
      </c>
      <c r="H8" s="38">
        <v>0</v>
      </c>
      <c r="I8" s="38">
        <f t="shared" si="1"/>
        <v>13.468000000000002</v>
      </c>
      <c r="J8" s="38">
        <f t="shared" si="2"/>
        <v>202.02</v>
      </c>
      <c r="K8" s="38">
        <v>17</v>
      </c>
      <c r="L8" s="38">
        <v>61</v>
      </c>
      <c r="M8" s="38">
        <v>0</v>
      </c>
      <c r="N8" s="38">
        <v>10</v>
      </c>
      <c r="O8" s="38">
        <v>0</v>
      </c>
      <c r="P8" s="38">
        <v>0</v>
      </c>
      <c r="Q8" s="38">
        <v>686</v>
      </c>
      <c r="R8" s="38">
        <v>10</v>
      </c>
      <c r="S8" s="38">
        <v>146.4</v>
      </c>
      <c r="T8" s="38">
        <f>SUM(E8:S8)</f>
        <v>6629.2879999999996</v>
      </c>
      <c r="U8" s="38">
        <v>400</v>
      </c>
      <c r="V8" s="38">
        <f>T8*2.5%</f>
        <v>165.73220000000001</v>
      </c>
      <c r="W8" s="38">
        <f>T8*2.5%</f>
        <v>165.73220000000001</v>
      </c>
      <c r="X8" s="41">
        <f>T8+U8+V8+W8</f>
        <v>7360.7524000000003</v>
      </c>
      <c r="Y8" s="45">
        <f>T8*5%</f>
        <v>331.46440000000001</v>
      </c>
      <c r="Z8" s="45">
        <f>T8+U8+Y8</f>
        <v>7360.7523999999994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cement </vt:lpstr>
      <vt:lpstr>CPP</vt:lpstr>
      <vt:lpstr>OTHERS </vt:lpstr>
      <vt:lpstr>SP.IRON</vt:lpstr>
      <vt:lpstr>Sheet1</vt:lpstr>
      <vt:lpstr>'cement 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2023-01-21T04:46:13Z</cp:lastPrinted>
  <dcterms:created xsi:type="dcterms:W3CDTF">2012-05-11T06:32:59Z</dcterms:created>
  <dcterms:modified xsi:type="dcterms:W3CDTF">2023-02-02T05:29:10Z</dcterms:modified>
</cp:coreProperties>
</file>