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CL\Desktop\E auction -Sept. 2026 -\"/>
    </mc:Choice>
  </mc:AlternateContent>
  <xr:revisionPtr revIDLastSave="0" documentId="13_ncr:1_{82399D9A-F6C5-4AB2-8BD8-2FA24A40C248}" xr6:coauthVersionLast="47" xr6:coauthVersionMax="47" xr10:uidLastSave="{00000000-0000-0000-0000-000000000000}"/>
  <bookViews>
    <workbookView xWindow="-120" yWindow="-120" windowWidth="19440" windowHeight="14880" tabRatio="412" xr2:uid="{00000000-000D-0000-FFFF-FFFF00000000}"/>
  </bookViews>
  <sheets>
    <sheet name="18%" sheetId="1" r:id="rId1"/>
  </sheets>
  <definedNames>
    <definedName name="_xlnm._FilterDatabase" localSheetId="0" hidden="1">'18%'!$A$4:$Z$24</definedName>
    <definedName name="_xlnm.Print_Area" localSheetId="0">'18%'!$A$1:$Z$24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P11" i="1"/>
  <c r="O11" i="1"/>
  <c r="S11" i="1" s="1"/>
  <c r="E11" i="1"/>
  <c r="O24" i="1"/>
  <c r="E24" i="1"/>
  <c r="O7" i="1"/>
  <c r="E7" i="1"/>
  <c r="O5" i="1"/>
  <c r="E5" i="1"/>
  <c r="Q17" i="1"/>
  <c r="P17" i="1"/>
  <c r="O17" i="1"/>
  <c r="S17" i="1" s="1"/>
  <c r="Q16" i="1"/>
  <c r="P16" i="1"/>
  <c r="O16" i="1"/>
  <c r="S16" i="1" s="1"/>
  <c r="O18" i="1"/>
  <c r="E18" i="1"/>
  <c r="Q18" i="1" s="1"/>
  <c r="O23" i="1"/>
  <c r="E23" i="1"/>
  <c r="Q23" i="1" s="1"/>
  <c r="T11" i="1" l="1"/>
  <c r="U11" i="1"/>
  <c r="V11" i="1"/>
  <c r="W11" i="1" s="1"/>
  <c r="X11" i="1"/>
  <c r="Y11" i="1"/>
  <c r="Z11" i="1" s="1"/>
  <c r="Q24" i="1"/>
  <c r="P24" i="1"/>
  <c r="S24" i="1" s="1"/>
  <c r="Q7" i="1"/>
  <c r="P7" i="1"/>
  <c r="S7" i="1" s="1"/>
  <c r="Q5" i="1"/>
  <c r="P5" i="1"/>
  <c r="S5" i="1" s="1"/>
  <c r="T17" i="1"/>
  <c r="U17" i="1"/>
  <c r="X17" i="1"/>
  <c r="Y17" i="1"/>
  <c r="Z17" i="1" s="1"/>
  <c r="T16" i="1"/>
  <c r="U16" i="1"/>
  <c r="V16" i="1"/>
  <c r="W16" i="1" s="1"/>
  <c r="X16" i="1"/>
  <c r="Y16" i="1" s="1"/>
  <c r="Z16" i="1" s="1"/>
  <c r="P23" i="1"/>
  <c r="S23" i="1" s="1"/>
  <c r="T23" i="1" s="1"/>
  <c r="P18" i="1"/>
  <c r="S18" i="1" s="1"/>
  <c r="T24" i="1" l="1"/>
  <c r="U24" i="1"/>
  <c r="X24" i="1"/>
  <c r="Y24" i="1"/>
  <c r="Z24" i="1" s="1"/>
  <c r="T7" i="1"/>
  <c r="U7" i="1"/>
  <c r="V7" i="1" s="1"/>
  <c r="W7" i="1" s="1"/>
  <c r="X7" i="1"/>
  <c r="Y7" i="1" s="1"/>
  <c r="Z7" i="1" s="1"/>
  <c r="T5" i="1"/>
  <c r="U5" i="1"/>
  <c r="V5" i="1"/>
  <c r="W5" i="1" s="1"/>
  <c r="X5" i="1"/>
  <c r="Y5" i="1" s="1"/>
  <c r="Z5" i="1" s="1"/>
  <c r="V17" i="1"/>
  <c r="W17" i="1" s="1"/>
  <c r="U18" i="1"/>
  <c r="T18" i="1"/>
  <c r="V18" i="1" s="1"/>
  <c r="W18" i="1" s="1"/>
  <c r="X23" i="1"/>
  <c r="Y23" i="1" s="1"/>
  <c r="Z23" i="1" s="1"/>
  <c r="U23" i="1"/>
  <c r="V23" i="1" s="1"/>
  <c r="W23" i="1" s="1"/>
  <c r="X18" i="1"/>
  <c r="Y18" i="1" s="1"/>
  <c r="Z18" i="1" s="1"/>
  <c r="V24" i="1" l="1"/>
  <c r="W24" i="1" s="1"/>
  <c r="O6" i="1"/>
  <c r="E6" i="1"/>
  <c r="Q6" i="1" s="1"/>
  <c r="O13" i="1"/>
  <c r="E13" i="1"/>
  <c r="P13" i="1" s="1"/>
  <c r="P6" i="1" l="1"/>
  <c r="S6" i="1" s="1"/>
  <c r="Q13" i="1"/>
  <c r="S13" i="1" s="1"/>
  <c r="T13" i="1" l="1"/>
  <c r="U6" i="1"/>
  <c r="X6" i="1"/>
  <c r="Y6" i="1" s="1"/>
  <c r="Z6" i="1" s="1"/>
  <c r="T6" i="1"/>
  <c r="X13" i="1"/>
  <c r="Y13" i="1" s="1"/>
  <c r="Z13" i="1" s="1"/>
  <c r="U13" i="1"/>
  <c r="V13" i="1" l="1"/>
  <c r="W13" i="1" s="1"/>
  <c r="V6" i="1"/>
  <c r="W6" i="1" s="1"/>
  <c r="O9" i="1" l="1"/>
  <c r="O21" i="1"/>
  <c r="E21" i="1"/>
  <c r="Q21" i="1" s="1"/>
  <c r="E9" i="1"/>
  <c r="Q9" i="1" s="1"/>
  <c r="P9" i="1" l="1"/>
  <c r="S9" i="1" s="1"/>
  <c r="P21" i="1"/>
  <c r="S21" i="1" s="1"/>
  <c r="U9" i="1" l="1"/>
  <c r="X9" i="1"/>
  <c r="T9" i="1"/>
  <c r="X21" i="1"/>
  <c r="U21" i="1"/>
  <c r="T21" i="1"/>
  <c r="V9" i="1" l="1"/>
  <c r="W9" i="1" s="1"/>
  <c r="Y21" i="1"/>
  <c r="Z21" i="1" s="1"/>
  <c r="Y9" i="1"/>
  <c r="Z9" i="1" s="1"/>
  <c r="V21" i="1"/>
  <c r="W21" i="1" s="1"/>
  <c r="O20" i="1" l="1"/>
  <c r="E20" i="1"/>
  <c r="O8" i="1"/>
  <c r="E8" i="1"/>
  <c r="Q20" i="1" l="1"/>
  <c r="P20" i="1"/>
  <c r="Q8" i="1"/>
  <c r="P8" i="1"/>
  <c r="S20" i="1" l="1"/>
  <c r="T20" i="1" s="1"/>
  <c r="S8" i="1"/>
  <c r="U20" i="1" l="1"/>
  <c r="V20" i="1" s="1"/>
  <c r="W20" i="1" s="1"/>
  <c r="U8" i="1"/>
  <c r="X20" i="1"/>
  <c r="Y20" i="1" s="1"/>
  <c r="Z20" i="1" s="1"/>
  <c r="X8" i="1"/>
  <c r="T8" i="1"/>
  <c r="V8" i="1" l="1"/>
  <c r="W8" i="1" s="1"/>
  <c r="Y8" i="1"/>
  <c r="Z8" i="1" s="1"/>
  <c r="O15" i="1"/>
  <c r="E15" i="1"/>
  <c r="Q15" i="1" l="1"/>
  <c r="P15" i="1"/>
  <c r="S15" i="1" l="1"/>
  <c r="U15" i="1" l="1"/>
  <c r="X15" i="1"/>
  <c r="Y15" i="1" s="1"/>
  <c r="Z15" i="1" s="1"/>
  <c r="T15" i="1"/>
  <c r="O10" i="1"/>
  <c r="E10" i="1"/>
  <c r="V15" i="1" l="1"/>
  <c r="W15" i="1" s="1"/>
  <c r="Q10" i="1"/>
  <c r="P10" i="1"/>
  <c r="S10" i="1" l="1"/>
  <c r="U10" i="1" l="1"/>
  <c r="X10" i="1"/>
  <c r="Y10" i="1" s="1"/>
  <c r="Z10" i="1" s="1"/>
  <c r="T10" i="1"/>
  <c r="V10" i="1" l="1"/>
  <c r="W10" i="1" s="1"/>
  <c r="E14" i="1" l="1"/>
  <c r="O14" i="1"/>
  <c r="O22" i="1"/>
  <c r="E22" i="1"/>
  <c r="P22" i="1" s="1"/>
  <c r="E12" i="1"/>
  <c r="O19" i="1"/>
  <c r="E19" i="1"/>
  <c r="P19" i="1" s="1"/>
  <c r="O12" i="1"/>
  <c r="Q14" i="1" l="1"/>
  <c r="P14" i="1"/>
  <c r="Q12" i="1"/>
  <c r="P12" i="1"/>
  <c r="Q22" i="1"/>
  <c r="S22" i="1" s="1"/>
  <c r="Q19" i="1"/>
  <c r="S19" i="1" s="1"/>
  <c r="U22" i="1" l="1"/>
  <c r="U19" i="1"/>
  <c r="S14" i="1"/>
  <c r="S12" i="1"/>
  <c r="T19" i="1"/>
  <c r="X19" i="1"/>
  <c r="Y19" i="1" s="1"/>
  <c r="Z19" i="1" s="1"/>
  <c r="X22" i="1"/>
  <c r="Y22" i="1" s="1"/>
  <c r="Z22" i="1" s="1"/>
  <c r="T22" i="1"/>
  <c r="U14" i="1" l="1"/>
  <c r="U12" i="1"/>
  <c r="T14" i="1"/>
  <c r="X14" i="1"/>
  <c r="Y14" i="1" s="1"/>
  <c r="Z14" i="1" s="1"/>
  <c r="T12" i="1"/>
  <c r="X12" i="1"/>
  <c r="V19" i="1"/>
  <c r="W19" i="1" s="1"/>
  <c r="V22" i="1"/>
  <c r="W22" i="1" s="1"/>
  <c r="V14" i="1" l="1"/>
  <c r="W14" i="1" s="1"/>
  <c r="Y12" i="1"/>
  <c r="Z12" i="1" s="1"/>
  <c r="V12" i="1"/>
  <c r="W12" i="1" s="1"/>
</calcChain>
</file>

<file path=xl/sharedStrings.xml><?xml version="1.0" encoding="utf-8"?>
<sst xmlns="http://schemas.openxmlformats.org/spreadsheetml/2006/main" count="70" uniqueCount="60">
  <si>
    <t>Grade</t>
  </si>
  <si>
    <t>Forest Permit Fee</t>
  </si>
  <si>
    <t>Taxable Amount</t>
  </si>
  <si>
    <t>For example :at bid price column reserve price  is shown for better under standing.</t>
  </si>
  <si>
    <t xml:space="preserve"> Bid price</t>
  </si>
  <si>
    <t>Royalty 14 % of bid price</t>
  </si>
  <si>
    <t>S.         No.</t>
  </si>
  <si>
    <t>Road Despatch points</t>
  </si>
  <si>
    <t>(COST PER TONNE)</t>
  </si>
  <si>
    <t>Pre-weighbin charges/  Facility ch.</t>
  </si>
  <si>
    <t>E-sale ser.tax (1.5%)</t>
  </si>
  <si>
    <t xml:space="preserve">  STC/ Addl. STC</t>
  </si>
  <si>
    <t>Land Adj.</t>
  </si>
  <si>
    <t>**Fuel Surcharge</t>
  </si>
  <si>
    <t xml:space="preserve"> wharf loading charges/Lifting  charges</t>
  </si>
  <si>
    <t>30% on Royalty towards DMFT</t>
  </si>
  <si>
    <t>Corpus CMPS 1998</t>
  </si>
  <si>
    <t>Addl.Crushing Chgs/ MSTC/MJ COMM FOR MILL REJECTS</t>
  </si>
  <si>
    <t xml:space="preserve">Explosive cost Adj. </t>
  </si>
  <si>
    <t xml:space="preserve">RAILWAY  CH </t>
  </si>
  <si>
    <t>G7-RND</t>
  </si>
  <si>
    <t>G8-ROM</t>
  </si>
  <si>
    <t>G11-ROM</t>
  </si>
  <si>
    <t>G11-RND</t>
  </si>
  <si>
    <t>KTK-5A (BHOOPALAPALLI)</t>
  </si>
  <si>
    <t>KASIPET (MANDAMARRI)</t>
  </si>
  <si>
    <t>KK-5(KK3A SEC) (MANDAMARRI)</t>
  </si>
  <si>
    <t>SGST 9%</t>
  </si>
  <si>
    <t>CGST 9%</t>
  </si>
  <si>
    <t>IGST 18%</t>
  </si>
  <si>
    <t>Value per tonne with 18% IGST</t>
  </si>
  <si>
    <t>3% on Royalty towards NMET Fund</t>
  </si>
  <si>
    <t>GDK11 (GODAVARIKHANI)</t>
  </si>
  <si>
    <t>G9-RND</t>
  </si>
  <si>
    <t>Value per tonne with 18% GST</t>
  </si>
  <si>
    <t>KONDAPUR UG MINE(MANUGURU)</t>
  </si>
  <si>
    <t>GDK-9INC (GODAVARIKHANI)</t>
  </si>
  <si>
    <t>RG OC3 EXTN PHASE-II (GODAVARIKHANI)</t>
  </si>
  <si>
    <t>IK 1A (SRIRAMPUR)</t>
  </si>
  <si>
    <t>RK - 7 (SRIRAMPUR)</t>
  </si>
  <si>
    <t>SRP 3 &amp; 3A (SRIRAMPUR)</t>
  </si>
  <si>
    <t>SRP OC 2 (SRIRAMPUR)</t>
  </si>
  <si>
    <t>G5-ROM</t>
  </si>
  <si>
    <t>IK-OCP(SRIRAMPUR)</t>
  </si>
  <si>
    <t>RK-5(SRIRAMPUR)</t>
  </si>
  <si>
    <r>
      <t>KTK 8 (BHOOPALAPALLI</t>
    </r>
    <r>
      <rPr>
        <b/>
        <sz val="11"/>
        <color rgb="FF000000"/>
        <rFont val="Times New Roman"/>
        <family val="1"/>
      </rPr>
      <t>)</t>
    </r>
  </si>
  <si>
    <t>G7-CRR</t>
  </si>
  <si>
    <t>Value with 2% TCS for traders (outside the state)</t>
  </si>
  <si>
    <t>Value with 2% TCS for traders (within the state)</t>
  </si>
  <si>
    <t>Help document to calculate total price of coal per tonne  by inserting the bid price .</t>
  </si>
  <si>
    <t>KTK-1A (BHOOPALAPALLI)</t>
  </si>
  <si>
    <t>WG-R</t>
  </si>
  <si>
    <r>
      <t xml:space="preserve">RKP WASHERY </t>
    </r>
    <r>
      <rPr>
        <sz val="11"/>
        <color rgb="FF000000"/>
        <rFont val="Calibri"/>
        <family val="2"/>
      </rPr>
      <t>(MANDAMARRI)</t>
    </r>
  </si>
  <si>
    <t>WG-SL</t>
  </si>
  <si>
    <t>G6-RND</t>
  </si>
  <si>
    <t>PVK5Inc (KOTHAGUDEM)</t>
  </si>
  <si>
    <t>E-AUCTION DATE :30.09.2026 BY Mjunction Services Limited.</t>
  </si>
  <si>
    <t>1 SEC -  GDK 1&amp;3 (GODAVARIKHANI)</t>
  </si>
  <si>
    <t>RK-NT (SRIRAMPUR)</t>
  </si>
  <si>
    <t>G10-RND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</si>
</sst>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;[Red]0.00"/>
  </numFmts>
  <fonts count="13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0"/>
      <name val="Arial"/>
      <family val="2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2" fillId="0" borderId="0" xfId="0" applyFont="1"/>
    <xf numFmtId="164" fontId="4" fillId="2" borderId="1" xfId="0" applyNumberFormat="1" applyFont="1" applyFill="1" applyBorder="1" applyAlignment="1">
      <alignment vertical="center" wrapText="1"/>
    </xf>
    <xf numFmtId="4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/>
    </xf>
    <xf numFmtId="4" fontId="0" fillId="0" borderId="0" xfId="0" applyNumberFormat="1"/>
    <xf numFmtId="164" fontId="2" fillId="0" borderId="0" xfId="0" applyNumberFormat="1" applyFont="1"/>
    <xf numFmtId="0" fontId="4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/>
    <xf numFmtId="4" fontId="0" fillId="2" borderId="0" xfId="0" applyNumberFormat="1" applyFill="1"/>
    <xf numFmtId="164" fontId="4" fillId="2" borderId="0" xfId="0" applyNumberFormat="1" applyFont="1" applyFill="1" applyAlignment="1">
      <alignment horizontal="center"/>
    </xf>
    <xf numFmtId="4" fontId="2" fillId="0" borderId="1" xfId="0" applyNumberFormat="1" applyFont="1" applyBorder="1"/>
    <xf numFmtId="2" fontId="4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4" fontId="4" fillId="0" borderId="0" xfId="0" applyNumberFormat="1" applyFont="1"/>
    <xf numFmtId="0" fontId="4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vertical="center" wrapText="1"/>
    </xf>
    <xf numFmtId="166" fontId="5" fillId="0" borderId="1" xfId="1" applyNumberFormat="1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 wrapText="1"/>
    </xf>
    <xf numFmtId="166" fontId="5" fillId="0" borderId="5" xfId="0" applyNumberFormat="1" applyFont="1" applyBorder="1" applyAlignment="1">
      <alignment vertical="center" wrapText="1"/>
    </xf>
    <xf numFmtId="4" fontId="8" fillId="0" borderId="0" xfId="0" applyNumberFormat="1" applyFont="1"/>
    <xf numFmtId="0" fontId="8" fillId="0" borderId="0" xfId="0" applyFont="1"/>
    <xf numFmtId="0" fontId="8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8"/>
  <sheetViews>
    <sheetView tabSelected="1" topLeftCell="K1" zoomScaleSheetLayoutView="85" zoomScalePageLayoutView="67" workbookViewId="0">
      <pane ySplit="1" topLeftCell="A2" activePane="bottomLeft" state="frozen"/>
      <selection activeCell="E1" sqref="E1"/>
      <selection pane="bottomLeft" activeCell="R11" sqref="R11"/>
    </sheetView>
  </sheetViews>
  <sheetFormatPr defaultColWidth="9.140625" defaultRowHeight="15.75" x14ac:dyDescent="0.25"/>
  <cols>
    <col min="1" max="1" width="4.85546875" style="17" customWidth="1"/>
    <col min="2" max="2" width="34.42578125" style="17" customWidth="1"/>
    <col min="3" max="3" width="10.5703125" style="7" customWidth="1"/>
    <col min="4" max="4" width="9.85546875" style="7" bestFit="1" customWidth="1"/>
    <col min="5" max="5" width="13.140625" style="19" customWidth="1"/>
    <col min="6" max="6" width="12.7109375" style="1" bestFit="1" customWidth="1"/>
    <col min="7" max="7" width="15.85546875" style="1" bestFit="1" customWidth="1"/>
    <col min="8" max="8" width="10.7109375" style="1" customWidth="1"/>
    <col min="9" max="9" width="12.140625" style="1" customWidth="1"/>
    <col min="10" max="10" width="9.5703125" style="7" customWidth="1"/>
    <col min="11" max="11" width="9.85546875" style="1" customWidth="1"/>
    <col min="12" max="12" width="12" style="1" customWidth="1"/>
    <col min="13" max="13" width="8.85546875" style="1" customWidth="1"/>
    <col min="14" max="14" width="9.7109375" style="1" customWidth="1"/>
    <col min="15" max="15" width="9.42578125" style="8" customWidth="1"/>
    <col min="16" max="17" width="10.28515625" style="1" customWidth="1"/>
    <col min="18" max="18" width="10.5703125" style="1" customWidth="1"/>
    <col min="19" max="19" width="9" style="3" customWidth="1"/>
    <col min="20" max="20" width="9" style="8" customWidth="1"/>
    <col min="21" max="21" width="10.5703125" style="9" customWidth="1"/>
    <col min="22" max="22" width="10.85546875" style="9" customWidth="1"/>
    <col min="23" max="23" width="12" style="9" customWidth="1"/>
    <col min="24" max="24" width="14.140625" style="10" customWidth="1"/>
    <col min="25" max="25" width="13.7109375" style="24" customWidth="1"/>
    <col min="26" max="26" width="13.85546875" style="20" customWidth="1"/>
    <col min="27" max="27" width="11.5703125" style="1" customWidth="1"/>
    <col min="28" max="16384" width="9.140625" style="1"/>
  </cols>
  <sheetData>
    <row r="1" spans="1:36" x14ac:dyDescent="0.25">
      <c r="A1" s="53" t="s">
        <v>56</v>
      </c>
      <c r="B1" s="53"/>
      <c r="C1" s="53"/>
      <c r="D1" s="53"/>
      <c r="E1" s="53"/>
      <c r="F1" s="53"/>
      <c r="G1" s="53"/>
      <c r="H1" s="53"/>
      <c r="I1" s="53"/>
      <c r="J1" s="5"/>
      <c r="K1" s="4"/>
      <c r="L1" s="4"/>
      <c r="M1" s="4"/>
      <c r="N1" s="4"/>
      <c r="O1" s="22"/>
      <c r="P1" s="4"/>
      <c r="Q1" s="4"/>
      <c r="R1" s="4"/>
      <c r="S1" s="25"/>
      <c r="T1" s="22"/>
      <c r="U1" s="26"/>
      <c r="V1" s="26"/>
      <c r="W1" s="26"/>
      <c r="X1" s="27"/>
      <c r="Y1" s="28"/>
      <c r="Z1" s="29"/>
    </row>
    <row r="2" spans="1:36" x14ac:dyDescent="0.25">
      <c r="A2" s="54" t="s">
        <v>49</v>
      </c>
      <c r="B2" s="54"/>
      <c r="C2" s="54"/>
      <c r="D2" s="54"/>
      <c r="E2" s="54"/>
      <c r="F2" s="54"/>
      <c r="G2" s="54"/>
      <c r="H2" s="54"/>
      <c r="I2" s="54"/>
      <c r="J2" s="5"/>
      <c r="K2" s="4"/>
      <c r="L2" s="4"/>
      <c r="M2" s="4"/>
      <c r="N2" s="4"/>
      <c r="O2" s="22"/>
      <c r="P2" s="4"/>
      <c r="Q2" s="4"/>
      <c r="R2" s="4"/>
      <c r="S2" s="25"/>
      <c r="T2" s="22"/>
      <c r="U2" s="26"/>
      <c r="V2" s="26"/>
      <c r="W2" s="26"/>
      <c r="X2" s="27"/>
      <c r="Y2" s="28" t="s">
        <v>8</v>
      </c>
      <c r="Z2" s="29"/>
    </row>
    <row r="3" spans="1:36" x14ac:dyDescent="0.25">
      <c r="A3" s="54" t="s">
        <v>3</v>
      </c>
      <c r="B3" s="54"/>
      <c r="C3" s="54"/>
      <c r="D3" s="54"/>
      <c r="E3" s="54"/>
      <c r="F3" s="54"/>
      <c r="G3" s="54"/>
      <c r="H3" s="54"/>
      <c r="I3" s="54"/>
      <c r="J3" s="5"/>
      <c r="K3" s="4"/>
      <c r="L3" s="4"/>
      <c r="M3" s="4"/>
      <c r="N3" s="4"/>
      <c r="O3" s="22"/>
      <c r="P3" s="4"/>
      <c r="Q3" s="4"/>
      <c r="R3" s="4"/>
      <c r="S3" s="25"/>
      <c r="T3" s="22"/>
      <c r="U3" s="26"/>
      <c r="V3" s="26"/>
      <c r="W3" s="26"/>
      <c r="X3" s="27"/>
      <c r="Y3" s="28"/>
      <c r="Z3" s="29"/>
    </row>
    <row r="4" spans="1:36" ht="105.75" customHeight="1" thickBot="1" x14ac:dyDescent="0.3">
      <c r="A4" s="11" t="s">
        <v>6</v>
      </c>
      <c r="B4" s="12" t="s">
        <v>7</v>
      </c>
      <c r="C4" s="12" t="s">
        <v>0</v>
      </c>
      <c r="D4" s="12" t="s">
        <v>4</v>
      </c>
      <c r="E4" s="13" t="s">
        <v>5</v>
      </c>
      <c r="F4" s="6" t="s">
        <v>14</v>
      </c>
      <c r="G4" s="6" t="s">
        <v>17</v>
      </c>
      <c r="H4" s="6" t="s">
        <v>19</v>
      </c>
      <c r="I4" s="6" t="s">
        <v>12</v>
      </c>
      <c r="J4" s="12" t="s">
        <v>9</v>
      </c>
      <c r="K4" s="6" t="s">
        <v>11</v>
      </c>
      <c r="L4" s="6" t="s">
        <v>13</v>
      </c>
      <c r="M4" s="6" t="s">
        <v>1</v>
      </c>
      <c r="N4" s="6" t="s">
        <v>16</v>
      </c>
      <c r="O4" s="14" t="s">
        <v>10</v>
      </c>
      <c r="P4" s="6" t="s">
        <v>31</v>
      </c>
      <c r="Q4" s="6" t="s">
        <v>15</v>
      </c>
      <c r="R4" s="6" t="s">
        <v>18</v>
      </c>
      <c r="S4" s="15" t="s">
        <v>2</v>
      </c>
      <c r="T4" s="16" t="s">
        <v>27</v>
      </c>
      <c r="U4" s="16" t="s">
        <v>28</v>
      </c>
      <c r="V4" s="16" t="s">
        <v>34</v>
      </c>
      <c r="W4" s="16" t="s">
        <v>48</v>
      </c>
      <c r="X4" s="6" t="s">
        <v>29</v>
      </c>
      <c r="Y4" s="2" t="s">
        <v>30</v>
      </c>
      <c r="Z4" s="21" t="s">
        <v>47</v>
      </c>
    </row>
    <row r="5" spans="1:36" s="37" customFormat="1" ht="28.9" customHeight="1" thickBot="1" x14ac:dyDescent="0.3">
      <c r="A5" s="31">
        <v>1</v>
      </c>
      <c r="B5" s="32" t="s">
        <v>55</v>
      </c>
      <c r="C5" s="33" t="s">
        <v>54</v>
      </c>
      <c r="D5" s="30">
        <v>6540</v>
      </c>
      <c r="E5" s="34">
        <f t="shared" ref="E5" si="0">D5*14%</f>
        <v>915.60000000000014</v>
      </c>
      <c r="F5" s="34">
        <v>0</v>
      </c>
      <c r="G5" s="34">
        <v>0</v>
      </c>
      <c r="H5" s="34">
        <v>0</v>
      </c>
      <c r="I5" s="34">
        <v>61</v>
      </c>
      <c r="J5" s="34">
        <v>0</v>
      </c>
      <c r="K5" s="34">
        <v>0</v>
      </c>
      <c r="L5" s="34">
        <v>434</v>
      </c>
      <c r="M5" s="34">
        <v>30</v>
      </c>
      <c r="N5" s="34">
        <v>20</v>
      </c>
      <c r="O5" s="34">
        <f t="shared" ref="O5" si="1">D5*1.5%</f>
        <v>98.1</v>
      </c>
      <c r="P5" s="34">
        <f>E5*3%</f>
        <v>27.468000000000004</v>
      </c>
      <c r="Q5" s="34">
        <f t="shared" ref="Q5" si="2">E5*30%</f>
        <v>274.68</v>
      </c>
      <c r="R5" s="34">
        <v>48.4</v>
      </c>
      <c r="S5" s="34">
        <f t="shared" ref="S5" si="3">SUM(D5:R5)</f>
        <v>8449.2479999999996</v>
      </c>
      <c r="T5" s="34">
        <f t="shared" ref="T5" si="4">S5*9%</f>
        <v>760.43231999999989</v>
      </c>
      <c r="U5" s="34">
        <f t="shared" ref="U5" si="5">S5*9%</f>
        <v>760.43231999999989</v>
      </c>
      <c r="V5" s="34">
        <f t="shared" ref="V5" si="6">SUM(S5:U5)</f>
        <v>9970.1126399999994</v>
      </c>
      <c r="W5" s="34">
        <f t="shared" ref="W5:W10" si="7">V5*102%</f>
        <v>10169.5148928</v>
      </c>
      <c r="X5" s="34">
        <f t="shared" ref="X5" si="8">S5*18%</f>
        <v>1520.8646399999998</v>
      </c>
      <c r="Y5" s="35">
        <f t="shared" ref="Y5" si="9">S5+X5</f>
        <v>9970.1126399999994</v>
      </c>
      <c r="Z5" s="34">
        <f t="shared" ref="Z5:Z10" si="10">Y5*102%</f>
        <v>10169.5148928</v>
      </c>
      <c r="AA5" s="36"/>
      <c r="AB5" s="36"/>
    </row>
    <row r="6" spans="1:36" ht="28.9" customHeight="1" thickBot="1" x14ac:dyDescent="0.3">
      <c r="A6" s="31">
        <v>2</v>
      </c>
      <c r="B6" s="33" t="s">
        <v>35</v>
      </c>
      <c r="C6" s="33" t="s">
        <v>46</v>
      </c>
      <c r="D6" s="38">
        <v>5900</v>
      </c>
      <c r="E6" s="34">
        <f>D6*14%</f>
        <v>826.00000000000011</v>
      </c>
      <c r="F6" s="34">
        <v>21.25</v>
      </c>
      <c r="G6" s="34">
        <v>0</v>
      </c>
      <c r="H6" s="34">
        <v>0</v>
      </c>
      <c r="I6" s="34">
        <v>61</v>
      </c>
      <c r="J6" s="34">
        <v>0</v>
      </c>
      <c r="K6" s="34">
        <v>0</v>
      </c>
      <c r="L6" s="34">
        <v>434</v>
      </c>
      <c r="M6" s="34">
        <v>30</v>
      </c>
      <c r="N6" s="34">
        <v>20</v>
      </c>
      <c r="O6" s="34">
        <f>D6*1.5%</f>
        <v>88.5</v>
      </c>
      <c r="P6" s="34">
        <f>E6*3%</f>
        <v>24.78</v>
      </c>
      <c r="Q6" s="34">
        <f>E6*30%</f>
        <v>247.8</v>
      </c>
      <c r="R6" s="34">
        <v>48.4</v>
      </c>
      <c r="S6" s="34">
        <f>SUM(D6:R6)</f>
        <v>7701.73</v>
      </c>
      <c r="T6" s="34">
        <f>S6*9%</f>
        <v>693.15569999999991</v>
      </c>
      <c r="U6" s="34">
        <f>S6*9%</f>
        <v>693.15569999999991</v>
      </c>
      <c r="V6" s="34">
        <f>SUM(S6:U6)</f>
        <v>9088.0413999999982</v>
      </c>
      <c r="W6" s="34">
        <f>V6*102%</f>
        <v>9269.8022279999986</v>
      </c>
      <c r="X6" s="34">
        <f>S6*18%</f>
        <v>1386.3113999999998</v>
      </c>
      <c r="Y6" s="35">
        <f>S6+X6</f>
        <v>9088.0414000000001</v>
      </c>
      <c r="Z6" s="34">
        <f>Y6*102%</f>
        <v>9269.8022280000005</v>
      </c>
      <c r="AA6" s="3"/>
      <c r="AB6" s="3"/>
    </row>
    <row r="7" spans="1:36" ht="28.9" customHeight="1" thickBot="1" x14ac:dyDescent="0.3">
      <c r="A7" s="31">
        <v>3</v>
      </c>
      <c r="B7" s="39" t="s">
        <v>57</v>
      </c>
      <c r="C7" s="40" t="s">
        <v>20</v>
      </c>
      <c r="D7" s="41">
        <v>6060</v>
      </c>
      <c r="E7" s="34">
        <f>D7*14%</f>
        <v>848.40000000000009</v>
      </c>
      <c r="F7" s="34">
        <v>0</v>
      </c>
      <c r="G7" s="34">
        <v>0</v>
      </c>
      <c r="H7" s="34">
        <v>0</v>
      </c>
      <c r="I7" s="34">
        <v>61</v>
      </c>
      <c r="J7" s="34">
        <v>0</v>
      </c>
      <c r="K7" s="34">
        <v>0</v>
      </c>
      <c r="L7" s="34">
        <v>434</v>
      </c>
      <c r="M7" s="34">
        <v>30</v>
      </c>
      <c r="N7" s="34">
        <v>20</v>
      </c>
      <c r="O7" s="34">
        <f>D7*1.5%</f>
        <v>90.899999999999991</v>
      </c>
      <c r="P7" s="34">
        <f>E7*3%</f>
        <v>25.452000000000002</v>
      </c>
      <c r="Q7" s="34">
        <f>E7*30%</f>
        <v>254.52</v>
      </c>
      <c r="R7" s="34">
        <v>48.4</v>
      </c>
      <c r="S7" s="34">
        <f>SUM(D7:R7)</f>
        <v>7872.6719999999996</v>
      </c>
      <c r="T7" s="34">
        <f>S7*9%</f>
        <v>708.54047999999989</v>
      </c>
      <c r="U7" s="34">
        <f>S7*9%</f>
        <v>708.54047999999989</v>
      </c>
      <c r="V7" s="34">
        <f>SUM(S7:U7)</f>
        <v>9289.7529599999998</v>
      </c>
      <c r="W7" s="34">
        <f>V7*102%</f>
        <v>9475.5480191999995</v>
      </c>
      <c r="X7" s="34">
        <f>S7*18%</f>
        <v>1417.0809599999998</v>
      </c>
      <c r="Y7" s="35">
        <f>S7+X7</f>
        <v>9289.7529599999998</v>
      </c>
      <c r="Z7" s="34">
        <f>Y7*102%</f>
        <v>9475.5480191999995</v>
      </c>
      <c r="AA7" s="3"/>
      <c r="AB7" s="3"/>
    </row>
    <row r="8" spans="1:36" ht="28.9" customHeight="1" thickBot="1" x14ac:dyDescent="0.3">
      <c r="A8" s="31">
        <v>4</v>
      </c>
      <c r="B8" s="33" t="s">
        <v>32</v>
      </c>
      <c r="C8" s="33" t="s">
        <v>33</v>
      </c>
      <c r="D8" s="38">
        <v>4970</v>
      </c>
      <c r="E8" s="34">
        <f t="shared" ref="E8:E11" si="11">D8*14%</f>
        <v>695.80000000000007</v>
      </c>
      <c r="F8" s="34">
        <v>0</v>
      </c>
      <c r="G8" s="34">
        <v>0</v>
      </c>
      <c r="H8" s="34">
        <v>0</v>
      </c>
      <c r="I8" s="34">
        <v>61</v>
      </c>
      <c r="J8" s="34">
        <v>0</v>
      </c>
      <c r="K8" s="34">
        <v>0</v>
      </c>
      <c r="L8" s="34">
        <v>434</v>
      </c>
      <c r="M8" s="34">
        <v>30</v>
      </c>
      <c r="N8" s="34">
        <v>20</v>
      </c>
      <c r="O8" s="34">
        <f t="shared" ref="O8" si="12">D8*1.5%</f>
        <v>74.55</v>
      </c>
      <c r="P8" s="34">
        <f>E8*3%</f>
        <v>20.874000000000002</v>
      </c>
      <c r="Q8" s="34">
        <f t="shared" ref="Q8" si="13">E8*30%</f>
        <v>208.74</v>
      </c>
      <c r="R8" s="34">
        <v>48.4</v>
      </c>
      <c r="S8" s="34">
        <f t="shared" ref="S8" si="14">SUM(D8:R8)</f>
        <v>6563.3639999999996</v>
      </c>
      <c r="T8" s="34">
        <f t="shared" ref="T8:T10" si="15">S8*9%</f>
        <v>590.7027599999999</v>
      </c>
      <c r="U8" s="34">
        <f t="shared" ref="U8:U10" si="16">S8*9%</f>
        <v>590.7027599999999</v>
      </c>
      <c r="V8" s="34">
        <f t="shared" ref="V8:V10" si="17">SUM(S8:U8)</f>
        <v>7744.7695199999998</v>
      </c>
      <c r="W8" s="34">
        <f t="shared" si="7"/>
        <v>7899.6649103999998</v>
      </c>
      <c r="X8" s="34">
        <f t="shared" ref="X8:X10" si="18">S8*18%</f>
        <v>1181.4055199999998</v>
      </c>
      <c r="Y8" s="35">
        <f t="shared" ref="Y8:Y10" si="19">S8+X8</f>
        <v>7744.7695199999998</v>
      </c>
      <c r="Z8" s="34">
        <f t="shared" si="10"/>
        <v>7899.6649103999998</v>
      </c>
      <c r="AA8" s="3"/>
      <c r="AB8" s="3"/>
    </row>
    <row r="9" spans="1:36" ht="28.9" customHeight="1" thickBot="1" x14ac:dyDescent="0.3">
      <c r="A9" s="31">
        <v>5</v>
      </c>
      <c r="B9" s="33" t="s">
        <v>36</v>
      </c>
      <c r="C9" s="33" t="s">
        <v>20</v>
      </c>
      <c r="D9" s="38">
        <v>6060</v>
      </c>
      <c r="E9" s="34">
        <f t="shared" si="11"/>
        <v>848.40000000000009</v>
      </c>
      <c r="F9" s="34">
        <v>0</v>
      </c>
      <c r="G9" s="34">
        <v>0</v>
      </c>
      <c r="H9" s="34">
        <v>0</v>
      </c>
      <c r="I9" s="34">
        <v>61</v>
      </c>
      <c r="J9" s="34">
        <v>0</v>
      </c>
      <c r="K9" s="34">
        <v>0</v>
      </c>
      <c r="L9" s="34">
        <v>434</v>
      </c>
      <c r="M9" s="34">
        <v>30</v>
      </c>
      <c r="N9" s="34">
        <v>20</v>
      </c>
      <c r="O9" s="34">
        <f t="shared" ref="O9" si="20">D9*1.5%</f>
        <v>90.899999999999991</v>
      </c>
      <c r="P9" s="34">
        <f t="shared" ref="P9" si="21">E9*3%</f>
        <v>25.452000000000002</v>
      </c>
      <c r="Q9" s="34">
        <f t="shared" ref="Q9" si="22">E9*30%</f>
        <v>254.52</v>
      </c>
      <c r="R9" s="34">
        <v>48.4</v>
      </c>
      <c r="S9" s="34">
        <f t="shared" ref="S9" si="23">SUM(D9:R9)</f>
        <v>7872.6719999999996</v>
      </c>
      <c r="T9" s="34">
        <f t="shared" si="15"/>
        <v>708.54047999999989</v>
      </c>
      <c r="U9" s="34">
        <f t="shared" si="16"/>
        <v>708.54047999999989</v>
      </c>
      <c r="V9" s="34">
        <f t="shared" si="17"/>
        <v>9289.7529599999998</v>
      </c>
      <c r="W9" s="34">
        <f t="shared" si="7"/>
        <v>9475.5480191999995</v>
      </c>
      <c r="X9" s="34">
        <f t="shared" si="18"/>
        <v>1417.0809599999998</v>
      </c>
      <c r="Y9" s="35">
        <f t="shared" si="19"/>
        <v>9289.7529599999998</v>
      </c>
      <c r="Z9" s="34">
        <f t="shared" si="10"/>
        <v>9475.5480191999995</v>
      </c>
      <c r="AA9" s="3"/>
      <c r="AB9" s="3"/>
    </row>
    <row r="10" spans="1:36" ht="27.75" customHeight="1" thickBot="1" x14ac:dyDescent="0.3">
      <c r="A10" s="31">
        <v>6</v>
      </c>
      <c r="B10" s="33" t="s">
        <v>37</v>
      </c>
      <c r="C10" s="33" t="s">
        <v>20</v>
      </c>
      <c r="D10" s="38">
        <v>6060</v>
      </c>
      <c r="E10" s="34">
        <f t="shared" si="11"/>
        <v>848.40000000000009</v>
      </c>
      <c r="F10" s="34">
        <v>21.25</v>
      </c>
      <c r="G10" s="34">
        <v>0</v>
      </c>
      <c r="H10" s="34">
        <v>0</v>
      </c>
      <c r="I10" s="34">
        <v>61</v>
      </c>
      <c r="J10" s="34">
        <v>0</v>
      </c>
      <c r="K10" s="34">
        <v>0</v>
      </c>
      <c r="L10" s="34">
        <v>434</v>
      </c>
      <c r="M10" s="34">
        <v>30</v>
      </c>
      <c r="N10" s="34">
        <v>20</v>
      </c>
      <c r="O10" s="34">
        <f>D10*1.5%</f>
        <v>90.899999999999991</v>
      </c>
      <c r="P10" s="34">
        <f>E10*3%</f>
        <v>25.452000000000002</v>
      </c>
      <c r="Q10" s="34">
        <f>E10*30%</f>
        <v>254.52</v>
      </c>
      <c r="R10" s="34">
        <v>48.4</v>
      </c>
      <c r="S10" s="34">
        <f>SUM(D10:R10)</f>
        <v>7893.9219999999996</v>
      </c>
      <c r="T10" s="34">
        <f t="shared" si="15"/>
        <v>710.45297999999991</v>
      </c>
      <c r="U10" s="34">
        <f t="shared" si="16"/>
        <v>710.45297999999991</v>
      </c>
      <c r="V10" s="34">
        <f t="shared" si="17"/>
        <v>9314.8279599999987</v>
      </c>
      <c r="W10" s="34">
        <f t="shared" si="7"/>
        <v>9501.1245191999988</v>
      </c>
      <c r="X10" s="34">
        <f t="shared" si="18"/>
        <v>1420.9059599999998</v>
      </c>
      <c r="Y10" s="35">
        <f t="shared" si="19"/>
        <v>9314.8279599999987</v>
      </c>
      <c r="Z10" s="34">
        <f t="shared" si="10"/>
        <v>9501.1245191999988</v>
      </c>
      <c r="AA10" s="3"/>
      <c r="AB10" s="3"/>
    </row>
    <row r="11" spans="1:36" ht="34.5" customHeight="1" thickBot="1" x14ac:dyDescent="0.3">
      <c r="A11" s="31">
        <v>7</v>
      </c>
      <c r="B11" s="33" t="s">
        <v>50</v>
      </c>
      <c r="C11" s="33" t="s">
        <v>59</v>
      </c>
      <c r="D11" s="38">
        <v>4800</v>
      </c>
      <c r="E11" s="34">
        <f t="shared" si="11"/>
        <v>672.00000000000011</v>
      </c>
      <c r="F11" s="34">
        <v>0</v>
      </c>
      <c r="G11" s="34">
        <v>0</v>
      </c>
      <c r="H11" s="34">
        <v>0</v>
      </c>
      <c r="I11" s="34">
        <v>61</v>
      </c>
      <c r="J11" s="34">
        <v>0</v>
      </c>
      <c r="K11" s="34">
        <v>0</v>
      </c>
      <c r="L11" s="34">
        <v>434</v>
      </c>
      <c r="M11" s="34">
        <v>30</v>
      </c>
      <c r="N11" s="34">
        <v>20</v>
      </c>
      <c r="O11" s="34">
        <f>D11*1.5%</f>
        <v>72</v>
      </c>
      <c r="P11" s="34">
        <f>E11*3%</f>
        <v>20.160000000000004</v>
      </c>
      <c r="Q11" s="34">
        <f>E11*30%</f>
        <v>201.60000000000002</v>
      </c>
      <c r="R11" s="34">
        <v>48.4</v>
      </c>
      <c r="S11" s="34">
        <f>SUM(D11:R11)</f>
        <v>6359.16</v>
      </c>
      <c r="T11" s="34">
        <f t="shared" ref="T11" si="24">S11*9%</f>
        <v>572.32439999999997</v>
      </c>
      <c r="U11" s="34">
        <f t="shared" ref="U11" si="25">S11*9%</f>
        <v>572.32439999999997</v>
      </c>
      <c r="V11" s="34">
        <f t="shared" ref="V11" si="26">SUM(S11:U11)</f>
        <v>7503.8087999999989</v>
      </c>
      <c r="W11" s="34">
        <f t="shared" ref="W11" si="27">V11*102%</f>
        <v>7653.8849759999994</v>
      </c>
      <c r="X11" s="34">
        <f t="shared" ref="X11" si="28">S11*18%</f>
        <v>1144.6487999999999</v>
      </c>
      <c r="Y11" s="35">
        <f t="shared" ref="Y11" si="29">S11+X11</f>
        <v>7503.8087999999998</v>
      </c>
      <c r="Z11" s="34">
        <f t="shared" ref="Z11" si="30">Y11*102%</f>
        <v>7653.8849760000003</v>
      </c>
      <c r="AA11" s="42"/>
      <c r="AB11" s="3"/>
      <c r="AC11" s="3"/>
    </row>
    <row r="12" spans="1:36" ht="27.75" customHeight="1" thickBot="1" x14ac:dyDescent="0.3">
      <c r="A12" s="31">
        <v>8</v>
      </c>
      <c r="B12" s="33" t="s">
        <v>24</v>
      </c>
      <c r="C12" s="33" t="s">
        <v>23</v>
      </c>
      <c r="D12" s="38">
        <v>4160</v>
      </c>
      <c r="E12" s="34">
        <f>D12*14%</f>
        <v>582.40000000000009</v>
      </c>
      <c r="F12" s="34">
        <v>0</v>
      </c>
      <c r="G12" s="34">
        <v>0</v>
      </c>
      <c r="H12" s="34">
        <v>0</v>
      </c>
      <c r="I12" s="34">
        <v>61</v>
      </c>
      <c r="J12" s="34">
        <v>0</v>
      </c>
      <c r="K12" s="34">
        <v>0</v>
      </c>
      <c r="L12" s="34">
        <v>434</v>
      </c>
      <c r="M12" s="34">
        <v>30</v>
      </c>
      <c r="N12" s="34">
        <v>20</v>
      </c>
      <c r="O12" s="34">
        <f>D12*1.5%</f>
        <v>62.4</v>
      </c>
      <c r="P12" s="34">
        <f t="shared" ref="P12" si="31">E12*3%</f>
        <v>17.472000000000001</v>
      </c>
      <c r="Q12" s="34">
        <f>E12*30%</f>
        <v>174.72000000000003</v>
      </c>
      <c r="R12" s="34">
        <v>48.4</v>
      </c>
      <c r="S12" s="34">
        <f t="shared" ref="S12" si="32">SUM(D12:R12)</f>
        <v>5590.3919999999989</v>
      </c>
      <c r="T12" s="34">
        <f>S12*9%</f>
        <v>503.13527999999991</v>
      </c>
      <c r="U12" s="34">
        <f>S12*9%</f>
        <v>503.13527999999991</v>
      </c>
      <c r="V12" s="34">
        <f>SUM(S12:U12)</f>
        <v>6596.6625599999979</v>
      </c>
      <c r="W12" s="34">
        <f t="shared" ref="W12" si="33">V12*102%</f>
        <v>6728.595811199998</v>
      </c>
      <c r="X12" s="34">
        <f>S12*18%</f>
        <v>1006.2705599999998</v>
      </c>
      <c r="Y12" s="35">
        <f>S12+X12</f>
        <v>6596.6625599999988</v>
      </c>
      <c r="Z12" s="34">
        <f t="shared" ref="Z12" si="34">Y12*102%</f>
        <v>6728.5958111999989</v>
      </c>
      <c r="AA12" s="3"/>
      <c r="AB12" s="3"/>
    </row>
    <row r="13" spans="1:36" ht="27.75" customHeight="1" thickBot="1" x14ac:dyDescent="0.3">
      <c r="A13" s="31">
        <v>9</v>
      </c>
      <c r="B13" s="33" t="s">
        <v>45</v>
      </c>
      <c r="C13" s="33" t="s">
        <v>42</v>
      </c>
      <c r="D13" s="38">
        <v>6470</v>
      </c>
      <c r="E13" s="34">
        <f>D13*14%</f>
        <v>905.80000000000007</v>
      </c>
      <c r="F13" s="34">
        <v>0</v>
      </c>
      <c r="G13" s="34">
        <v>0</v>
      </c>
      <c r="H13" s="34">
        <v>0</v>
      </c>
      <c r="I13" s="34">
        <v>61</v>
      </c>
      <c r="J13" s="34">
        <v>0</v>
      </c>
      <c r="K13" s="34">
        <v>0</v>
      </c>
      <c r="L13" s="34">
        <v>434</v>
      </c>
      <c r="M13" s="34">
        <v>30</v>
      </c>
      <c r="N13" s="34">
        <v>20</v>
      </c>
      <c r="O13" s="34">
        <f>D13*1.5%</f>
        <v>97.05</v>
      </c>
      <c r="P13" s="34">
        <f>E13*3%</f>
        <v>27.173999999999999</v>
      </c>
      <c r="Q13" s="34">
        <f t="shared" ref="Q13" si="35">E13*30%</f>
        <v>271.74</v>
      </c>
      <c r="R13" s="34">
        <v>48.4</v>
      </c>
      <c r="S13" s="34">
        <f>SUM(D13:R13)</f>
        <v>8365.1640000000007</v>
      </c>
      <c r="T13" s="34">
        <f>S13*9%</f>
        <v>752.86476000000005</v>
      </c>
      <c r="U13" s="34">
        <f>S13*9%</f>
        <v>752.86476000000005</v>
      </c>
      <c r="V13" s="34">
        <f>SUM(S13:U13)</f>
        <v>9870.8935200000014</v>
      </c>
      <c r="W13" s="34">
        <f>V13*102%</f>
        <v>10068.311390400002</v>
      </c>
      <c r="X13" s="34">
        <f>S13*18%</f>
        <v>1505.7295200000001</v>
      </c>
      <c r="Y13" s="34">
        <f>S13+X13</f>
        <v>9870.8935200000014</v>
      </c>
      <c r="Z13" s="34">
        <f>Y13*102%</f>
        <v>10068.311390400002</v>
      </c>
      <c r="AA13" s="3"/>
      <c r="AB13" s="3"/>
    </row>
    <row r="14" spans="1:36" ht="29.25" customHeight="1" thickBot="1" x14ac:dyDescent="0.3">
      <c r="A14" s="31">
        <v>10</v>
      </c>
      <c r="B14" s="33" t="s">
        <v>25</v>
      </c>
      <c r="C14" s="33" t="s">
        <v>21</v>
      </c>
      <c r="D14" s="38">
        <v>5140</v>
      </c>
      <c r="E14" s="34">
        <f t="shared" ref="E14" si="36">D14*14%</f>
        <v>719.6</v>
      </c>
      <c r="F14" s="43">
        <v>0</v>
      </c>
      <c r="G14" s="43">
        <v>0</v>
      </c>
      <c r="H14" s="43">
        <v>0</v>
      </c>
      <c r="I14" s="43">
        <v>61</v>
      </c>
      <c r="J14" s="43">
        <v>0</v>
      </c>
      <c r="K14" s="43">
        <v>0</v>
      </c>
      <c r="L14" s="34">
        <v>434</v>
      </c>
      <c r="M14" s="34">
        <v>30</v>
      </c>
      <c r="N14" s="34">
        <v>20</v>
      </c>
      <c r="O14" s="34">
        <f t="shared" ref="O14:O17" si="37">D14*1.5%</f>
        <v>77.099999999999994</v>
      </c>
      <c r="P14" s="34">
        <f>E14*3%</f>
        <v>21.588000000000001</v>
      </c>
      <c r="Q14" s="34">
        <f t="shared" ref="Q14" si="38">E14*30%</f>
        <v>215.88</v>
      </c>
      <c r="R14" s="34">
        <v>48.4</v>
      </c>
      <c r="S14" s="34">
        <f t="shared" ref="S14:S17" si="39">SUM(D14:R14)</f>
        <v>6767.5680000000002</v>
      </c>
      <c r="T14" s="34">
        <f t="shared" ref="T14:T17" si="40">S14*9%</f>
        <v>609.08111999999994</v>
      </c>
      <c r="U14" s="34">
        <f t="shared" ref="U14:U17" si="41">S14*9%</f>
        <v>609.08111999999994</v>
      </c>
      <c r="V14" s="34">
        <f t="shared" ref="V14:V17" si="42">SUM(S14:U14)</f>
        <v>7985.7302399999999</v>
      </c>
      <c r="W14" s="34">
        <f t="shared" ref="W14:W17" si="43">V14*102%</f>
        <v>8145.4448448000003</v>
      </c>
      <c r="X14" s="34">
        <f t="shared" ref="X14:X17" si="44">S14*18%</f>
        <v>1218.1622399999999</v>
      </c>
      <c r="Y14" s="35">
        <f t="shared" ref="Y14:Y17" si="45">S14+X14</f>
        <v>7985.7302399999999</v>
      </c>
      <c r="Z14" s="34">
        <f t="shared" ref="Z14:Z17" si="46">Y14*102%</f>
        <v>8145.4448448000003</v>
      </c>
      <c r="AA14" s="3"/>
      <c r="AB14" s="3"/>
    </row>
    <row r="15" spans="1:36" ht="29.25" customHeight="1" thickBot="1" x14ac:dyDescent="0.3">
      <c r="A15" s="31">
        <v>11</v>
      </c>
      <c r="B15" s="33" t="s">
        <v>26</v>
      </c>
      <c r="C15" s="33" t="s">
        <v>22</v>
      </c>
      <c r="D15" s="38">
        <v>3890</v>
      </c>
      <c r="E15" s="34">
        <f t="shared" ref="E15" si="47">D15*14%</f>
        <v>544.6</v>
      </c>
      <c r="F15" s="43">
        <v>0</v>
      </c>
      <c r="G15" s="43">
        <v>0</v>
      </c>
      <c r="H15" s="43">
        <v>0</v>
      </c>
      <c r="I15" s="43">
        <v>61</v>
      </c>
      <c r="J15" s="43">
        <v>0</v>
      </c>
      <c r="K15" s="43">
        <v>0</v>
      </c>
      <c r="L15" s="34">
        <v>434</v>
      </c>
      <c r="M15" s="34">
        <v>30</v>
      </c>
      <c r="N15" s="34">
        <v>20</v>
      </c>
      <c r="O15" s="34">
        <f t="shared" si="37"/>
        <v>58.349999999999994</v>
      </c>
      <c r="P15" s="34">
        <f>E15*3%</f>
        <v>16.338000000000001</v>
      </c>
      <c r="Q15" s="34">
        <f t="shared" ref="Q15:Q17" si="48">E15*30%</f>
        <v>163.38</v>
      </c>
      <c r="R15" s="34">
        <v>48.4</v>
      </c>
      <c r="S15" s="34">
        <f t="shared" si="39"/>
        <v>5266.0680000000002</v>
      </c>
      <c r="T15" s="34">
        <f t="shared" si="40"/>
        <v>473.94612000000001</v>
      </c>
      <c r="U15" s="34">
        <f t="shared" si="41"/>
        <v>473.94612000000001</v>
      </c>
      <c r="V15" s="34">
        <f t="shared" si="42"/>
        <v>6213.9602399999994</v>
      </c>
      <c r="W15" s="34">
        <f t="shared" si="43"/>
        <v>6338.2394447999995</v>
      </c>
      <c r="X15" s="34">
        <f t="shared" si="44"/>
        <v>947.89224000000002</v>
      </c>
      <c r="Y15" s="35">
        <f t="shared" si="45"/>
        <v>6213.9602400000003</v>
      </c>
      <c r="Z15" s="34">
        <f t="shared" si="46"/>
        <v>6338.2394448000005</v>
      </c>
      <c r="AA15" s="3"/>
      <c r="AB15" s="3"/>
    </row>
    <row r="16" spans="1:36" s="51" customFormat="1" ht="31.5" customHeight="1" thickBot="1" x14ac:dyDescent="0.3">
      <c r="A16" s="31">
        <v>12</v>
      </c>
      <c r="B16" s="33" t="s">
        <v>52</v>
      </c>
      <c r="C16" s="44" t="s">
        <v>51</v>
      </c>
      <c r="D16" s="38">
        <v>550</v>
      </c>
      <c r="E16" s="45">
        <v>0</v>
      </c>
      <c r="F16" s="4">
        <v>21.25</v>
      </c>
      <c r="G16" s="46">
        <v>0</v>
      </c>
      <c r="H16" s="46">
        <v>0</v>
      </c>
      <c r="I16" s="5">
        <v>0</v>
      </c>
      <c r="J16" s="5">
        <v>0</v>
      </c>
      <c r="K16" s="5">
        <v>0</v>
      </c>
      <c r="L16" s="6">
        <v>0</v>
      </c>
      <c r="M16" s="5">
        <v>30</v>
      </c>
      <c r="N16" s="47">
        <v>0</v>
      </c>
      <c r="O16" s="34">
        <f t="shared" si="37"/>
        <v>8.25</v>
      </c>
      <c r="P16" s="34">
        <f t="shared" ref="P16:P17" si="49">E16*3%</f>
        <v>0</v>
      </c>
      <c r="Q16" s="34">
        <f t="shared" si="48"/>
        <v>0</v>
      </c>
      <c r="R16" s="48">
        <v>48.4</v>
      </c>
      <c r="S16" s="34">
        <f t="shared" si="39"/>
        <v>657.9</v>
      </c>
      <c r="T16" s="34">
        <f t="shared" si="40"/>
        <v>59.210999999999999</v>
      </c>
      <c r="U16" s="34">
        <f t="shared" si="41"/>
        <v>59.210999999999999</v>
      </c>
      <c r="V16" s="34">
        <f t="shared" si="42"/>
        <v>776.322</v>
      </c>
      <c r="W16" s="34">
        <f t="shared" si="43"/>
        <v>791.84843999999998</v>
      </c>
      <c r="X16" s="34">
        <f t="shared" si="44"/>
        <v>118.422</v>
      </c>
      <c r="Y16" s="35">
        <f t="shared" si="45"/>
        <v>776.322</v>
      </c>
      <c r="Z16" s="34">
        <f t="shared" si="46"/>
        <v>791.84843999999998</v>
      </c>
      <c r="AA16" s="49"/>
      <c r="AB16" s="36"/>
      <c r="AC16" s="50"/>
      <c r="AD16" s="50"/>
      <c r="AE16" s="50"/>
      <c r="AF16" s="50"/>
      <c r="AG16" s="50"/>
      <c r="AH16" s="50"/>
      <c r="AI16" s="50"/>
      <c r="AJ16" s="50"/>
    </row>
    <row r="17" spans="1:28" ht="29.25" customHeight="1" thickBot="1" x14ac:dyDescent="0.3">
      <c r="A17" s="31">
        <v>13</v>
      </c>
      <c r="B17" s="33" t="s">
        <v>52</v>
      </c>
      <c r="C17" s="44" t="s">
        <v>53</v>
      </c>
      <c r="D17" s="38">
        <v>650</v>
      </c>
      <c r="E17" s="45">
        <v>0</v>
      </c>
      <c r="F17" s="4">
        <v>21.25</v>
      </c>
      <c r="G17" s="46">
        <v>0</v>
      </c>
      <c r="H17" s="46">
        <v>0</v>
      </c>
      <c r="I17" s="5">
        <v>0</v>
      </c>
      <c r="J17" s="5">
        <v>0</v>
      </c>
      <c r="K17" s="5">
        <v>0</v>
      </c>
      <c r="L17" s="6">
        <v>0</v>
      </c>
      <c r="M17" s="5">
        <v>30</v>
      </c>
      <c r="N17" s="47">
        <v>0</v>
      </c>
      <c r="O17" s="34">
        <f t="shared" si="37"/>
        <v>9.75</v>
      </c>
      <c r="P17" s="34">
        <f t="shared" si="49"/>
        <v>0</v>
      </c>
      <c r="Q17" s="34">
        <f t="shared" si="48"/>
        <v>0</v>
      </c>
      <c r="R17" s="48">
        <v>48.4</v>
      </c>
      <c r="S17" s="34">
        <f t="shared" si="39"/>
        <v>759.4</v>
      </c>
      <c r="T17" s="34">
        <f t="shared" si="40"/>
        <v>68.345999999999989</v>
      </c>
      <c r="U17" s="34">
        <f t="shared" si="41"/>
        <v>68.345999999999989</v>
      </c>
      <c r="V17" s="34">
        <f t="shared" si="42"/>
        <v>896.09199999999998</v>
      </c>
      <c r="W17" s="34">
        <f t="shared" si="43"/>
        <v>914.01383999999996</v>
      </c>
      <c r="X17" s="34">
        <f t="shared" si="44"/>
        <v>136.69199999999998</v>
      </c>
      <c r="Y17" s="35">
        <f t="shared" si="45"/>
        <v>896.09199999999998</v>
      </c>
      <c r="Z17" s="34">
        <f t="shared" si="46"/>
        <v>914.01383999999996</v>
      </c>
      <c r="AA17" s="3"/>
      <c r="AB17" s="3"/>
    </row>
    <row r="18" spans="1:28" ht="29.25" customHeight="1" thickBot="1" x14ac:dyDescent="0.3">
      <c r="A18" s="31">
        <v>14</v>
      </c>
      <c r="B18" s="33" t="s">
        <v>44</v>
      </c>
      <c r="C18" s="33" t="s">
        <v>21</v>
      </c>
      <c r="D18" s="38">
        <v>5140</v>
      </c>
      <c r="E18" s="34">
        <f>D18*14%</f>
        <v>719.6</v>
      </c>
      <c r="F18" s="34">
        <v>0</v>
      </c>
      <c r="G18" s="34">
        <v>0</v>
      </c>
      <c r="H18" s="34">
        <v>0</v>
      </c>
      <c r="I18" s="34">
        <v>61</v>
      </c>
      <c r="J18" s="34">
        <v>0</v>
      </c>
      <c r="K18" s="34">
        <v>0</v>
      </c>
      <c r="L18" s="34">
        <v>434</v>
      </c>
      <c r="M18" s="34">
        <v>30</v>
      </c>
      <c r="N18" s="34">
        <v>20</v>
      </c>
      <c r="O18" s="34">
        <f t="shared" ref="O18" si="50">D18*1.5%</f>
        <v>77.099999999999994</v>
      </c>
      <c r="P18" s="34">
        <f>E18*3%</f>
        <v>21.588000000000001</v>
      </c>
      <c r="Q18" s="34">
        <f>E18*30%</f>
        <v>215.88</v>
      </c>
      <c r="R18" s="34">
        <v>48.4</v>
      </c>
      <c r="S18" s="34">
        <f>SUM(D18:R18)</f>
        <v>6767.5680000000002</v>
      </c>
      <c r="T18" s="34">
        <f t="shared" ref="T18" si="51">S18*9%</f>
        <v>609.08111999999994</v>
      </c>
      <c r="U18" s="34">
        <f t="shared" ref="U18" si="52">S18*9%</f>
        <v>609.08111999999994</v>
      </c>
      <c r="V18" s="34">
        <f t="shared" ref="V18" si="53">SUM(S18:U18)</f>
        <v>7985.7302399999999</v>
      </c>
      <c r="W18" s="34">
        <f t="shared" ref="W18:W23" si="54">V18*102%</f>
        <v>8145.4448448000003</v>
      </c>
      <c r="X18" s="34">
        <f t="shared" ref="X18" si="55">S18*18%</f>
        <v>1218.1622399999999</v>
      </c>
      <c r="Y18" s="35">
        <f t="shared" ref="Y18" si="56">S18+X18</f>
        <v>7985.7302399999999</v>
      </c>
      <c r="Z18" s="34">
        <f t="shared" ref="Z18:Z23" si="57">Y18*102%</f>
        <v>8145.4448448000003</v>
      </c>
      <c r="AA18" s="3"/>
      <c r="AB18" s="3"/>
    </row>
    <row r="19" spans="1:28" s="37" customFormat="1" ht="27.75" customHeight="1" thickBot="1" x14ac:dyDescent="0.3">
      <c r="A19" s="31">
        <v>15</v>
      </c>
      <c r="B19" s="33" t="s">
        <v>38</v>
      </c>
      <c r="C19" s="33" t="s">
        <v>20</v>
      </c>
      <c r="D19" s="38">
        <v>6060</v>
      </c>
      <c r="E19" s="34">
        <f>D19*14%</f>
        <v>848.40000000000009</v>
      </c>
      <c r="F19" s="34">
        <v>0</v>
      </c>
      <c r="G19" s="34">
        <v>0</v>
      </c>
      <c r="H19" s="34">
        <v>0</v>
      </c>
      <c r="I19" s="34">
        <v>61</v>
      </c>
      <c r="J19" s="34">
        <v>0</v>
      </c>
      <c r="K19" s="34">
        <v>0</v>
      </c>
      <c r="L19" s="34">
        <v>434</v>
      </c>
      <c r="M19" s="34">
        <v>30</v>
      </c>
      <c r="N19" s="34">
        <v>20</v>
      </c>
      <c r="O19" s="34">
        <f>D19*1.5%</f>
        <v>90.899999999999991</v>
      </c>
      <c r="P19" s="34">
        <f>E19*3%</f>
        <v>25.452000000000002</v>
      </c>
      <c r="Q19" s="34">
        <f>E19*30%</f>
        <v>254.52</v>
      </c>
      <c r="R19" s="34">
        <v>48.4</v>
      </c>
      <c r="S19" s="34">
        <f>SUM(D19:R19)</f>
        <v>7872.6719999999996</v>
      </c>
      <c r="T19" s="34">
        <f>S19*9%</f>
        <v>708.54047999999989</v>
      </c>
      <c r="U19" s="34">
        <f>S19*9%</f>
        <v>708.54047999999989</v>
      </c>
      <c r="V19" s="34">
        <f>SUM(S19:U19)</f>
        <v>9289.7529599999998</v>
      </c>
      <c r="W19" s="34">
        <f t="shared" si="54"/>
        <v>9475.5480191999995</v>
      </c>
      <c r="X19" s="34">
        <f>S19*18%</f>
        <v>1417.0809599999998</v>
      </c>
      <c r="Y19" s="35">
        <f>S19+X19</f>
        <v>9289.7529599999998</v>
      </c>
      <c r="Z19" s="34">
        <f t="shared" si="57"/>
        <v>9475.5480191999995</v>
      </c>
      <c r="AA19" s="36"/>
      <c r="AB19" s="3"/>
    </row>
    <row r="20" spans="1:28" customFormat="1" ht="35.25" customHeight="1" thickBot="1" x14ac:dyDescent="0.3">
      <c r="A20" s="31">
        <v>16</v>
      </c>
      <c r="B20" s="33" t="s">
        <v>39</v>
      </c>
      <c r="C20" s="33" t="s">
        <v>20</v>
      </c>
      <c r="D20" s="38">
        <v>6060</v>
      </c>
      <c r="E20" s="34">
        <f t="shared" ref="E20" si="58">D20*14%</f>
        <v>848.40000000000009</v>
      </c>
      <c r="F20" s="43">
        <v>0</v>
      </c>
      <c r="G20" s="43">
        <v>0</v>
      </c>
      <c r="H20" s="43">
        <v>0</v>
      </c>
      <c r="I20" s="43">
        <v>61</v>
      </c>
      <c r="J20" s="43">
        <v>0</v>
      </c>
      <c r="K20" s="43">
        <v>0</v>
      </c>
      <c r="L20" s="34">
        <v>434</v>
      </c>
      <c r="M20" s="34">
        <v>30</v>
      </c>
      <c r="N20" s="34">
        <v>20</v>
      </c>
      <c r="O20" s="34">
        <f>D20*1.5%</f>
        <v>90.899999999999991</v>
      </c>
      <c r="P20" s="34">
        <f>E20*3%</f>
        <v>25.452000000000002</v>
      </c>
      <c r="Q20" s="34">
        <f t="shared" ref="Q20" si="59">E20*30%</f>
        <v>254.52</v>
      </c>
      <c r="R20" s="34">
        <v>48.4</v>
      </c>
      <c r="S20" s="34">
        <f>SUM(D20:R20)</f>
        <v>7872.6719999999996</v>
      </c>
      <c r="T20" s="34">
        <f>S20*9%</f>
        <v>708.54047999999989</v>
      </c>
      <c r="U20" s="34">
        <f>S20*9%</f>
        <v>708.54047999999989</v>
      </c>
      <c r="V20" s="34">
        <f>SUM(S20:U20)</f>
        <v>9289.7529599999998</v>
      </c>
      <c r="W20" s="34">
        <f t="shared" si="54"/>
        <v>9475.5480191999995</v>
      </c>
      <c r="X20" s="34">
        <f>S20*18%</f>
        <v>1417.0809599999998</v>
      </c>
      <c r="Y20" s="35">
        <f>S20+X20</f>
        <v>9289.7529599999998</v>
      </c>
      <c r="Z20" s="34">
        <f t="shared" si="57"/>
        <v>9475.5480191999995</v>
      </c>
      <c r="AA20" s="18"/>
      <c r="AB20" s="3"/>
    </row>
    <row r="21" spans="1:28" customFormat="1" ht="42" customHeight="1" thickBot="1" x14ac:dyDescent="0.3">
      <c r="A21" s="31">
        <v>17</v>
      </c>
      <c r="B21" s="33" t="s">
        <v>40</v>
      </c>
      <c r="C21" s="33" t="s">
        <v>20</v>
      </c>
      <c r="D21" s="38">
        <v>6060</v>
      </c>
      <c r="E21" s="34">
        <f t="shared" ref="E21" si="60">D21*14%</f>
        <v>848.40000000000009</v>
      </c>
      <c r="F21" s="43">
        <v>0</v>
      </c>
      <c r="G21" s="43">
        <v>0</v>
      </c>
      <c r="H21" s="43">
        <v>0</v>
      </c>
      <c r="I21" s="43">
        <v>61</v>
      </c>
      <c r="J21" s="43">
        <v>0</v>
      </c>
      <c r="K21" s="43">
        <v>0</v>
      </c>
      <c r="L21" s="34">
        <v>434</v>
      </c>
      <c r="M21" s="34">
        <v>30</v>
      </c>
      <c r="N21" s="34">
        <v>20</v>
      </c>
      <c r="O21" s="34">
        <f>D21*1.5%</f>
        <v>90.899999999999991</v>
      </c>
      <c r="P21" s="34">
        <f t="shared" ref="P21" si="61">E21*3%</f>
        <v>25.452000000000002</v>
      </c>
      <c r="Q21" s="34">
        <f t="shared" ref="Q21" si="62">E21*30%</f>
        <v>254.52</v>
      </c>
      <c r="R21" s="34">
        <v>48.4</v>
      </c>
      <c r="S21" s="34">
        <f>SUM(D21:R21)</f>
        <v>7872.6719999999996</v>
      </c>
      <c r="T21" s="34">
        <f>S21*9%</f>
        <v>708.54047999999989</v>
      </c>
      <c r="U21" s="34">
        <f>S21*9%</f>
        <v>708.54047999999989</v>
      </c>
      <c r="V21" s="34">
        <f>SUM(S21:U21)</f>
        <v>9289.7529599999998</v>
      </c>
      <c r="W21" s="34">
        <f t="shared" si="54"/>
        <v>9475.5480191999995</v>
      </c>
      <c r="X21" s="34">
        <f>S21*18%</f>
        <v>1417.0809599999998</v>
      </c>
      <c r="Y21" s="35">
        <f>S21+X21</f>
        <v>9289.7529599999998</v>
      </c>
      <c r="Z21" s="34">
        <f t="shared" si="57"/>
        <v>9475.5480191999995</v>
      </c>
      <c r="AB21" s="3"/>
    </row>
    <row r="22" spans="1:28" ht="24.75" customHeight="1" thickBot="1" x14ac:dyDescent="0.3">
      <c r="A22" s="31">
        <v>18</v>
      </c>
      <c r="B22" s="33" t="s">
        <v>41</v>
      </c>
      <c r="C22" s="33" t="s">
        <v>20</v>
      </c>
      <c r="D22" s="38">
        <v>6060</v>
      </c>
      <c r="E22" s="34">
        <f>D22*14%</f>
        <v>848.40000000000009</v>
      </c>
      <c r="F22" s="43">
        <v>21.25</v>
      </c>
      <c r="G22" s="43">
        <v>0</v>
      </c>
      <c r="H22" s="43">
        <v>0</v>
      </c>
      <c r="I22" s="43">
        <v>61</v>
      </c>
      <c r="J22" s="43">
        <v>0</v>
      </c>
      <c r="K22" s="43">
        <v>0</v>
      </c>
      <c r="L22" s="34">
        <v>434</v>
      </c>
      <c r="M22" s="34">
        <v>30</v>
      </c>
      <c r="N22" s="34">
        <v>20</v>
      </c>
      <c r="O22" s="34">
        <f>D22*1.5%</f>
        <v>90.899999999999991</v>
      </c>
      <c r="P22" s="34">
        <f>E22*3%</f>
        <v>25.452000000000002</v>
      </c>
      <c r="Q22" s="34">
        <f>E22*30%</f>
        <v>254.52</v>
      </c>
      <c r="R22" s="34">
        <v>48.4</v>
      </c>
      <c r="S22" s="34">
        <f t="shared" ref="S22" si="63">SUM(D22:R22)</f>
        <v>7893.9219999999996</v>
      </c>
      <c r="T22" s="34">
        <f>S22*9%</f>
        <v>710.45297999999991</v>
      </c>
      <c r="U22" s="34">
        <f>S22*9%</f>
        <v>710.45297999999991</v>
      </c>
      <c r="V22" s="34">
        <f>SUM(S22:U22)</f>
        <v>9314.8279599999987</v>
      </c>
      <c r="W22" s="34">
        <f t="shared" si="54"/>
        <v>9501.1245191999988</v>
      </c>
      <c r="X22" s="34">
        <f>S22*18%</f>
        <v>1420.9059599999998</v>
      </c>
      <c r="Y22" s="35">
        <f>S22+X22</f>
        <v>9314.8279599999987</v>
      </c>
      <c r="Z22" s="34">
        <f t="shared" si="57"/>
        <v>9501.1245191999988</v>
      </c>
    </row>
    <row r="23" spans="1:28" ht="31.5" customHeight="1" thickBot="1" x14ac:dyDescent="0.3">
      <c r="A23" s="31">
        <v>19</v>
      </c>
      <c r="B23" s="33" t="s">
        <v>43</v>
      </c>
      <c r="C23" s="33" t="s">
        <v>20</v>
      </c>
      <c r="D23" s="38">
        <v>6060</v>
      </c>
      <c r="E23" s="34">
        <f t="shared" ref="E23" si="64">D23*14%</f>
        <v>848.40000000000009</v>
      </c>
      <c r="F23" s="43">
        <v>21.25</v>
      </c>
      <c r="G23" s="43">
        <v>0</v>
      </c>
      <c r="H23" s="43">
        <v>0</v>
      </c>
      <c r="I23" s="43">
        <v>61</v>
      </c>
      <c r="J23" s="43">
        <v>0</v>
      </c>
      <c r="K23" s="43">
        <v>0</v>
      </c>
      <c r="L23" s="34">
        <v>434</v>
      </c>
      <c r="M23" s="34">
        <v>30</v>
      </c>
      <c r="N23" s="34">
        <v>20</v>
      </c>
      <c r="O23" s="34">
        <f t="shared" ref="O23" si="65">D23*1.5%</f>
        <v>90.899999999999991</v>
      </c>
      <c r="P23" s="34">
        <f>E23*3%</f>
        <v>25.452000000000002</v>
      </c>
      <c r="Q23" s="34">
        <f t="shared" ref="Q23" si="66">E23*30%</f>
        <v>254.52</v>
      </c>
      <c r="R23" s="34">
        <v>48.4</v>
      </c>
      <c r="S23" s="34">
        <f t="shared" ref="S23" si="67">SUM(D23:R23)</f>
        <v>7893.9219999999996</v>
      </c>
      <c r="T23" s="34">
        <f t="shared" ref="T23" si="68">S23*9%</f>
        <v>710.45297999999991</v>
      </c>
      <c r="U23" s="34">
        <f t="shared" ref="U23" si="69">S23*9%</f>
        <v>710.45297999999991</v>
      </c>
      <c r="V23" s="34">
        <f t="shared" ref="V23" si="70">SUM(S23:U23)</f>
        <v>9314.8279599999987</v>
      </c>
      <c r="W23" s="34">
        <f t="shared" si="54"/>
        <v>9501.1245191999988</v>
      </c>
      <c r="X23" s="34">
        <f t="shared" ref="X23" si="71">S23*18%</f>
        <v>1420.9059599999998</v>
      </c>
      <c r="Y23" s="35">
        <f t="shared" ref="Y23" si="72">S23+X23</f>
        <v>9314.8279599999987</v>
      </c>
      <c r="Z23" s="34">
        <f t="shared" si="57"/>
        <v>9501.1245191999988</v>
      </c>
      <c r="AA23" s="52"/>
      <c r="AB23" s="52"/>
    </row>
    <row r="24" spans="1:28" ht="16.5" thickBot="1" x14ac:dyDescent="0.3">
      <c r="A24" s="31">
        <v>20</v>
      </c>
      <c r="B24" s="39" t="s">
        <v>58</v>
      </c>
      <c r="C24" s="40" t="s">
        <v>22</v>
      </c>
      <c r="D24" s="38">
        <v>3890</v>
      </c>
      <c r="E24" s="34">
        <f t="shared" ref="E24" si="73">D24*14%</f>
        <v>544.6</v>
      </c>
      <c r="F24" s="43">
        <v>0</v>
      </c>
      <c r="G24" s="43">
        <v>0</v>
      </c>
      <c r="H24" s="43">
        <v>0</v>
      </c>
      <c r="I24" s="43">
        <v>61</v>
      </c>
      <c r="J24" s="43">
        <v>0</v>
      </c>
      <c r="K24" s="43">
        <v>0</v>
      </c>
      <c r="L24" s="34">
        <v>434</v>
      </c>
      <c r="M24" s="34">
        <v>30</v>
      </c>
      <c r="N24" s="34">
        <v>20</v>
      </c>
      <c r="O24" s="34">
        <f t="shared" ref="O24" si="74">D24*1.5%</f>
        <v>58.349999999999994</v>
      </c>
      <c r="P24" s="34">
        <f>E24*3%</f>
        <v>16.338000000000001</v>
      </c>
      <c r="Q24" s="34">
        <f t="shared" ref="Q24" si="75">E24*30%</f>
        <v>163.38</v>
      </c>
      <c r="R24" s="34">
        <v>48.4</v>
      </c>
      <c r="S24" s="34">
        <f t="shared" ref="S24" si="76">SUM(D24:R24)</f>
        <v>5266.0680000000002</v>
      </c>
      <c r="T24" s="34">
        <f t="shared" ref="T24" si="77">S24*9%</f>
        <v>473.94612000000001</v>
      </c>
      <c r="U24" s="34">
        <f t="shared" ref="U24" si="78">S24*9%</f>
        <v>473.94612000000001</v>
      </c>
      <c r="V24" s="34">
        <f t="shared" ref="V24" si="79">SUM(S24:U24)</f>
        <v>6213.9602399999994</v>
      </c>
      <c r="W24" s="34">
        <f t="shared" ref="W24" si="80">V24*102%</f>
        <v>6338.2394447999995</v>
      </c>
      <c r="X24" s="34">
        <f t="shared" ref="X24" si="81">S24*18%</f>
        <v>947.89224000000002</v>
      </c>
      <c r="Y24" s="35">
        <f t="shared" ref="Y24" si="82">S24+X24</f>
        <v>6213.9602400000003</v>
      </c>
      <c r="Z24" s="34">
        <f t="shared" ref="Z24" si="83">Y24*102%</f>
        <v>6338.2394448000005</v>
      </c>
      <c r="AA24" s="52"/>
      <c r="AB24" s="52"/>
    </row>
    <row r="25" spans="1:28" ht="16.5" thickBot="1" x14ac:dyDescent="0.3">
      <c r="D25" s="30"/>
      <c r="AA25"/>
      <c r="AB25"/>
    </row>
    <row r="26" spans="1:28" x14ac:dyDescent="0.25">
      <c r="D26" s="18"/>
      <c r="E26" s="18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 s="23"/>
      <c r="Z26"/>
    </row>
    <row r="27" spans="1:28" x14ac:dyDescent="0.25">
      <c r="D27" s="18"/>
      <c r="E27" s="18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23"/>
      <c r="Z27"/>
    </row>
    <row r="28" spans="1:28" x14ac:dyDescent="0.25">
      <c r="D28" s="18"/>
      <c r="E28" s="1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 s="23"/>
      <c r="Z28"/>
    </row>
  </sheetData>
  <mergeCells count="3">
    <mergeCell ref="A1:I1"/>
    <mergeCell ref="A2:I2"/>
    <mergeCell ref="A3:I3"/>
  </mergeCells>
  <phoneticPr fontId="1" type="noConversion"/>
  <pageMargins left="0" right="0" top="9.5625000000000002E-2" bottom="0.98425196850393704" header="0.511811023622047" footer="0.511811023622047"/>
  <pageSetup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18%</vt:lpstr>
      <vt:lpstr>'18%'!Print_Area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mkt2</dc:creator>
  <cp:lastModifiedBy>cgm mkt</cp:lastModifiedBy>
  <cp:lastPrinted>2025-05-20T05:14:07Z</cp:lastPrinted>
  <dcterms:created xsi:type="dcterms:W3CDTF">1996-10-14T23:33:28Z</dcterms:created>
  <dcterms:modified xsi:type="dcterms:W3CDTF">2026-09-30T03:51:21Z</dcterms:modified>
</cp:coreProperties>
</file>