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Feb. 2026\"/>
    </mc:Choice>
  </mc:AlternateContent>
  <xr:revisionPtr revIDLastSave="0" documentId="13_ncr:1_{EF28C66F-8CBC-4B85-B249-85CDDE651134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18%" sheetId="1" r:id="rId1"/>
  </sheets>
  <definedNames>
    <definedName name="_xlnm._FilterDatabase" localSheetId="0" hidden="1">'18%'!$A$4:$Z$24</definedName>
    <definedName name="_xlnm.Print_Area" localSheetId="0">'18%'!$A$1:$Z$24</definedName>
  </definedNames>
  <calcPr calcId="191029"/>
</workbook>
</file>

<file path=xl/calcChain.xml><?xml version="1.0" encoding="utf-8"?>
<calcChain xmlns="http://schemas.openxmlformats.org/spreadsheetml/2006/main">
  <c r="J24" i="1" l="1"/>
  <c r="O24" i="1"/>
  <c r="E24" i="1"/>
  <c r="P24" i="1" s="1"/>
  <c r="O16" i="1"/>
  <c r="E16" i="1"/>
  <c r="Q16" i="1" s="1"/>
  <c r="O10" i="1"/>
  <c r="E10" i="1"/>
  <c r="Q10" i="1" s="1"/>
  <c r="O9" i="1"/>
  <c r="E9" i="1"/>
  <c r="Q9" i="1" s="1"/>
  <c r="O8" i="1"/>
  <c r="E8" i="1"/>
  <c r="Q8" i="1" s="1"/>
  <c r="G23" i="1"/>
  <c r="O13" i="1"/>
  <c r="E13" i="1"/>
  <c r="P13" i="1" s="1"/>
  <c r="Q24" i="1" l="1"/>
  <c r="S24" i="1" s="1"/>
  <c r="S16" i="1"/>
  <c r="P16" i="1"/>
  <c r="S8" i="1"/>
  <c r="S9" i="1"/>
  <c r="P8" i="1"/>
  <c r="P9" i="1"/>
  <c r="P10" i="1"/>
  <c r="S10" i="1" s="1"/>
  <c r="Q13" i="1"/>
  <c r="S13" i="1" s="1"/>
  <c r="U24" i="1" l="1"/>
  <c r="X24" i="1"/>
  <c r="Y24" i="1" s="1"/>
  <c r="Z24" i="1" s="1"/>
  <c r="T24" i="1"/>
  <c r="U16" i="1"/>
  <c r="X16" i="1"/>
  <c r="Y16" i="1" s="1"/>
  <c r="Z16" i="1" s="1"/>
  <c r="T16" i="1"/>
  <c r="V16" i="1" s="1"/>
  <c r="W16" i="1" s="1"/>
  <c r="V10" i="1"/>
  <c r="W10" i="1" s="1"/>
  <c r="U10" i="1"/>
  <c r="T10" i="1"/>
  <c r="X10" i="1"/>
  <c r="Y10" i="1" s="1"/>
  <c r="Z10" i="1" s="1"/>
  <c r="U9" i="1"/>
  <c r="X9" i="1"/>
  <c r="Y9" i="1" s="1"/>
  <c r="Z9" i="1" s="1"/>
  <c r="T9" i="1"/>
  <c r="U8" i="1"/>
  <c r="X8" i="1"/>
  <c r="Y8" i="1" s="1"/>
  <c r="Z8" i="1" s="1"/>
  <c r="T8" i="1"/>
  <c r="X13" i="1"/>
  <c r="Y13" i="1" s="1"/>
  <c r="Z13" i="1" s="1"/>
  <c r="U13" i="1"/>
  <c r="V13" i="1"/>
  <c r="V24" i="1" l="1"/>
  <c r="W24" i="1" s="1"/>
  <c r="V9" i="1"/>
  <c r="W9" i="1" s="1"/>
  <c r="V8" i="1"/>
  <c r="W8" i="1" s="1"/>
  <c r="W13" i="1"/>
  <c r="E14" i="1" l="1"/>
  <c r="Q14" i="1" s="1"/>
  <c r="O14" i="1"/>
  <c r="P14" i="1" l="1"/>
  <c r="S14" i="1" s="1"/>
  <c r="U14" i="1" l="1"/>
  <c r="T14" i="1"/>
  <c r="X14" i="1"/>
  <c r="Y14" i="1" s="1"/>
  <c r="Z14" i="1" s="1"/>
  <c r="V14" i="1" l="1"/>
  <c r="W14" i="1" s="1"/>
  <c r="O11" i="1" l="1"/>
  <c r="O21" i="1"/>
  <c r="E21" i="1"/>
  <c r="Q21" i="1" s="1"/>
  <c r="E11" i="1"/>
  <c r="Q11" i="1" s="1"/>
  <c r="P11" i="1" l="1"/>
  <c r="S11" i="1" s="1"/>
  <c r="P21" i="1"/>
  <c r="S21" i="1" s="1"/>
  <c r="U11" i="1" l="1"/>
  <c r="X11" i="1"/>
  <c r="T11" i="1"/>
  <c r="X21" i="1"/>
  <c r="U21" i="1"/>
  <c r="T21" i="1"/>
  <c r="V11" i="1" l="1"/>
  <c r="W11" i="1" s="1"/>
  <c r="Y21" i="1"/>
  <c r="Z21" i="1" s="1"/>
  <c r="Y11" i="1"/>
  <c r="Z11" i="1" s="1"/>
  <c r="V21" i="1"/>
  <c r="W21" i="1" s="1"/>
  <c r="O20" i="1" l="1"/>
  <c r="E20" i="1"/>
  <c r="O7" i="1"/>
  <c r="E7" i="1"/>
  <c r="Q20" i="1" l="1"/>
  <c r="P20" i="1"/>
  <c r="Q7" i="1"/>
  <c r="P7" i="1"/>
  <c r="O5" i="1"/>
  <c r="E5" i="1"/>
  <c r="S20" i="1" l="1"/>
  <c r="T20" i="1" s="1"/>
  <c r="S7" i="1"/>
  <c r="Q5" i="1"/>
  <c r="P5" i="1"/>
  <c r="U20" i="1" l="1"/>
  <c r="V20" i="1" s="1"/>
  <c r="W20" i="1" s="1"/>
  <c r="U7" i="1"/>
  <c r="X20" i="1"/>
  <c r="Y20" i="1" s="1"/>
  <c r="Z20" i="1" s="1"/>
  <c r="X7" i="1"/>
  <c r="S5" i="1"/>
  <c r="T7" i="1"/>
  <c r="T5" i="1" l="1"/>
  <c r="V7" i="1"/>
  <c r="W7" i="1" s="1"/>
  <c r="Y7" i="1"/>
  <c r="Z7" i="1" s="1"/>
  <c r="X5" i="1"/>
  <c r="U5" i="1"/>
  <c r="O18" i="1"/>
  <c r="E18" i="1"/>
  <c r="O6" i="1"/>
  <c r="E6" i="1"/>
  <c r="P6" i="1" s="1"/>
  <c r="V5" i="1" l="1"/>
  <c r="W5" i="1" s="1"/>
  <c r="Y5" i="1"/>
  <c r="Z5" i="1" s="1"/>
  <c r="Q18" i="1"/>
  <c r="P18" i="1"/>
  <c r="Q6" i="1"/>
  <c r="S6" i="1" s="1"/>
  <c r="U6" i="1" l="1"/>
  <c r="S18" i="1"/>
  <c r="X6" i="1"/>
  <c r="Y6" i="1" s="1"/>
  <c r="T6" i="1"/>
  <c r="U18" i="1" l="1"/>
  <c r="X18" i="1"/>
  <c r="Y18" i="1" s="1"/>
  <c r="T18" i="1"/>
  <c r="Z6" i="1"/>
  <c r="V6" i="1"/>
  <c r="W6" i="1" s="1"/>
  <c r="O12" i="1"/>
  <c r="E12" i="1"/>
  <c r="O23" i="1"/>
  <c r="E23" i="1"/>
  <c r="P23" i="1" s="1"/>
  <c r="Z18" i="1" l="1"/>
  <c r="V18" i="1"/>
  <c r="W18" i="1" s="1"/>
  <c r="Q12" i="1"/>
  <c r="P12" i="1"/>
  <c r="Q23" i="1"/>
  <c r="S23" i="1" s="1"/>
  <c r="U23" i="1" l="1"/>
  <c r="S12" i="1"/>
  <c r="T23" i="1"/>
  <c r="X23" i="1"/>
  <c r="Y23" i="1" s="1"/>
  <c r="U12" i="1" l="1"/>
  <c r="X12" i="1"/>
  <c r="Y12" i="1" s="1"/>
  <c r="T12" i="1"/>
  <c r="Z23" i="1"/>
  <c r="V23" i="1"/>
  <c r="W23" i="1" s="1"/>
  <c r="V12" i="1" l="1"/>
  <c r="W12" i="1" s="1"/>
  <c r="Z12" i="1"/>
  <c r="E17" i="1" l="1"/>
  <c r="O17" i="1"/>
  <c r="O22" i="1"/>
  <c r="E22" i="1"/>
  <c r="P22" i="1" s="1"/>
  <c r="E15" i="1"/>
  <c r="O19" i="1"/>
  <c r="E19" i="1"/>
  <c r="P19" i="1" s="1"/>
  <c r="O15" i="1"/>
  <c r="Q17" i="1" l="1"/>
  <c r="P17" i="1"/>
  <c r="Q15" i="1"/>
  <c r="P15" i="1"/>
  <c r="Q22" i="1"/>
  <c r="S22" i="1" s="1"/>
  <c r="Q19" i="1"/>
  <c r="S19" i="1" s="1"/>
  <c r="U22" i="1" l="1"/>
  <c r="U19" i="1"/>
  <c r="S17" i="1"/>
  <c r="S15" i="1"/>
  <c r="T19" i="1"/>
  <c r="X19" i="1"/>
  <c r="Y19" i="1" s="1"/>
  <c r="X22" i="1"/>
  <c r="Y22" i="1" s="1"/>
  <c r="T22" i="1"/>
  <c r="U17" i="1" l="1"/>
  <c r="U15" i="1"/>
  <c r="T17" i="1"/>
  <c r="X17" i="1"/>
  <c r="Y17" i="1" s="1"/>
  <c r="Z17" i="1" s="1"/>
  <c r="T15" i="1"/>
  <c r="X15" i="1"/>
  <c r="Z22" i="1"/>
  <c r="Z19" i="1"/>
  <c r="V19" i="1"/>
  <c r="W19" i="1" s="1"/>
  <c r="V22" i="1"/>
  <c r="W22" i="1" s="1"/>
  <c r="V17" i="1" l="1"/>
  <c r="W17" i="1" s="1"/>
  <c r="Y15" i="1"/>
  <c r="Z15" i="1" s="1"/>
  <c r="V15" i="1"/>
  <c r="W15" i="1" s="1"/>
</calcChain>
</file>

<file path=xl/sharedStrings.xml><?xml version="1.0" encoding="utf-8"?>
<sst xmlns="http://schemas.openxmlformats.org/spreadsheetml/2006/main" count="70" uniqueCount="64">
  <si>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</si>
  <si>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</si>
  <si>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</si>
  <si>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</si>
  <si>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</si>
  <si>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</si>
  <si>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</si>
  <si>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</si>
  <si>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</si>
  <si>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</si>
  <si>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</si>
  <si>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</si>
  <si>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</si>
  <si>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</si>
  <si>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</si>
  <si>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</si>
  <si>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</si>
  <si>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</si>
  <si>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</si>
  <si>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</si>
  <si>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</si>
  <si>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</si>
  <si>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</si>
  <si>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</si>
  <si>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</si>
  <si>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</si>
  <si>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</si>
  <si>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</si>
  <si>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</si>
  <si>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</si>
  <si>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</si>
  <si>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</si>
  <si>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KOYAGUDEM OC2 (YELLANDU)</t>
  </si>
  <si>
    <t>LOGRD</t>
  </si>
  <si>
    <t>SGST 9%</t>
  </si>
  <si>
    <t>CGST 9%</t>
  </si>
  <si>
    <t>IGST 18%</t>
  </si>
  <si>
    <t>Value per tonne with 18% IGST</t>
  </si>
  <si>
    <t>3% on Royalty towards NMET Fund</t>
  </si>
  <si>
    <t>GDK11 (GODAVARIKHANI)</t>
  </si>
  <si>
    <t>G9-RND</t>
  </si>
  <si>
    <t>Help document to calculate total price of coal per tonne  by inserting the bid price .</t>
  </si>
  <si>
    <t>G5-CRR</t>
  </si>
  <si>
    <t>BHP KTK-III OC PROJECT (BHOOPALAPALLI)</t>
  </si>
  <si>
    <t>E-AUCTION DATE :24.02.2026 BY MSTC Limited.</t>
  </si>
  <si>
    <t>Value per tonne with 18% GST</t>
  </si>
  <si>
    <t>KISTARAM OC  (SATHUPALLI)</t>
  </si>
  <si>
    <t>YCHP (ROAD) ( YELLANDU))</t>
  </si>
  <si>
    <t>G15-CRR</t>
  </si>
  <si>
    <t>KONDAPUR UG MINE(MANUGURU)</t>
  </si>
  <si>
    <t>G6-CRR</t>
  </si>
  <si>
    <t>GDK OCP-V(GODAVARIKHANI)</t>
  </si>
  <si>
    <t>G8-RND</t>
  </si>
  <si>
    <t>GDK-9INC (GODAVARIKHANI)</t>
  </si>
  <si>
    <t>RG OC3 EXTN PHASE-II (GODAVARIKHANI)</t>
  </si>
  <si>
    <t>KTK-6 (BHOOPALAPALLI)</t>
  </si>
  <si>
    <t>G5-RND</t>
  </si>
  <si>
    <t>IK 1A (SRIRAMPUR)</t>
  </si>
  <si>
    <t>RK - 7 (SRIRAMPUR)</t>
  </si>
  <si>
    <t>SRP 3 &amp; 3A (SRIRAMPUR)</t>
  </si>
  <si>
    <t>SRP OC 2 (SRIRAMPUR)</t>
  </si>
  <si>
    <r>
      <t xml:space="preserve">BHP UPPAL RAILWAY SIDING </t>
    </r>
    <r>
      <rPr>
        <sz val="11"/>
        <color rgb="FF000000"/>
        <rFont val="Times New Roman"/>
        <family val="1"/>
      </rPr>
      <t>(BHOOPALAPALLI)</t>
    </r>
    <r>
      <rPr>
        <sz val="10"/>
        <color rgb="FF000000"/>
        <rFont val="Times New Roman"/>
        <family val="1"/>
      </rPr>
      <t>- OPL</t>
    </r>
  </si>
  <si>
    <t>GDK OC 3 CHP (GODAVARI KHANI) – GXSG</t>
  </si>
  <si>
    <t>G11-CRR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</si>
</sst>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3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/>
    <xf numFmtId="166" fontId="6" fillId="2" borderId="3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4" fontId="0" fillId="2" borderId="0" xfId="0" applyNumberFormat="1" applyFill="1"/>
    <xf numFmtId="0" fontId="10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4" fillId="0" borderId="0" xfId="0" applyFont="1" applyFill="1"/>
    <xf numFmtId="0" fontId="10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2" fillId="0" borderId="0" xfId="0" applyFont="1" applyFill="1"/>
    <xf numFmtId="0" fontId="7" fillId="0" borderId="8" xfId="0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vertical="center" wrapText="1"/>
    </xf>
    <xf numFmtId="166" fontId="5" fillId="0" borderId="4" xfId="0" applyNumberFormat="1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0" xfId="0" applyFont="1" applyFill="1"/>
    <xf numFmtId="0" fontId="8" fillId="0" borderId="2" xfId="0" applyFont="1" applyFill="1" applyBorder="1"/>
    <xf numFmtId="166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164" fontId="4" fillId="2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V10" sqref="V10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3.140625" style="19" customWidth="1"/>
    <col min="6" max="6" width="12.7109375" style="1" bestFit="1" customWidth="1"/>
    <col min="7" max="7" width="15.85546875" style="1" bestFit="1" customWidth="1"/>
    <col min="8" max="8" width="10.7109375" style="1" customWidth="1"/>
    <col min="9" max="9" width="12.140625" style="1" customWidth="1"/>
    <col min="10" max="10" width="9.5703125" style="7" customWidth="1"/>
    <col min="11" max="11" width="9.85546875" style="1" customWidth="1"/>
    <col min="12" max="12" width="12" style="1" customWidth="1"/>
    <col min="13" max="13" width="8.85546875" style="1" customWidth="1"/>
    <col min="14" max="14" width="9.7109375" style="1" customWidth="1"/>
    <col min="15" max="15" width="9.42578125" style="8" bestFit="1" customWidth="1"/>
    <col min="16" max="17" width="10.28515625" style="1" bestFit="1" customWidth="1"/>
    <col min="18" max="18" width="10.5703125" style="1" customWidth="1"/>
    <col min="19" max="19" width="9" style="3" customWidth="1"/>
    <col min="20" max="20" width="9" style="8" customWidth="1"/>
    <col min="21" max="21" width="10.5703125" style="9" customWidth="1"/>
    <col min="22" max="22" width="10.85546875" style="9" customWidth="1"/>
    <col min="23" max="23" width="12" style="9" customWidth="1"/>
    <col min="24" max="24" width="14.140625" style="10" customWidth="1"/>
    <col min="25" max="25" width="13.7109375" style="52" customWidth="1"/>
    <col min="26" max="26" width="13.85546875" style="20" customWidth="1"/>
    <col min="27" max="27" width="11.5703125" style="1" customWidth="1"/>
    <col min="28" max="16384" width="9.140625" style="1"/>
  </cols>
  <sheetData>
    <row r="1" spans="1:29" x14ac:dyDescent="0.25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5"/>
      <c r="K1" s="4"/>
      <c r="L1" s="4"/>
      <c r="M1" s="4"/>
      <c r="N1" s="4"/>
      <c r="O1" s="23"/>
      <c r="P1" s="4"/>
      <c r="Q1" s="4"/>
    </row>
    <row r="2" spans="1:29" x14ac:dyDescent="0.25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5"/>
      <c r="K2" s="4"/>
      <c r="L2" s="4"/>
      <c r="M2" s="4"/>
      <c r="N2" s="4"/>
      <c r="O2" s="23"/>
      <c r="P2" s="4"/>
      <c r="Q2" s="4"/>
      <c r="Y2" s="52" t="s">
        <v>8</v>
      </c>
    </row>
    <row r="3" spans="1:29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5"/>
      <c r="K3" s="4"/>
      <c r="L3" s="4"/>
      <c r="M3" s="4"/>
      <c r="N3" s="4"/>
      <c r="O3" s="23"/>
      <c r="P3" s="4"/>
      <c r="Q3" s="4"/>
    </row>
    <row r="4" spans="1:29" ht="105.75" customHeight="1" thickBot="1" x14ac:dyDescent="0.3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19</v>
      </c>
      <c r="H4" s="6" t="s">
        <v>21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16</v>
      </c>
      <c r="O4" s="14" t="s">
        <v>10</v>
      </c>
      <c r="P4" s="6" t="s">
        <v>38</v>
      </c>
      <c r="Q4" s="6" t="s">
        <v>15</v>
      </c>
      <c r="R4" s="22" t="s">
        <v>20</v>
      </c>
      <c r="S4" s="15" t="s">
        <v>2</v>
      </c>
      <c r="T4" s="16" t="s">
        <v>34</v>
      </c>
      <c r="U4" s="16" t="s">
        <v>35</v>
      </c>
      <c r="V4" s="16" t="s">
        <v>45</v>
      </c>
      <c r="W4" s="16" t="s">
        <v>18</v>
      </c>
      <c r="X4" s="6" t="s">
        <v>36</v>
      </c>
      <c r="Y4" s="2" t="s">
        <v>37</v>
      </c>
      <c r="Z4" s="21" t="s">
        <v>17</v>
      </c>
    </row>
    <row r="5" spans="1:29" s="34" customFormat="1" ht="28.9" customHeight="1" thickBot="1" x14ac:dyDescent="0.3">
      <c r="A5" s="29">
        <v>1</v>
      </c>
      <c r="B5" s="30" t="s">
        <v>46</v>
      </c>
      <c r="C5" s="30" t="s">
        <v>27</v>
      </c>
      <c r="D5" s="31">
        <v>4360</v>
      </c>
      <c r="E5" s="32">
        <f>D5*14%</f>
        <v>610.40000000000009</v>
      </c>
      <c r="F5" s="32">
        <v>0</v>
      </c>
      <c r="G5" s="32">
        <v>0</v>
      </c>
      <c r="H5" s="32">
        <v>0</v>
      </c>
      <c r="I5" s="32">
        <v>61</v>
      </c>
      <c r="J5" s="32">
        <v>60</v>
      </c>
      <c r="K5" s="32">
        <v>0</v>
      </c>
      <c r="L5" s="32">
        <v>434</v>
      </c>
      <c r="M5" s="32">
        <v>30</v>
      </c>
      <c r="N5" s="32">
        <v>20</v>
      </c>
      <c r="O5" s="32">
        <f t="shared" ref="O5" si="0">D5*1.5%</f>
        <v>65.399999999999991</v>
      </c>
      <c r="P5" s="32">
        <f>E5*3%</f>
        <v>18.312000000000001</v>
      </c>
      <c r="Q5" s="32">
        <f t="shared" ref="Q5" si="1">E5*30%</f>
        <v>183.12000000000003</v>
      </c>
      <c r="R5" s="32">
        <v>48.4</v>
      </c>
      <c r="S5" s="32">
        <f t="shared" ref="S5" si="2">SUM(D5:R5)</f>
        <v>5890.6319999999987</v>
      </c>
      <c r="T5" s="32">
        <f t="shared" ref="T5:T24" si="3">S5*9%</f>
        <v>530.15687999999989</v>
      </c>
      <c r="U5" s="32">
        <f t="shared" ref="U5:U24" si="4">S5*9%</f>
        <v>530.15687999999989</v>
      </c>
      <c r="V5" s="32">
        <f t="shared" ref="V5:V22" si="5">SUM(S5:U5)</f>
        <v>6950.9457599999978</v>
      </c>
      <c r="W5" s="32">
        <f t="shared" ref="W5" si="6">V5*101%</f>
        <v>7020.4552175999979</v>
      </c>
      <c r="X5" s="32">
        <f t="shared" ref="X5:X24" si="7">S5*18%</f>
        <v>1060.3137599999998</v>
      </c>
      <c r="Y5" s="24">
        <f>S5+X5</f>
        <v>6950.9457599999987</v>
      </c>
      <c r="Z5" s="32">
        <f t="shared" ref="Z5" si="8">Y5*101%</f>
        <v>7020.4552175999988</v>
      </c>
      <c r="AA5" s="33"/>
      <c r="AB5" s="33"/>
    </row>
    <row r="6" spans="1:29" s="40" customFormat="1" ht="28.9" customHeight="1" thickBot="1" x14ac:dyDescent="0.3">
      <c r="A6" s="35">
        <v>2</v>
      </c>
      <c r="B6" s="36" t="s">
        <v>32</v>
      </c>
      <c r="C6" s="36" t="s">
        <v>33</v>
      </c>
      <c r="D6" s="37">
        <v>200</v>
      </c>
      <c r="E6" s="38">
        <f t="shared" ref="E6:E15" si="9">D6*14%</f>
        <v>28.000000000000004</v>
      </c>
      <c r="F6" s="38">
        <v>21.25</v>
      </c>
      <c r="G6" s="38">
        <v>17</v>
      </c>
      <c r="H6" s="38">
        <v>0</v>
      </c>
      <c r="I6" s="38">
        <v>61</v>
      </c>
      <c r="J6" s="38">
        <v>0</v>
      </c>
      <c r="K6" s="38">
        <v>0</v>
      </c>
      <c r="L6" s="32">
        <v>434</v>
      </c>
      <c r="M6" s="32">
        <v>30</v>
      </c>
      <c r="N6" s="38">
        <v>20</v>
      </c>
      <c r="O6" s="38">
        <f t="shared" ref="O6" si="10">D6*1.5%</f>
        <v>3</v>
      </c>
      <c r="P6" s="32">
        <f t="shared" ref="P6:P24" si="11">E6*3%</f>
        <v>0.84000000000000008</v>
      </c>
      <c r="Q6" s="38">
        <f t="shared" ref="Q6" si="12">E6*30%</f>
        <v>8.4</v>
      </c>
      <c r="R6" s="32">
        <v>48.4</v>
      </c>
      <c r="S6" s="32">
        <f t="shared" ref="S6" si="13">SUM(D6:R6)</f>
        <v>871.89</v>
      </c>
      <c r="T6" s="32">
        <f t="shared" si="3"/>
        <v>78.470100000000002</v>
      </c>
      <c r="U6" s="32">
        <f t="shared" si="4"/>
        <v>78.470100000000002</v>
      </c>
      <c r="V6" s="32">
        <f t="shared" si="5"/>
        <v>1028.8301999999999</v>
      </c>
      <c r="W6" s="32">
        <f t="shared" ref="W6" si="14">V6*101%</f>
        <v>1039.1185019999998</v>
      </c>
      <c r="X6" s="32">
        <f t="shared" si="7"/>
        <v>156.9402</v>
      </c>
      <c r="Y6" s="24">
        <f t="shared" ref="Y6:Y24" si="15">S6+X6</f>
        <v>1028.8301999999999</v>
      </c>
      <c r="Z6" s="32">
        <f t="shared" ref="Z6:Z15" si="16">Y6*101%</f>
        <v>1039.1185019999998</v>
      </c>
      <c r="AA6" s="39"/>
      <c r="AB6" s="39"/>
    </row>
    <row r="7" spans="1:29" s="40" customFormat="1" ht="28.9" customHeight="1" thickBot="1" x14ac:dyDescent="0.3">
      <c r="A7" s="35">
        <v>3</v>
      </c>
      <c r="B7" s="36" t="s">
        <v>39</v>
      </c>
      <c r="C7" s="36" t="s">
        <v>40</v>
      </c>
      <c r="D7" s="37">
        <v>4140</v>
      </c>
      <c r="E7" s="38">
        <f t="shared" ref="E7:E11" si="17">D7*14%</f>
        <v>579.6</v>
      </c>
      <c r="F7" s="38">
        <v>0</v>
      </c>
      <c r="G7" s="38">
        <v>0</v>
      </c>
      <c r="H7" s="38">
        <v>0</v>
      </c>
      <c r="I7" s="38">
        <v>61</v>
      </c>
      <c r="J7" s="38">
        <v>0</v>
      </c>
      <c r="K7" s="38">
        <v>0</v>
      </c>
      <c r="L7" s="32">
        <v>434</v>
      </c>
      <c r="M7" s="32">
        <v>30</v>
      </c>
      <c r="N7" s="38">
        <v>20</v>
      </c>
      <c r="O7" s="38">
        <f t="shared" ref="O7" si="18">D7*1.5%</f>
        <v>62.099999999999994</v>
      </c>
      <c r="P7" s="32">
        <f t="shared" si="11"/>
        <v>17.388000000000002</v>
      </c>
      <c r="Q7" s="38">
        <f t="shared" ref="Q7" si="19">E7*30%</f>
        <v>173.88</v>
      </c>
      <c r="R7" s="32">
        <v>48.4</v>
      </c>
      <c r="S7" s="32">
        <f t="shared" ref="S7" si="20">SUM(D7:R7)</f>
        <v>5566.3680000000004</v>
      </c>
      <c r="T7" s="32">
        <f t="shared" si="3"/>
        <v>500.97311999999999</v>
      </c>
      <c r="U7" s="32">
        <f t="shared" si="4"/>
        <v>500.97311999999999</v>
      </c>
      <c r="V7" s="32">
        <f t="shared" si="5"/>
        <v>6568.3142399999997</v>
      </c>
      <c r="W7" s="32">
        <f t="shared" ref="W7" si="21">V7*101%</f>
        <v>6633.9973823999999</v>
      </c>
      <c r="X7" s="32">
        <f t="shared" si="7"/>
        <v>1001.94624</v>
      </c>
      <c r="Y7" s="24">
        <f t="shared" si="15"/>
        <v>6568.3142400000006</v>
      </c>
      <c r="Z7" s="32">
        <f t="shared" si="16"/>
        <v>6633.9973824000008</v>
      </c>
      <c r="AA7" s="39"/>
      <c r="AB7" s="39"/>
    </row>
    <row r="8" spans="1:29" s="40" customFormat="1" ht="28.9" customHeight="1" thickBot="1" x14ac:dyDescent="0.3">
      <c r="A8" s="35">
        <v>4</v>
      </c>
      <c r="B8" s="36" t="s">
        <v>47</v>
      </c>
      <c r="C8" s="36" t="s">
        <v>48</v>
      </c>
      <c r="D8" s="37">
        <v>1800</v>
      </c>
      <c r="E8" s="38">
        <f t="shared" ref="E8:E10" si="22">D8*14%</f>
        <v>252.00000000000003</v>
      </c>
      <c r="F8" s="38">
        <v>21.25</v>
      </c>
      <c r="G8" s="38">
        <v>0</v>
      </c>
      <c r="H8" s="38">
        <v>0</v>
      </c>
      <c r="I8" s="38">
        <v>61</v>
      </c>
      <c r="J8" s="38">
        <v>0</v>
      </c>
      <c r="K8" s="38">
        <v>60</v>
      </c>
      <c r="L8" s="32">
        <v>434</v>
      </c>
      <c r="M8" s="32">
        <v>30</v>
      </c>
      <c r="N8" s="38">
        <v>20</v>
      </c>
      <c r="O8" s="38">
        <f t="shared" ref="O8:O10" si="23">D8*1.5%</f>
        <v>27</v>
      </c>
      <c r="P8" s="32">
        <f t="shared" ref="P8:P10" si="24">E8*3%</f>
        <v>7.5600000000000005</v>
      </c>
      <c r="Q8" s="38">
        <f t="shared" ref="Q8:Q10" si="25">E8*30%</f>
        <v>75.600000000000009</v>
      </c>
      <c r="R8" s="32">
        <v>48.4</v>
      </c>
      <c r="S8" s="32">
        <f t="shared" ref="S8:S10" si="26">SUM(D8:R8)</f>
        <v>2836.81</v>
      </c>
      <c r="T8" s="32">
        <f t="shared" ref="T8:T10" si="27">S8*9%</f>
        <v>255.31289999999998</v>
      </c>
      <c r="U8" s="32">
        <f t="shared" ref="U8:U10" si="28">S8*9%</f>
        <v>255.31289999999998</v>
      </c>
      <c r="V8" s="32">
        <f t="shared" ref="V8:V10" si="29">SUM(S8:U8)</f>
        <v>3347.4357999999997</v>
      </c>
      <c r="W8" s="32">
        <f t="shared" ref="W8:W10" si="30">V8*101%</f>
        <v>3380.9101579999997</v>
      </c>
      <c r="X8" s="32">
        <f t="shared" ref="X8:X10" si="31">S8*18%</f>
        <v>510.62579999999997</v>
      </c>
      <c r="Y8" s="24">
        <f t="shared" ref="Y8:Y10" si="32">S8+X8</f>
        <v>3347.4357999999997</v>
      </c>
      <c r="Z8" s="32">
        <f t="shared" ref="Z8:Z10" si="33">Y8*101%</f>
        <v>3380.9101579999997</v>
      </c>
      <c r="AA8" s="39"/>
      <c r="AB8" s="39"/>
    </row>
    <row r="9" spans="1:29" s="40" customFormat="1" ht="28.9" customHeight="1" thickBot="1" x14ac:dyDescent="0.3">
      <c r="A9" s="35">
        <v>5</v>
      </c>
      <c r="B9" s="36" t="s">
        <v>49</v>
      </c>
      <c r="C9" s="36" t="s">
        <v>50</v>
      </c>
      <c r="D9" s="37">
        <v>5310</v>
      </c>
      <c r="E9" s="38">
        <f t="shared" si="22"/>
        <v>743.40000000000009</v>
      </c>
      <c r="F9" s="38">
        <v>21.25</v>
      </c>
      <c r="G9" s="38">
        <v>0</v>
      </c>
      <c r="H9" s="38">
        <v>0</v>
      </c>
      <c r="I9" s="38">
        <v>61</v>
      </c>
      <c r="J9" s="38">
        <v>0</v>
      </c>
      <c r="K9" s="38">
        <v>0</v>
      </c>
      <c r="L9" s="32">
        <v>434</v>
      </c>
      <c r="M9" s="32">
        <v>30</v>
      </c>
      <c r="N9" s="38">
        <v>20</v>
      </c>
      <c r="O9" s="38">
        <f t="shared" si="23"/>
        <v>79.649999999999991</v>
      </c>
      <c r="P9" s="32">
        <f t="shared" si="24"/>
        <v>22.302000000000003</v>
      </c>
      <c r="Q9" s="38">
        <f t="shared" si="25"/>
        <v>223.02</v>
      </c>
      <c r="R9" s="32">
        <v>48.4</v>
      </c>
      <c r="S9" s="32">
        <f t="shared" si="26"/>
        <v>6993.021999999999</v>
      </c>
      <c r="T9" s="32">
        <f t="shared" si="27"/>
        <v>629.37197999999989</v>
      </c>
      <c r="U9" s="32">
        <f t="shared" si="28"/>
        <v>629.37197999999989</v>
      </c>
      <c r="V9" s="32">
        <f t="shared" si="29"/>
        <v>8251.7659599999988</v>
      </c>
      <c r="W9" s="32">
        <f t="shared" si="30"/>
        <v>8334.2836195999989</v>
      </c>
      <c r="X9" s="32">
        <f t="shared" si="31"/>
        <v>1258.7439599999998</v>
      </c>
      <c r="Y9" s="24">
        <f t="shared" si="32"/>
        <v>8251.7659599999988</v>
      </c>
      <c r="Z9" s="32">
        <f t="shared" si="33"/>
        <v>8334.2836195999989</v>
      </c>
      <c r="AA9" s="39"/>
      <c r="AB9" s="39"/>
    </row>
    <row r="10" spans="1:29" s="40" customFormat="1" ht="28.9" customHeight="1" thickBot="1" x14ac:dyDescent="0.3">
      <c r="A10" s="35">
        <v>6</v>
      </c>
      <c r="B10" s="36" t="s">
        <v>51</v>
      </c>
      <c r="C10" s="36" t="s">
        <v>52</v>
      </c>
      <c r="D10" s="37">
        <v>4500</v>
      </c>
      <c r="E10" s="38">
        <f t="shared" si="22"/>
        <v>630.00000000000011</v>
      </c>
      <c r="F10" s="38">
        <v>0</v>
      </c>
      <c r="G10" s="38">
        <v>0</v>
      </c>
      <c r="H10" s="38">
        <v>0</v>
      </c>
      <c r="I10" s="38">
        <v>61</v>
      </c>
      <c r="J10" s="38">
        <v>0</v>
      </c>
      <c r="K10" s="38">
        <v>0</v>
      </c>
      <c r="L10" s="32">
        <v>434</v>
      </c>
      <c r="M10" s="32">
        <v>30</v>
      </c>
      <c r="N10" s="38">
        <v>20</v>
      </c>
      <c r="O10" s="38">
        <f t="shared" si="23"/>
        <v>67.5</v>
      </c>
      <c r="P10" s="32">
        <f t="shared" si="24"/>
        <v>18.900000000000002</v>
      </c>
      <c r="Q10" s="38">
        <f t="shared" si="25"/>
        <v>189.00000000000003</v>
      </c>
      <c r="R10" s="32">
        <v>48.4</v>
      </c>
      <c r="S10" s="32">
        <f t="shared" si="26"/>
        <v>5998.7999999999993</v>
      </c>
      <c r="T10" s="32">
        <f t="shared" si="27"/>
        <v>539.89199999999994</v>
      </c>
      <c r="U10" s="32">
        <f t="shared" si="28"/>
        <v>539.89199999999994</v>
      </c>
      <c r="V10" s="32">
        <f t="shared" si="29"/>
        <v>7078.5839999999989</v>
      </c>
      <c r="W10" s="32">
        <f t="shared" si="30"/>
        <v>7149.3698399999994</v>
      </c>
      <c r="X10" s="32">
        <f t="shared" si="31"/>
        <v>1079.7839999999999</v>
      </c>
      <c r="Y10" s="24">
        <f t="shared" si="32"/>
        <v>7078.5839999999989</v>
      </c>
      <c r="Z10" s="32">
        <f t="shared" si="33"/>
        <v>7149.3698399999994</v>
      </c>
      <c r="AA10" s="39"/>
      <c r="AB10" s="39"/>
    </row>
    <row r="11" spans="1:29" s="40" customFormat="1" ht="28.9" customHeight="1" thickBot="1" x14ac:dyDescent="0.3">
      <c r="A11" s="35">
        <v>7</v>
      </c>
      <c r="B11" s="36" t="s">
        <v>53</v>
      </c>
      <c r="C11" s="36" t="s">
        <v>22</v>
      </c>
      <c r="D11" s="37">
        <v>5050</v>
      </c>
      <c r="E11" s="38">
        <f t="shared" si="17"/>
        <v>707.00000000000011</v>
      </c>
      <c r="F11" s="38">
        <v>0</v>
      </c>
      <c r="G11" s="38">
        <v>0</v>
      </c>
      <c r="H11" s="38">
        <v>0</v>
      </c>
      <c r="I11" s="38">
        <v>61</v>
      </c>
      <c r="J11" s="38">
        <v>0</v>
      </c>
      <c r="K11" s="38">
        <v>0</v>
      </c>
      <c r="L11" s="32">
        <v>434</v>
      </c>
      <c r="M11" s="32">
        <v>30</v>
      </c>
      <c r="N11" s="38">
        <v>20</v>
      </c>
      <c r="O11" s="38">
        <f t="shared" ref="O11" si="34">D11*1.5%</f>
        <v>75.75</v>
      </c>
      <c r="P11" s="32">
        <f t="shared" ref="P11" si="35">E11*3%</f>
        <v>21.21</v>
      </c>
      <c r="Q11" s="38">
        <f t="shared" ref="Q11" si="36">E11*30%</f>
        <v>212.10000000000002</v>
      </c>
      <c r="R11" s="32">
        <v>48.4</v>
      </c>
      <c r="S11" s="32">
        <f t="shared" ref="S11" si="37">SUM(D11:R11)</f>
        <v>6659.46</v>
      </c>
      <c r="T11" s="32">
        <f t="shared" si="3"/>
        <v>599.35140000000001</v>
      </c>
      <c r="U11" s="32">
        <f t="shared" si="4"/>
        <v>599.35140000000001</v>
      </c>
      <c r="V11" s="32">
        <f t="shared" si="5"/>
        <v>7858.1628000000001</v>
      </c>
      <c r="W11" s="32">
        <f t="shared" ref="W11" si="38">V11*101%</f>
        <v>7936.744428</v>
      </c>
      <c r="X11" s="32">
        <f t="shared" si="7"/>
        <v>1198.7028</v>
      </c>
      <c r="Y11" s="24">
        <f t="shared" si="15"/>
        <v>7858.1628000000001</v>
      </c>
      <c r="Z11" s="32">
        <f t="shared" ref="Z11" si="39">Y11*101%</f>
        <v>7936.744428</v>
      </c>
      <c r="AA11" s="39"/>
      <c r="AB11" s="39"/>
    </row>
    <row r="12" spans="1:29" s="40" customFormat="1" ht="27.75" customHeight="1" thickBot="1" x14ac:dyDescent="0.3">
      <c r="A12" s="35">
        <v>8</v>
      </c>
      <c r="B12" s="36" t="s">
        <v>54</v>
      </c>
      <c r="C12" s="36" t="s">
        <v>22</v>
      </c>
      <c r="D12" s="37">
        <v>5050</v>
      </c>
      <c r="E12" s="38">
        <f t="shared" si="9"/>
        <v>707.00000000000011</v>
      </c>
      <c r="F12" s="38">
        <v>21.25</v>
      </c>
      <c r="G12" s="38">
        <v>0</v>
      </c>
      <c r="H12" s="38">
        <v>0</v>
      </c>
      <c r="I12" s="38">
        <v>61</v>
      </c>
      <c r="J12" s="38">
        <v>0</v>
      </c>
      <c r="K12" s="38">
        <v>0</v>
      </c>
      <c r="L12" s="32">
        <v>434</v>
      </c>
      <c r="M12" s="32">
        <v>30</v>
      </c>
      <c r="N12" s="38">
        <v>20</v>
      </c>
      <c r="O12" s="38">
        <f t="shared" ref="O12:O21" si="40">D12*1.5%</f>
        <v>75.75</v>
      </c>
      <c r="P12" s="32">
        <f t="shared" si="11"/>
        <v>21.21</v>
      </c>
      <c r="Q12" s="38">
        <f>E12*30%</f>
        <v>212.10000000000002</v>
      </c>
      <c r="R12" s="32">
        <v>48.4</v>
      </c>
      <c r="S12" s="32">
        <f t="shared" ref="S12:S21" si="41">SUM(D12:R12)</f>
        <v>6680.71</v>
      </c>
      <c r="T12" s="32">
        <f t="shared" si="3"/>
        <v>601.26390000000004</v>
      </c>
      <c r="U12" s="32">
        <f t="shared" si="4"/>
        <v>601.26390000000004</v>
      </c>
      <c r="V12" s="32">
        <f t="shared" si="5"/>
        <v>7883.2377999999999</v>
      </c>
      <c r="W12" s="32">
        <f t="shared" ref="W12:W21" si="42">V12*101%</f>
        <v>7962.0701779999999</v>
      </c>
      <c r="X12" s="32">
        <f t="shared" si="7"/>
        <v>1202.5278000000001</v>
      </c>
      <c r="Y12" s="24">
        <f t="shared" si="15"/>
        <v>7883.2377999999999</v>
      </c>
      <c r="Z12" s="32">
        <f t="shared" si="16"/>
        <v>7962.0701779999999</v>
      </c>
      <c r="AA12" s="39"/>
      <c r="AB12" s="39"/>
    </row>
    <row r="13" spans="1:29" s="40" customFormat="1" ht="34.5" customHeight="1" thickBot="1" x14ac:dyDescent="0.3">
      <c r="A13" s="35">
        <v>9</v>
      </c>
      <c r="B13" s="36" t="s">
        <v>43</v>
      </c>
      <c r="C13" s="36" t="s">
        <v>42</v>
      </c>
      <c r="D13" s="37">
        <v>6000</v>
      </c>
      <c r="E13" s="38">
        <f t="shared" si="9"/>
        <v>840.00000000000011</v>
      </c>
      <c r="F13" s="38">
        <v>21.25</v>
      </c>
      <c r="G13" s="38">
        <v>17</v>
      </c>
      <c r="H13" s="38">
        <v>0</v>
      </c>
      <c r="I13" s="38">
        <v>61</v>
      </c>
      <c r="J13" s="38">
        <v>0</v>
      </c>
      <c r="K13" s="38">
        <v>0</v>
      </c>
      <c r="L13" s="32">
        <v>434</v>
      </c>
      <c r="M13" s="32">
        <v>30</v>
      </c>
      <c r="N13" s="38">
        <v>20</v>
      </c>
      <c r="O13" s="38">
        <f t="shared" si="40"/>
        <v>90</v>
      </c>
      <c r="P13" s="32">
        <f t="shared" si="11"/>
        <v>25.200000000000003</v>
      </c>
      <c r="Q13" s="38">
        <f t="shared" ref="Q13" si="43">E13*30%</f>
        <v>252.00000000000003</v>
      </c>
      <c r="R13" s="32">
        <v>48.4</v>
      </c>
      <c r="S13" s="32">
        <f t="shared" si="41"/>
        <v>7838.8499999999995</v>
      </c>
      <c r="T13" s="32">
        <v>0</v>
      </c>
      <c r="U13" s="32">
        <f t="shared" si="4"/>
        <v>705.49649999999997</v>
      </c>
      <c r="V13" s="32">
        <f t="shared" ref="V13" si="44">S13*9%</f>
        <v>705.49649999999997</v>
      </c>
      <c r="W13" s="32">
        <f t="shared" ref="W13" si="45">SUM(S13:V13)</f>
        <v>9249.8429999999989</v>
      </c>
      <c r="X13" s="32">
        <f t="shared" si="7"/>
        <v>1410.9929999999999</v>
      </c>
      <c r="Y13" s="24">
        <f t="shared" si="15"/>
        <v>9249.8429999999989</v>
      </c>
      <c r="Z13" s="32">
        <f t="shared" si="16"/>
        <v>9342.3414299999986</v>
      </c>
      <c r="AA13" s="32"/>
      <c r="AB13" s="39"/>
      <c r="AC13" s="39"/>
    </row>
    <row r="14" spans="1:29" s="40" customFormat="1" ht="27.75" customHeight="1" thickBot="1" x14ac:dyDescent="0.3">
      <c r="A14" s="35">
        <v>10</v>
      </c>
      <c r="B14" s="36" t="s">
        <v>28</v>
      </c>
      <c r="C14" s="36" t="s">
        <v>25</v>
      </c>
      <c r="D14" s="37">
        <v>4000</v>
      </c>
      <c r="E14" s="38">
        <f t="shared" ref="E14" si="46">D14*14%</f>
        <v>560</v>
      </c>
      <c r="F14" s="38">
        <v>0</v>
      </c>
      <c r="G14" s="38">
        <v>0</v>
      </c>
      <c r="H14" s="38">
        <v>0</v>
      </c>
      <c r="I14" s="38">
        <v>61</v>
      </c>
      <c r="J14" s="38">
        <v>0</v>
      </c>
      <c r="K14" s="38">
        <v>0</v>
      </c>
      <c r="L14" s="32">
        <v>434</v>
      </c>
      <c r="M14" s="32">
        <v>30</v>
      </c>
      <c r="N14" s="38">
        <v>20</v>
      </c>
      <c r="O14" s="38">
        <f t="shared" ref="O14" si="47">D14*1.5%</f>
        <v>60</v>
      </c>
      <c r="P14" s="32">
        <f t="shared" ref="P14" si="48">E14*3%</f>
        <v>16.8</v>
      </c>
      <c r="Q14" s="38">
        <f>E14*30%</f>
        <v>168</v>
      </c>
      <c r="R14" s="32">
        <v>48.4</v>
      </c>
      <c r="S14" s="32">
        <f t="shared" ref="S14" si="49">SUM(D14:R14)</f>
        <v>5398.2</v>
      </c>
      <c r="T14" s="32">
        <f t="shared" ref="T14" si="50">S14*9%</f>
        <v>485.83799999999997</v>
      </c>
      <c r="U14" s="32">
        <f t="shared" ref="U14" si="51">S14*9%</f>
        <v>485.83799999999997</v>
      </c>
      <c r="V14" s="32">
        <f t="shared" ref="V14" si="52">SUM(S14:U14)</f>
        <v>6369.8759999999993</v>
      </c>
      <c r="W14" s="32">
        <f t="shared" ref="W14" si="53">V14*101%</f>
        <v>6433.5747599999995</v>
      </c>
      <c r="X14" s="32">
        <f t="shared" ref="X14" si="54">S14*18%</f>
        <v>971.67599999999993</v>
      </c>
      <c r="Y14" s="24">
        <f t="shared" ref="Y14" si="55">S14+X14</f>
        <v>6369.8760000000002</v>
      </c>
      <c r="Z14" s="32">
        <f t="shared" ref="Z14" si="56">Y14*101%</f>
        <v>6433.5747600000004</v>
      </c>
      <c r="AA14" s="39"/>
      <c r="AB14" s="39"/>
    </row>
    <row r="15" spans="1:29" s="40" customFormat="1" ht="27.75" customHeight="1" thickBot="1" x14ac:dyDescent="0.3">
      <c r="A15" s="35">
        <v>11</v>
      </c>
      <c r="B15" s="36" t="s">
        <v>29</v>
      </c>
      <c r="C15" s="36" t="s">
        <v>26</v>
      </c>
      <c r="D15" s="37">
        <v>3460</v>
      </c>
      <c r="E15" s="38">
        <f t="shared" si="9"/>
        <v>484.40000000000003</v>
      </c>
      <c r="F15" s="38">
        <v>0</v>
      </c>
      <c r="G15" s="38">
        <v>0</v>
      </c>
      <c r="H15" s="38">
        <v>0</v>
      </c>
      <c r="I15" s="38">
        <v>61</v>
      </c>
      <c r="J15" s="38">
        <v>0</v>
      </c>
      <c r="K15" s="38">
        <v>0</v>
      </c>
      <c r="L15" s="32">
        <v>434</v>
      </c>
      <c r="M15" s="32">
        <v>30</v>
      </c>
      <c r="N15" s="38">
        <v>20</v>
      </c>
      <c r="O15" s="38">
        <f t="shared" si="40"/>
        <v>51.9</v>
      </c>
      <c r="P15" s="32">
        <f t="shared" si="11"/>
        <v>14.532</v>
      </c>
      <c r="Q15" s="38">
        <f>E15*30%</f>
        <v>145.32</v>
      </c>
      <c r="R15" s="32">
        <v>48.4</v>
      </c>
      <c r="S15" s="32">
        <f t="shared" si="41"/>
        <v>4749.5519999999988</v>
      </c>
      <c r="T15" s="32">
        <f t="shared" si="3"/>
        <v>427.45967999999988</v>
      </c>
      <c r="U15" s="32">
        <f t="shared" si="4"/>
        <v>427.45967999999988</v>
      </c>
      <c r="V15" s="32">
        <f t="shared" si="5"/>
        <v>5604.4713599999986</v>
      </c>
      <c r="W15" s="32">
        <f t="shared" si="42"/>
        <v>5660.5160735999989</v>
      </c>
      <c r="X15" s="32">
        <f t="shared" si="7"/>
        <v>854.91935999999976</v>
      </c>
      <c r="Y15" s="24">
        <f t="shared" si="15"/>
        <v>5604.4713599999986</v>
      </c>
      <c r="Z15" s="32">
        <f t="shared" si="16"/>
        <v>5660.5160735999989</v>
      </c>
      <c r="AA15" s="39"/>
      <c r="AB15" s="39"/>
    </row>
    <row r="16" spans="1:29" s="40" customFormat="1" ht="27.75" customHeight="1" thickBot="1" x14ac:dyDescent="0.3">
      <c r="A16" s="41">
        <v>12</v>
      </c>
      <c r="B16" s="36" t="s">
        <v>55</v>
      </c>
      <c r="C16" s="36" t="s">
        <v>56</v>
      </c>
      <c r="D16" s="37">
        <v>6920</v>
      </c>
      <c r="E16" s="38">
        <f t="shared" ref="E16" si="57">D16*14%</f>
        <v>968.80000000000007</v>
      </c>
      <c r="F16" s="38">
        <v>0</v>
      </c>
      <c r="G16" s="38">
        <v>0</v>
      </c>
      <c r="H16" s="38">
        <v>0</v>
      </c>
      <c r="I16" s="38">
        <v>61</v>
      </c>
      <c r="J16" s="38">
        <v>0</v>
      </c>
      <c r="K16" s="38">
        <v>0</v>
      </c>
      <c r="L16" s="32">
        <v>434</v>
      </c>
      <c r="M16" s="32">
        <v>30</v>
      </c>
      <c r="N16" s="38">
        <v>20</v>
      </c>
      <c r="O16" s="38">
        <f t="shared" ref="O16" si="58">D16*1.5%</f>
        <v>103.8</v>
      </c>
      <c r="P16" s="32">
        <f t="shared" ref="P16" si="59">E16*3%</f>
        <v>29.064</v>
      </c>
      <c r="Q16" s="38">
        <f>E16*30%</f>
        <v>290.64</v>
      </c>
      <c r="R16" s="32">
        <v>48.4</v>
      </c>
      <c r="S16" s="32">
        <f t="shared" ref="S16" si="60">SUM(D16:R16)</f>
        <v>8905.7039999999979</v>
      </c>
      <c r="T16" s="32">
        <f t="shared" ref="T16" si="61">S16*9%</f>
        <v>801.51335999999981</v>
      </c>
      <c r="U16" s="32">
        <f t="shared" ref="U16" si="62">S16*9%</f>
        <v>801.51335999999981</v>
      </c>
      <c r="V16" s="32">
        <f t="shared" ref="V16" si="63">SUM(S16:U16)</f>
        <v>10508.730719999996</v>
      </c>
      <c r="W16" s="32">
        <f t="shared" ref="W16" si="64">V16*101%</f>
        <v>10613.818027199995</v>
      </c>
      <c r="X16" s="32">
        <f t="shared" ref="X16" si="65">S16*18%</f>
        <v>1603.0267199999996</v>
      </c>
      <c r="Y16" s="24">
        <f t="shared" ref="Y16" si="66">S16+X16</f>
        <v>10508.730719999998</v>
      </c>
      <c r="Z16" s="32">
        <f t="shared" ref="Z16" si="67">Y16*101%</f>
        <v>10613.818027199997</v>
      </c>
      <c r="AA16" s="39"/>
      <c r="AB16" s="39"/>
    </row>
    <row r="17" spans="1:36" s="40" customFormat="1" ht="29.25" customHeight="1" thickBot="1" x14ac:dyDescent="0.3">
      <c r="A17" s="41">
        <v>13</v>
      </c>
      <c r="B17" s="36" t="s">
        <v>30</v>
      </c>
      <c r="C17" s="36" t="s">
        <v>23</v>
      </c>
      <c r="D17" s="37">
        <v>4280</v>
      </c>
      <c r="E17" s="38">
        <f t="shared" ref="E17:E22" si="68">D17*14%</f>
        <v>599.20000000000005</v>
      </c>
      <c r="F17" s="42">
        <v>0</v>
      </c>
      <c r="G17" s="42">
        <v>0</v>
      </c>
      <c r="H17" s="42">
        <v>0</v>
      </c>
      <c r="I17" s="42">
        <v>61</v>
      </c>
      <c r="J17" s="42">
        <v>0</v>
      </c>
      <c r="K17" s="42">
        <v>0</v>
      </c>
      <c r="L17" s="32">
        <v>434</v>
      </c>
      <c r="M17" s="32">
        <v>30</v>
      </c>
      <c r="N17" s="38">
        <v>20</v>
      </c>
      <c r="O17" s="38">
        <f t="shared" si="40"/>
        <v>64.2</v>
      </c>
      <c r="P17" s="32">
        <f t="shared" si="11"/>
        <v>17.975999999999999</v>
      </c>
      <c r="Q17" s="38">
        <f t="shared" ref="Q17:Q22" si="69">E17*30%</f>
        <v>179.76000000000002</v>
      </c>
      <c r="R17" s="32">
        <v>48.4</v>
      </c>
      <c r="S17" s="38">
        <f t="shared" si="41"/>
        <v>5734.5359999999991</v>
      </c>
      <c r="T17" s="32">
        <f t="shared" si="3"/>
        <v>516.10823999999991</v>
      </c>
      <c r="U17" s="32">
        <f t="shared" si="4"/>
        <v>516.10823999999991</v>
      </c>
      <c r="V17" s="38">
        <f t="shared" si="5"/>
        <v>6766.7524799999983</v>
      </c>
      <c r="W17" s="38">
        <f t="shared" si="42"/>
        <v>6834.4200047999984</v>
      </c>
      <c r="X17" s="32">
        <f t="shared" si="7"/>
        <v>1032.2164799999998</v>
      </c>
      <c r="Y17" s="24">
        <f t="shared" si="15"/>
        <v>6766.7524799999992</v>
      </c>
      <c r="Z17" s="43">
        <f t="shared" ref="Z17:Z21" si="70">Y17*101%</f>
        <v>6834.4200047999993</v>
      </c>
      <c r="AA17" s="39"/>
      <c r="AB17" s="39"/>
    </row>
    <row r="18" spans="1:36" s="40" customFormat="1" ht="29.25" customHeight="1" thickBot="1" x14ac:dyDescent="0.3">
      <c r="A18" s="41">
        <v>14</v>
      </c>
      <c r="B18" s="36" t="s">
        <v>31</v>
      </c>
      <c r="C18" s="36" t="s">
        <v>24</v>
      </c>
      <c r="D18" s="37">
        <v>3240</v>
      </c>
      <c r="E18" s="38">
        <f t="shared" ref="E18" si="71">D18*14%</f>
        <v>453.6</v>
      </c>
      <c r="F18" s="42">
        <v>0</v>
      </c>
      <c r="G18" s="42">
        <v>0</v>
      </c>
      <c r="H18" s="42">
        <v>0</v>
      </c>
      <c r="I18" s="42">
        <v>61</v>
      </c>
      <c r="J18" s="42">
        <v>0</v>
      </c>
      <c r="K18" s="42">
        <v>0</v>
      </c>
      <c r="L18" s="32">
        <v>434</v>
      </c>
      <c r="M18" s="32">
        <v>30</v>
      </c>
      <c r="N18" s="38">
        <v>20</v>
      </c>
      <c r="O18" s="38">
        <f t="shared" si="40"/>
        <v>48.6</v>
      </c>
      <c r="P18" s="32">
        <f t="shared" si="11"/>
        <v>13.608000000000001</v>
      </c>
      <c r="Q18" s="38">
        <f t="shared" ref="Q18" si="72">E18*30%</f>
        <v>136.08000000000001</v>
      </c>
      <c r="R18" s="32">
        <v>48.4</v>
      </c>
      <c r="S18" s="38">
        <f t="shared" si="41"/>
        <v>4485.2880000000005</v>
      </c>
      <c r="T18" s="32">
        <f t="shared" si="3"/>
        <v>403.67592000000002</v>
      </c>
      <c r="U18" s="32">
        <f t="shared" si="4"/>
        <v>403.67592000000002</v>
      </c>
      <c r="V18" s="38">
        <f t="shared" si="5"/>
        <v>5292.6398399999998</v>
      </c>
      <c r="W18" s="38">
        <f t="shared" si="42"/>
        <v>5345.5662383999997</v>
      </c>
      <c r="X18" s="32">
        <f t="shared" si="7"/>
        <v>807.35184000000004</v>
      </c>
      <c r="Y18" s="24">
        <f t="shared" si="15"/>
        <v>5292.6398400000007</v>
      </c>
      <c r="Z18" s="43">
        <f t="shared" si="70"/>
        <v>5345.5662384000007</v>
      </c>
      <c r="AA18" s="39"/>
      <c r="AB18" s="39"/>
    </row>
    <row r="19" spans="1:36" s="46" customFormat="1" ht="31.5" customHeight="1" thickBot="1" x14ac:dyDescent="0.3">
      <c r="A19" s="41">
        <v>15</v>
      </c>
      <c r="B19" s="36" t="s">
        <v>57</v>
      </c>
      <c r="C19" s="36" t="s">
        <v>22</v>
      </c>
      <c r="D19" s="37">
        <v>5050</v>
      </c>
      <c r="E19" s="38">
        <f>D19*14%</f>
        <v>707.00000000000011</v>
      </c>
      <c r="F19" s="38">
        <v>0</v>
      </c>
      <c r="G19" s="38">
        <v>0</v>
      </c>
      <c r="H19" s="38">
        <v>0</v>
      </c>
      <c r="I19" s="38">
        <v>61</v>
      </c>
      <c r="J19" s="38">
        <v>0</v>
      </c>
      <c r="K19" s="38">
        <v>0</v>
      </c>
      <c r="L19" s="32">
        <v>434</v>
      </c>
      <c r="M19" s="32">
        <v>30</v>
      </c>
      <c r="N19" s="38">
        <v>20</v>
      </c>
      <c r="O19" s="38">
        <f t="shared" si="40"/>
        <v>75.75</v>
      </c>
      <c r="P19" s="32">
        <f>E19*3%</f>
        <v>21.21</v>
      </c>
      <c r="Q19" s="38">
        <f>E19*30%</f>
        <v>212.10000000000002</v>
      </c>
      <c r="R19" s="32">
        <v>48.4</v>
      </c>
      <c r="S19" s="38">
        <f t="shared" si="41"/>
        <v>6659.46</v>
      </c>
      <c r="T19" s="32">
        <f t="shared" si="3"/>
        <v>599.35140000000001</v>
      </c>
      <c r="U19" s="32">
        <f t="shared" si="4"/>
        <v>599.35140000000001</v>
      </c>
      <c r="V19" s="38">
        <f t="shared" si="5"/>
        <v>7858.1628000000001</v>
      </c>
      <c r="W19" s="38">
        <f t="shared" si="42"/>
        <v>7936.744428</v>
      </c>
      <c r="X19" s="32">
        <f t="shared" si="7"/>
        <v>1198.7028</v>
      </c>
      <c r="Y19" s="24">
        <f t="shared" si="15"/>
        <v>7858.1628000000001</v>
      </c>
      <c r="Z19" s="38">
        <f t="shared" si="70"/>
        <v>7936.744428</v>
      </c>
      <c r="AA19" s="44"/>
      <c r="AB19" s="33"/>
      <c r="AC19" s="45"/>
      <c r="AD19" s="45"/>
      <c r="AE19" s="45"/>
      <c r="AF19" s="45"/>
      <c r="AG19" s="45"/>
      <c r="AH19" s="45"/>
      <c r="AI19" s="45"/>
      <c r="AJ19" s="45"/>
    </row>
    <row r="20" spans="1:36" s="40" customFormat="1" ht="29.25" customHeight="1" thickBot="1" x14ac:dyDescent="0.3">
      <c r="A20" s="41">
        <v>16</v>
      </c>
      <c r="B20" s="36" t="s">
        <v>58</v>
      </c>
      <c r="C20" s="36" t="s">
        <v>22</v>
      </c>
      <c r="D20" s="37">
        <v>5230</v>
      </c>
      <c r="E20" s="38">
        <f t="shared" ref="E20" si="73">D20*14%</f>
        <v>732.2</v>
      </c>
      <c r="F20" s="42">
        <v>0</v>
      </c>
      <c r="G20" s="42">
        <v>0</v>
      </c>
      <c r="H20" s="42">
        <v>0</v>
      </c>
      <c r="I20" s="42">
        <v>61</v>
      </c>
      <c r="J20" s="42">
        <v>0</v>
      </c>
      <c r="K20" s="42">
        <v>0</v>
      </c>
      <c r="L20" s="32">
        <v>434</v>
      </c>
      <c r="M20" s="32">
        <v>30</v>
      </c>
      <c r="N20" s="38">
        <v>20</v>
      </c>
      <c r="O20" s="38">
        <f t="shared" si="40"/>
        <v>78.45</v>
      </c>
      <c r="P20" s="32">
        <f t="shared" si="11"/>
        <v>21.966000000000001</v>
      </c>
      <c r="Q20" s="38">
        <f t="shared" ref="Q20" si="74">E20*30%</f>
        <v>219.66</v>
      </c>
      <c r="R20" s="32">
        <v>48.4</v>
      </c>
      <c r="S20" s="38">
        <f t="shared" si="41"/>
        <v>6875.6759999999995</v>
      </c>
      <c r="T20" s="32">
        <f t="shared" si="3"/>
        <v>618.81083999999998</v>
      </c>
      <c r="U20" s="32">
        <f t="shared" si="4"/>
        <v>618.81083999999998</v>
      </c>
      <c r="V20" s="38">
        <f t="shared" si="5"/>
        <v>8113.2976799999997</v>
      </c>
      <c r="W20" s="38">
        <f t="shared" si="42"/>
        <v>8194.4306567999993</v>
      </c>
      <c r="X20" s="32">
        <f t="shared" si="7"/>
        <v>1237.62168</v>
      </c>
      <c r="Y20" s="24">
        <f t="shared" si="15"/>
        <v>8113.2976799999997</v>
      </c>
      <c r="Z20" s="43">
        <f t="shared" si="70"/>
        <v>8194.4306567999993</v>
      </c>
      <c r="AA20" s="39"/>
      <c r="AB20" s="39"/>
    </row>
    <row r="21" spans="1:36" s="40" customFormat="1" ht="29.25" customHeight="1" thickBot="1" x14ac:dyDescent="0.3">
      <c r="A21" s="41">
        <v>17</v>
      </c>
      <c r="B21" s="36" t="s">
        <v>59</v>
      </c>
      <c r="C21" s="36" t="s">
        <v>22</v>
      </c>
      <c r="D21" s="37">
        <v>5050</v>
      </c>
      <c r="E21" s="38">
        <f t="shared" ref="E21" si="75">D21*14%</f>
        <v>707.00000000000011</v>
      </c>
      <c r="F21" s="42">
        <v>0</v>
      </c>
      <c r="G21" s="42">
        <v>0</v>
      </c>
      <c r="H21" s="42">
        <v>0</v>
      </c>
      <c r="I21" s="42">
        <v>61</v>
      </c>
      <c r="J21" s="42">
        <v>0</v>
      </c>
      <c r="K21" s="42">
        <v>0</v>
      </c>
      <c r="L21" s="32">
        <v>434</v>
      </c>
      <c r="M21" s="32">
        <v>30</v>
      </c>
      <c r="N21" s="38">
        <v>20</v>
      </c>
      <c r="O21" s="38">
        <f t="shared" si="40"/>
        <v>75.75</v>
      </c>
      <c r="P21" s="32">
        <f t="shared" ref="P21" si="76">E21*3%</f>
        <v>21.21</v>
      </c>
      <c r="Q21" s="38">
        <f t="shared" ref="Q21" si="77">E21*30%</f>
        <v>212.10000000000002</v>
      </c>
      <c r="R21" s="32">
        <v>48.4</v>
      </c>
      <c r="S21" s="38">
        <f t="shared" si="41"/>
        <v>6659.46</v>
      </c>
      <c r="T21" s="32">
        <f t="shared" si="3"/>
        <v>599.35140000000001</v>
      </c>
      <c r="U21" s="32">
        <f t="shared" si="4"/>
        <v>599.35140000000001</v>
      </c>
      <c r="V21" s="38">
        <f t="shared" si="5"/>
        <v>7858.1628000000001</v>
      </c>
      <c r="W21" s="38">
        <f t="shared" si="42"/>
        <v>7936.744428</v>
      </c>
      <c r="X21" s="32">
        <f t="shared" si="7"/>
        <v>1198.7028</v>
      </c>
      <c r="Y21" s="24">
        <f t="shared" si="15"/>
        <v>7858.1628000000001</v>
      </c>
      <c r="Z21" s="43">
        <f t="shared" si="70"/>
        <v>7936.744428</v>
      </c>
      <c r="AA21" s="39"/>
      <c r="AB21" s="39"/>
    </row>
    <row r="22" spans="1:36" s="34" customFormat="1" ht="27.75" customHeight="1" thickBot="1" x14ac:dyDescent="0.3">
      <c r="A22" s="35">
        <v>18</v>
      </c>
      <c r="B22" s="36" t="s">
        <v>60</v>
      </c>
      <c r="C22" s="36" t="s">
        <v>22</v>
      </c>
      <c r="D22" s="37">
        <v>5050</v>
      </c>
      <c r="E22" s="38">
        <f t="shared" si="68"/>
        <v>707.00000000000011</v>
      </c>
      <c r="F22" s="42">
        <v>21.25</v>
      </c>
      <c r="G22" s="42">
        <v>0</v>
      </c>
      <c r="H22" s="42">
        <v>0</v>
      </c>
      <c r="I22" s="42">
        <v>61</v>
      </c>
      <c r="J22" s="42">
        <v>0</v>
      </c>
      <c r="K22" s="42">
        <v>0</v>
      </c>
      <c r="L22" s="32">
        <v>434</v>
      </c>
      <c r="M22" s="32">
        <v>30</v>
      </c>
      <c r="N22" s="38">
        <v>20</v>
      </c>
      <c r="O22" s="38">
        <f>D22*1.5%</f>
        <v>75.75</v>
      </c>
      <c r="P22" s="32">
        <f t="shared" si="11"/>
        <v>21.21</v>
      </c>
      <c r="Q22" s="38">
        <f t="shared" si="69"/>
        <v>212.10000000000002</v>
      </c>
      <c r="R22" s="32">
        <v>48.4</v>
      </c>
      <c r="S22" s="38">
        <f t="shared" ref="S22:S24" si="78">SUM(D22:R22)</f>
        <v>6680.71</v>
      </c>
      <c r="T22" s="32">
        <f t="shared" si="3"/>
        <v>601.26390000000004</v>
      </c>
      <c r="U22" s="32">
        <f t="shared" si="4"/>
        <v>601.26390000000004</v>
      </c>
      <c r="V22" s="38">
        <f t="shared" si="5"/>
        <v>7883.2377999999999</v>
      </c>
      <c r="W22" s="38">
        <f>V22*101%</f>
        <v>7962.0701779999999</v>
      </c>
      <c r="X22" s="32">
        <f t="shared" si="7"/>
        <v>1202.5278000000001</v>
      </c>
      <c r="Y22" s="24">
        <f t="shared" si="15"/>
        <v>7883.2377999999999</v>
      </c>
      <c r="Z22" s="47">
        <f>Y22*101%</f>
        <v>7962.0701779999999</v>
      </c>
      <c r="AA22" s="33"/>
      <c r="AB22" s="39"/>
    </row>
    <row r="23" spans="1:36" s="51" customFormat="1" ht="35.25" customHeight="1" thickBot="1" x14ac:dyDescent="0.3">
      <c r="A23" s="35">
        <v>19</v>
      </c>
      <c r="B23" s="48" t="s">
        <v>61</v>
      </c>
      <c r="C23" s="36" t="s">
        <v>42</v>
      </c>
      <c r="D23" s="49">
        <v>5465</v>
      </c>
      <c r="E23" s="38">
        <f>D23*14%</f>
        <v>765.1</v>
      </c>
      <c r="F23" s="38">
        <v>0</v>
      </c>
      <c r="G23" s="38">
        <f>17+21.25</f>
        <v>38.25</v>
      </c>
      <c r="H23" s="38">
        <v>50</v>
      </c>
      <c r="I23" s="38">
        <v>61</v>
      </c>
      <c r="J23" s="38">
        <v>0</v>
      </c>
      <c r="K23" s="38">
        <v>140</v>
      </c>
      <c r="L23" s="32">
        <v>434</v>
      </c>
      <c r="M23" s="32">
        <v>30</v>
      </c>
      <c r="N23" s="38">
        <v>20</v>
      </c>
      <c r="O23" s="38">
        <f>D23*1.5%</f>
        <v>81.974999999999994</v>
      </c>
      <c r="P23" s="32">
        <f>E23*3%</f>
        <v>22.952999999999999</v>
      </c>
      <c r="Q23" s="38">
        <f>E23*30%</f>
        <v>229.53</v>
      </c>
      <c r="R23" s="38">
        <v>48.4</v>
      </c>
      <c r="S23" s="38">
        <f>SUM(D23:R23)</f>
        <v>7386.2080000000005</v>
      </c>
      <c r="T23" s="38">
        <f>S23*9%</f>
        <v>664.75872000000004</v>
      </c>
      <c r="U23" s="38">
        <f>S23*9%</f>
        <v>664.75872000000004</v>
      </c>
      <c r="V23" s="38">
        <f>SUM(S23:U23)</f>
        <v>8715.7254400000002</v>
      </c>
      <c r="W23" s="38">
        <f>V23*101%</f>
        <v>8802.8826944000011</v>
      </c>
      <c r="X23" s="38">
        <f>S23*18%</f>
        <v>1329.5174400000001</v>
      </c>
      <c r="Y23" s="25">
        <f>S23+X23</f>
        <v>8715.7254400000002</v>
      </c>
      <c r="Z23" s="38">
        <f>Y23*101%</f>
        <v>8802.8826944000011</v>
      </c>
      <c r="AA23" s="50"/>
      <c r="AB23" s="39"/>
    </row>
    <row r="24" spans="1:36" s="51" customFormat="1" ht="35.25" customHeight="1" thickBot="1" x14ac:dyDescent="0.3">
      <c r="A24" s="35">
        <v>20</v>
      </c>
      <c r="B24" s="36" t="s">
        <v>62</v>
      </c>
      <c r="C24" s="36" t="s">
        <v>63</v>
      </c>
      <c r="D24" s="37">
        <v>3390</v>
      </c>
      <c r="E24" s="38">
        <f>D24*14%</f>
        <v>474.6</v>
      </c>
      <c r="F24" s="38">
        <v>0</v>
      </c>
      <c r="G24" s="38">
        <v>0</v>
      </c>
      <c r="H24" s="38">
        <v>50</v>
      </c>
      <c r="I24" s="38">
        <v>61</v>
      </c>
      <c r="J24" s="38">
        <f>100+60</f>
        <v>160</v>
      </c>
      <c r="K24" s="38">
        <v>72.14</v>
      </c>
      <c r="L24" s="32">
        <v>434</v>
      </c>
      <c r="M24" s="32">
        <v>30</v>
      </c>
      <c r="N24" s="38">
        <v>20</v>
      </c>
      <c r="O24" s="38">
        <f>D24*1.5%</f>
        <v>50.85</v>
      </c>
      <c r="P24" s="32">
        <f>E24*3%</f>
        <v>14.238</v>
      </c>
      <c r="Q24" s="38">
        <f>E24*30%</f>
        <v>142.38</v>
      </c>
      <c r="R24" s="38">
        <v>48.4</v>
      </c>
      <c r="S24" s="38">
        <f>SUM(D24:R24)</f>
        <v>4947.6080000000011</v>
      </c>
      <c r="T24" s="38">
        <f>S24*9%</f>
        <v>445.28472000000011</v>
      </c>
      <c r="U24" s="38">
        <f>S24*9%</f>
        <v>445.28472000000011</v>
      </c>
      <c r="V24" s="38">
        <f>SUM(S24:U24)</f>
        <v>5838.1774400000013</v>
      </c>
      <c r="W24" s="38">
        <f>V24*101%</f>
        <v>5896.5592144000011</v>
      </c>
      <c r="X24" s="38">
        <f>S24*18%</f>
        <v>890.56944000000021</v>
      </c>
      <c r="Y24" s="25">
        <f>S24+X24</f>
        <v>5838.1774400000013</v>
      </c>
      <c r="Z24" s="38">
        <f>Y24*101%</f>
        <v>5896.5592144000011</v>
      </c>
      <c r="AB24" s="39"/>
    </row>
    <row r="26" spans="1:36" x14ac:dyDescent="0.25">
      <c r="D26" s="18"/>
      <c r="E26" s="18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8"/>
      <c r="Z26"/>
      <c r="AA26"/>
      <c r="AB26"/>
    </row>
    <row r="27" spans="1:36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8"/>
      <c r="Z27"/>
      <c r="AA27"/>
      <c r="AB27"/>
    </row>
    <row r="28" spans="1:36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8"/>
      <c r="Z28"/>
      <c r="AA28"/>
      <c r="AB28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2026-02-17T06:32:48Z</dcterms:modified>
</cp:coreProperties>
</file>