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015" windowHeight="7965" tabRatio="412"/>
  </bookViews>
  <sheets>
    <sheet name="18%" sheetId="1" r:id="rId1"/>
    <sheet name="Sheet2" sheetId="2" r:id="rId2"/>
    <sheet name="15%" sheetId="3" r:id="rId3"/>
    <sheet name="Sheet4" sheetId="4" r:id="rId4"/>
  </sheets>
  <definedNames>
    <definedName name="_xlnm._FilterDatabase" localSheetId="0" hidden="1">'18%'!$A$4:$AA$24</definedName>
    <definedName name="_xlnm.Print_Area" localSheetId="0">'18%'!$A$1:$AA$24</definedName>
  </definedNames>
  <calcPr calcId="124519"/>
</workbook>
</file>

<file path=xl/calcChain.xml><?xml version="1.0" encoding="utf-8"?>
<calcChain xmlns="http://schemas.openxmlformats.org/spreadsheetml/2006/main">
  <c r="P6" i="3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5"/>
  <c r="P22" i="1"/>
  <c r="O24" i="3"/>
  <c r="E24"/>
  <c r="O23"/>
  <c r="J23"/>
  <c r="E23"/>
  <c r="Q22"/>
  <c r="O22"/>
  <c r="S22" s="1"/>
  <c r="O21"/>
  <c r="E21"/>
  <c r="O20"/>
  <c r="E20"/>
  <c r="O19"/>
  <c r="E19"/>
  <c r="O18"/>
  <c r="E18"/>
  <c r="O17"/>
  <c r="E17"/>
  <c r="O16"/>
  <c r="E16"/>
  <c r="O15"/>
  <c r="E15"/>
  <c r="O14"/>
  <c r="E14"/>
  <c r="O13"/>
  <c r="E13"/>
  <c r="O12"/>
  <c r="E12"/>
  <c r="O11"/>
  <c r="E11"/>
  <c r="O10"/>
  <c r="E10"/>
  <c r="O9"/>
  <c r="E9"/>
  <c r="O8"/>
  <c r="E8"/>
  <c r="O7"/>
  <c r="E7"/>
  <c r="O6"/>
  <c r="E6"/>
  <c r="O5"/>
  <c r="E5"/>
  <c r="S23" l="1"/>
  <c r="Z22"/>
  <c r="AA22" s="1"/>
  <c r="V22"/>
  <c r="Y22"/>
  <c r="U22"/>
  <c r="S20"/>
  <c r="Q5"/>
  <c r="S5" s="1"/>
  <c r="Q6"/>
  <c r="S6" s="1"/>
  <c r="Q7"/>
  <c r="S7" s="1"/>
  <c r="Q8"/>
  <c r="S8" s="1"/>
  <c r="Q9"/>
  <c r="S9" s="1"/>
  <c r="Q10"/>
  <c r="Q11"/>
  <c r="S11" s="1"/>
  <c r="Q12"/>
  <c r="S12" s="1"/>
  <c r="Q13"/>
  <c r="S13" s="1"/>
  <c r="Q14"/>
  <c r="Q15"/>
  <c r="S15" s="1"/>
  <c r="Q16"/>
  <c r="S16" s="1"/>
  <c r="Q17"/>
  <c r="S17" s="1"/>
  <c r="Q18"/>
  <c r="S18" s="1"/>
  <c r="Q19"/>
  <c r="S19" s="1"/>
  <c r="Q20"/>
  <c r="Q21"/>
  <c r="S21" s="1"/>
  <c r="Q23"/>
  <c r="Q24"/>
  <c r="S24" s="1"/>
  <c r="S14"/>
  <c r="S10"/>
  <c r="W22" l="1"/>
  <c r="X22" s="1"/>
  <c r="Y24"/>
  <c r="Z24" s="1"/>
  <c r="AA24" s="1"/>
  <c r="U24"/>
  <c r="W24" s="1"/>
  <c r="X24" s="1"/>
  <c r="V24"/>
  <c r="Y11"/>
  <c r="Z11" s="1"/>
  <c r="AA11" s="1"/>
  <c r="U11"/>
  <c r="V11"/>
  <c r="U8"/>
  <c r="V8"/>
  <c r="W8" s="1"/>
  <c r="X8" s="1"/>
  <c r="Y8"/>
  <c r="Z8" s="1"/>
  <c r="AA8" s="1"/>
  <c r="Y16"/>
  <c r="U16"/>
  <c r="Z16"/>
  <c r="AA16" s="1"/>
  <c r="V16"/>
  <c r="U10"/>
  <c r="W10" s="1"/>
  <c r="X10" s="1"/>
  <c r="V10"/>
  <c r="Y10"/>
  <c r="Z10" s="1"/>
  <c r="AA10" s="1"/>
  <c r="Y17"/>
  <c r="Z17" s="1"/>
  <c r="AA17" s="1"/>
  <c r="U17"/>
  <c r="V17"/>
  <c r="Y9"/>
  <c r="Z9" s="1"/>
  <c r="AA9" s="1"/>
  <c r="V9"/>
  <c r="W9" s="1"/>
  <c r="X9" s="1"/>
  <c r="U9"/>
  <c r="Y5"/>
  <c r="Z5"/>
  <c r="AA5" s="1"/>
  <c r="V5"/>
  <c r="W5" s="1"/>
  <c r="X5" s="1"/>
  <c r="U5"/>
  <c r="Y19"/>
  <c r="Z19" s="1"/>
  <c r="AA19" s="1"/>
  <c r="U19"/>
  <c r="W19" s="1"/>
  <c r="X19" s="1"/>
  <c r="V19"/>
  <c r="Y15"/>
  <c r="Z15" s="1"/>
  <c r="AA15" s="1"/>
  <c r="U15"/>
  <c r="V15"/>
  <c r="Y7"/>
  <c r="Z7" s="1"/>
  <c r="AA7" s="1"/>
  <c r="V7"/>
  <c r="U7"/>
  <c r="W7" s="1"/>
  <c r="X7" s="1"/>
  <c r="Y12"/>
  <c r="Z12" s="1"/>
  <c r="AA12" s="1"/>
  <c r="U12"/>
  <c r="V12"/>
  <c r="Y21"/>
  <c r="Z21" s="1"/>
  <c r="AA21" s="1"/>
  <c r="U21"/>
  <c r="V21"/>
  <c r="W21"/>
  <c r="X21" s="1"/>
  <c r="Y13"/>
  <c r="Z13" s="1"/>
  <c r="AA13" s="1"/>
  <c r="U13"/>
  <c r="V13"/>
  <c r="Y18"/>
  <c r="Z18" s="1"/>
  <c r="AA18" s="1"/>
  <c r="U18"/>
  <c r="V18"/>
  <c r="Y6"/>
  <c r="Z6" s="1"/>
  <c r="AA6" s="1"/>
  <c r="V6"/>
  <c r="W6" s="1"/>
  <c r="X6" s="1"/>
  <c r="U6"/>
  <c r="Y20"/>
  <c r="Z20" s="1"/>
  <c r="AA20" s="1"/>
  <c r="U20"/>
  <c r="W20" s="1"/>
  <c r="X20" s="1"/>
  <c r="V20"/>
  <c r="Y23"/>
  <c r="Z23" s="1"/>
  <c r="AA23" s="1"/>
  <c r="U23"/>
  <c r="V23"/>
  <c r="Y14"/>
  <c r="U14"/>
  <c r="Z14"/>
  <c r="AA14" s="1"/>
  <c r="V14"/>
  <c r="W15" l="1"/>
  <c r="X15" s="1"/>
  <c r="W14"/>
  <c r="X14" s="1"/>
  <c r="W23"/>
  <c r="X23" s="1"/>
  <c r="W12"/>
  <c r="X12" s="1"/>
  <c r="W11"/>
  <c r="X11" s="1"/>
  <c r="W18"/>
  <c r="X18" s="1"/>
  <c r="W13"/>
  <c r="X13" s="1"/>
  <c r="W17"/>
  <c r="X17" s="1"/>
  <c r="W16"/>
  <c r="X16" s="1"/>
  <c r="O18" i="1" l="1"/>
  <c r="E18"/>
  <c r="O9"/>
  <c r="E9"/>
  <c r="O8"/>
  <c r="E8"/>
  <c r="Q8" l="1"/>
  <c r="P8"/>
  <c r="Q18"/>
  <c r="S18" s="1"/>
  <c r="V18" s="1"/>
  <c r="P18"/>
  <c r="Q9"/>
  <c r="P9"/>
  <c r="O5"/>
  <c r="E5"/>
  <c r="S9" l="1"/>
  <c r="V9" s="1"/>
  <c r="S8"/>
  <c r="V8" s="1"/>
  <c r="Q5"/>
  <c r="P5"/>
  <c r="S5" s="1"/>
  <c r="Y9"/>
  <c r="U18"/>
  <c r="Y18"/>
  <c r="Z18" s="1"/>
  <c r="Z9"/>
  <c r="U8" l="1"/>
  <c r="W8" s="1"/>
  <c r="X8" s="1"/>
  <c r="Y8"/>
  <c r="Z8" s="1"/>
  <c r="AA8" s="1"/>
  <c r="U9"/>
  <c r="W9" s="1"/>
  <c r="X9" s="1"/>
  <c r="AA9"/>
  <c r="AA18"/>
  <c r="Y5"/>
  <c r="Z5" s="1"/>
  <c r="U5"/>
  <c r="V5"/>
  <c r="W18"/>
  <c r="X18" s="1"/>
  <c r="AA5" l="1"/>
  <c r="W5"/>
  <c r="X5" s="1"/>
  <c r="O17"/>
  <c r="E17"/>
  <c r="O6"/>
  <c r="E6"/>
  <c r="O7"/>
  <c r="E7"/>
  <c r="P7" s="1"/>
  <c r="Q6" l="1"/>
  <c r="S6" s="1"/>
  <c r="V6" s="1"/>
  <c r="P6"/>
  <c r="Q17"/>
  <c r="P17"/>
  <c r="Q7"/>
  <c r="S7" s="1"/>
  <c r="V7" s="1"/>
  <c r="S17" l="1"/>
  <c r="V17" s="1"/>
  <c r="U6"/>
  <c r="Y6"/>
  <c r="Z6" s="1"/>
  <c r="Y7"/>
  <c r="U7"/>
  <c r="Z7"/>
  <c r="Y17" l="1"/>
  <c r="Z17" s="1"/>
  <c r="AA17" s="1"/>
  <c r="U17"/>
  <c r="W17" s="1"/>
  <c r="X17" s="1"/>
  <c r="AA6"/>
  <c r="AA7"/>
  <c r="W7"/>
  <c r="X7" s="1"/>
  <c r="W6"/>
  <c r="X6" s="1"/>
  <c r="O11"/>
  <c r="E11"/>
  <c r="O23"/>
  <c r="J23"/>
  <c r="E23"/>
  <c r="P23" s="1"/>
  <c r="Q11" l="1"/>
  <c r="P11"/>
  <c r="S11"/>
  <c r="V11" s="1"/>
  <c r="Q23"/>
  <c r="S23" s="1"/>
  <c r="V23" s="1"/>
  <c r="U11" l="1"/>
  <c r="Y11"/>
  <c r="U23"/>
  <c r="Y23"/>
  <c r="Z23" s="1"/>
  <c r="Z11"/>
  <c r="AA23" l="1"/>
  <c r="AA11"/>
  <c r="W11"/>
  <c r="X11" s="1"/>
  <c r="W23"/>
  <c r="X23" s="1"/>
  <c r="Q22"/>
  <c r="O22"/>
  <c r="S22" l="1"/>
  <c r="V22" s="1"/>
  <c r="U22" l="1"/>
  <c r="W22" s="1"/>
  <c r="X22" s="1"/>
  <c r="Y22"/>
  <c r="Z22" s="1"/>
  <c r="B16" i="2"/>
  <c r="B15"/>
  <c r="B12"/>
  <c r="O24" i="1"/>
  <c r="E24"/>
  <c r="P24" s="1"/>
  <c r="AA22" l="1"/>
  <c r="Q24"/>
  <c r="S24" s="1"/>
  <c r="V24" s="1"/>
  <c r="Y24" l="1"/>
  <c r="Z24" s="1"/>
  <c r="U24"/>
  <c r="E16"/>
  <c r="O16"/>
  <c r="O21"/>
  <c r="E21"/>
  <c r="P21" s="1"/>
  <c r="O15"/>
  <c r="E15"/>
  <c r="P15" s="1"/>
  <c r="O10"/>
  <c r="E10"/>
  <c r="P10" s="1"/>
  <c r="E19"/>
  <c r="O19"/>
  <c r="E12"/>
  <c r="O20"/>
  <c r="E20"/>
  <c r="P20" s="1"/>
  <c r="E13"/>
  <c r="O14"/>
  <c r="E14"/>
  <c r="O13"/>
  <c r="O12"/>
  <c r="Q14" l="1"/>
  <c r="S14" s="1"/>
  <c r="V14" s="1"/>
  <c r="P14"/>
  <c r="Q19"/>
  <c r="P19"/>
  <c r="Q16"/>
  <c r="P16"/>
  <c r="Q13"/>
  <c r="P13"/>
  <c r="Q12"/>
  <c r="S12" s="1"/>
  <c r="V12" s="1"/>
  <c r="P12"/>
  <c r="AA24"/>
  <c r="Q10"/>
  <c r="W24"/>
  <c r="X24" s="1"/>
  <c r="Q15"/>
  <c r="S15" s="1"/>
  <c r="V15" s="1"/>
  <c r="Q21"/>
  <c r="S21" s="1"/>
  <c r="V21" s="1"/>
  <c r="Q20"/>
  <c r="S20" s="1"/>
  <c r="V20" s="1"/>
  <c r="S16"/>
  <c r="V16" s="1"/>
  <c r="S13" l="1"/>
  <c r="V13" s="1"/>
  <c r="S19"/>
  <c r="V19" s="1"/>
  <c r="U19"/>
  <c r="U14"/>
  <c r="Y14"/>
  <c r="Z14" s="1"/>
  <c r="Y12"/>
  <c r="Z12" s="1"/>
  <c r="U12"/>
  <c r="Y15"/>
  <c r="Z15" s="1"/>
  <c r="U15"/>
  <c r="W15" s="1"/>
  <c r="X15" s="1"/>
  <c r="U20"/>
  <c r="Y20"/>
  <c r="Z20" s="1"/>
  <c r="Y16"/>
  <c r="Z16" s="1"/>
  <c r="U16"/>
  <c r="Y21"/>
  <c r="Z21" s="1"/>
  <c r="U21"/>
  <c r="S10"/>
  <c r="V10" s="1"/>
  <c r="U13" l="1"/>
  <c r="W13" s="1"/>
  <c r="X13" s="1"/>
  <c r="Y13"/>
  <c r="Z13" s="1"/>
  <c r="Y19"/>
  <c r="Z19" s="1"/>
  <c r="AA13"/>
  <c r="AA19"/>
  <c r="AA15"/>
  <c r="AA14"/>
  <c r="U10"/>
  <c r="Y10"/>
  <c r="Z10" s="1"/>
  <c r="AA21"/>
  <c r="AA16"/>
  <c r="AA20"/>
  <c r="W19"/>
  <c r="X19" s="1"/>
  <c r="AA12"/>
  <c r="W14"/>
  <c r="X14" s="1"/>
  <c r="W20"/>
  <c r="X20" s="1"/>
  <c r="W16"/>
  <c r="X16" s="1"/>
  <c r="W21"/>
  <c r="X21" s="1"/>
  <c r="W12"/>
  <c r="X12" s="1"/>
  <c r="AA10" l="1"/>
  <c r="W10"/>
  <c r="X10" s="1"/>
</calcChain>
</file>

<file path=xl/sharedStrings.xml><?xml version="1.0" encoding="utf-8"?>
<sst xmlns="http://schemas.openxmlformats.org/spreadsheetml/2006/main" count="163" uniqueCount="102">
  <si>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</si>
  <si>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</si>
  <si>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</si>
  <si>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</si>
  <si>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</si>
  <si>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</si>
  <si>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</si>
  <si>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</si>
  <si>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</si>
  <si>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</si>
  <si>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</si>
  <si>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>SGST 2.5%</t>
  </si>
  <si>
    <t>CGST 2.5%</t>
  </si>
  <si>
    <t>Value per tonne with 5% GST</t>
  </si>
  <si>
    <t>IGST 5%</t>
  </si>
  <si>
    <t>Value per tonne with 5% IGST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</si>
  <si>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</si>
  <si>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</si>
  <si>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</si>
  <si>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</si>
  <si>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</si>
  <si>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G11-CRR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</si>
  <si>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</si>
  <si>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</si>
  <si>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</si>
  <si>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</si>
  <si>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>GST Compensation Cess</t>
  </si>
  <si>
    <t xml:space="preserve">Explosive cost Adj. </t>
  </si>
  <si>
    <t>Help document to calculate total price of coal per tonne  by inserting the bid price .</t>
  </si>
  <si>
    <t>G5-CRR</t>
  </si>
  <si>
    <t xml:space="preserve">RAILWAY  CH </t>
  </si>
  <si>
    <t>G7-RND</t>
  </si>
  <si>
    <t>G8-ROM</t>
  </si>
  <si>
    <t>STPP MILL REJECTS</t>
  </si>
  <si>
    <t>G11-ROM</t>
  </si>
  <si>
    <t>G10-RND</t>
  </si>
  <si>
    <t>G11-RND</t>
  </si>
  <si>
    <t>G10-CRR</t>
  </si>
  <si>
    <t>E-Sale Basic Price</t>
  </si>
  <si>
    <t>Forest Land Adjustme</t>
  </si>
  <si>
    <t>Fuel Sur charge</t>
  </si>
  <si>
    <t>Explosive Cost Adjus</t>
  </si>
  <si>
    <t>Surface Transp Chrgs</t>
  </si>
  <si>
    <t>Discount STC</t>
  </si>
  <si>
    <t>Dist Minral Fndn Ces</t>
  </si>
  <si>
    <t>ESales Servvice Cha%</t>
  </si>
  <si>
    <t>Excisable Amount</t>
  </si>
  <si>
    <t>Taxable Amt</t>
  </si>
  <si>
    <t>IN: Central GST - OP</t>
  </si>
  <si>
    <t>IN: State GST - OP</t>
  </si>
  <si>
    <t>GST CompensationCess</t>
  </si>
  <si>
    <t>Total Amt</t>
  </si>
  <si>
    <t>NMET FUND- 2%</t>
  </si>
  <si>
    <t xml:space="preserve">Price of Washery Rejects per tonne </t>
  </si>
  <si>
    <t>component</t>
  </si>
  <si>
    <t>cost / Tonne</t>
  </si>
  <si>
    <t>G8-CRR</t>
  </si>
  <si>
    <t>1 SEC -  GDK 1&amp;3         (GODAVARI KHANI)</t>
  </si>
  <si>
    <t>KTK-1A (BHOOPALAPALLI)</t>
  </si>
  <si>
    <t>KTK-5A (BHOOPALAPALLI)</t>
  </si>
  <si>
    <t>BHP KTK-III OC Project (BHOOPALAPALLI)</t>
  </si>
  <si>
    <t>KASIPET (MANDAMARRI)</t>
  </si>
  <si>
    <t>KK-5(KK3A SEC) (MANDAMARRI)</t>
  </si>
  <si>
    <t>RK - 5 (SRIRAMPUR)</t>
  </si>
  <si>
    <t>IK  1A(SRIRAMPUR)</t>
  </si>
  <si>
    <t>SRP OC 2 (SRIRAMPUR)</t>
  </si>
  <si>
    <t xml:space="preserve">STPP MILL REJECTS- STPP </t>
  </si>
  <si>
    <t>GDK OC 3 CHP (GODAVARI KHANI) – GXSG</t>
  </si>
  <si>
    <t>GOLETI CHP(BPA AREA)- MSCA</t>
  </si>
  <si>
    <t>KOYAGUDEM OC2 (YELLANDU)</t>
  </si>
  <si>
    <t>LOGRD</t>
  </si>
  <si>
    <t>RG OC3 EXTN PHASE-II (GODAVARI KHANI)</t>
  </si>
  <si>
    <t>PVK5 INC (KOTHAGUDEM)</t>
  </si>
  <si>
    <t>G6-RND</t>
  </si>
  <si>
    <t>E-AUCTION DATE :15.09.2025  by Mjunction Service Ltd.</t>
  </si>
  <si>
    <t>KISTARAM OC (KOTHAGUDEM)</t>
  </si>
  <si>
    <t>JK5 OCP (YELLANDU)</t>
  </si>
  <si>
    <t>G15-RND</t>
  </si>
  <si>
    <t>G15-SLK</t>
  </si>
  <si>
    <t>SRP 3 &amp; 3A (SRIRAMPUR)</t>
  </si>
  <si>
    <r>
      <t xml:space="preserve">RK-7 </t>
    </r>
    <r>
      <rPr>
        <sz val="11"/>
        <color rgb="FF000000"/>
        <rFont val="Calibri"/>
        <family val="2"/>
      </rPr>
      <t>(SRIRAMPUR)</t>
    </r>
  </si>
  <si>
    <r>
      <t>·</t>
    </r>
    <r>
      <rPr>
        <sz val="7"/>
        <rFont val="Times New Roman"/>
        <family val="1"/>
      </rPr>
      <t xml:space="preserve">         </t>
    </r>
    <r>
      <rPr>
        <b/>
        <sz val="11"/>
        <rFont val="Times New Roman"/>
        <family val="1"/>
      </rPr>
      <t>Note:   GST&amp;CESS are applicable as per the government rules.</t>
    </r>
  </si>
  <si>
    <t>SGST 9%</t>
  </si>
  <si>
    <t>CGST 9%</t>
  </si>
  <si>
    <t>IGST 18%</t>
  </si>
  <si>
    <t>Value per tonne with 18% IGST</t>
  </si>
  <si>
    <t>3% on Royalty towards NMET Fund</t>
  </si>
  <si>
    <t>Value per tonne with 18% GST</t>
  </si>
  <si>
    <t xml:space="preserve">E-AUCTION DATE :28.10.2025  by MSTC Ltd. </t>
  </si>
  <si>
    <t>KISTARAM OC  (KOTHAGUDEM)</t>
  </si>
  <si>
    <t>JVROC2 (KOTHAGUDEM)</t>
  </si>
  <si>
    <t>KONDAPUR UG MINE(MANUGURU)</t>
  </si>
  <si>
    <t>G6-CRR</t>
  </si>
  <si>
    <t>GDK11 (GODAVARIKHANI)</t>
  </si>
  <si>
    <t>G9-RND</t>
  </si>
  <si>
    <t>KTK 8 (BHOOPALAPALLI)</t>
  </si>
  <si>
    <t>G5-ROM</t>
  </si>
  <si>
    <t>BHP KTK-III OC PROJECT (BHOOPALAPALLI)</t>
  </si>
  <si>
    <t>KHAIRAGURA OC (BELLAMPALLI)</t>
  </si>
  <si>
    <t>SHANTIKHANI (MANDAMARRI)</t>
  </si>
  <si>
    <t>RK-7 (SRIRAMPUR)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</si>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</sst>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0.00;[Red]0.00"/>
  </numFmts>
  <fonts count="13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Symbol"/>
      <family val="1"/>
      <charset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2" fillId="0" borderId="0" xfId="0" applyFont="1"/>
    <xf numFmtId="164" fontId="4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 applyAlignment="1">
      <alignment vertical="center" wrapText="1"/>
    </xf>
    <xf numFmtId="166" fontId="5" fillId="0" borderId="3" xfId="0" applyNumberFormat="1" applyFont="1" applyFill="1" applyBorder="1" applyAlignment="1">
      <alignment vertical="center" wrapText="1"/>
    </xf>
    <xf numFmtId="166" fontId="5" fillId="0" borderId="5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0" fontId="0" fillId="0" borderId="0" xfId="0" applyFill="1" applyBorder="1"/>
    <xf numFmtId="4" fontId="0" fillId="2" borderId="0" xfId="0" applyNumberFormat="1" applyFill="1"/>
    <xf numFmtId="0" fontId="0" fillId="0" borderId="3" xfId="0" applyBorder="1"/>
    <xf numFmtId="2" fontId="0" fillId="0" borderId="3" xfId="0" applyNumberFormat="1" applyBorder="1"/>
    <xf numFmtId="4" fontId="8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2" fontId="2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 wrapText="1"/>
    </xf>
    <xf numFmtId="2" fontId="4" fillId="0" borderId="3" xfId="0" applyNumberFormat="1" applyFont="1" applyFill="1" applyBorder="1" applyAlignment="1">
      <alignment vertical="center" wrapText="1"/>
    </xf>
    <xf numFmtId="166" fontId="5" fillId="0" borderId="4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4" fontId="0" fillId="0" borderId="0" xfId="0" applyNumberFormat="1" applyFill="1"/>
    <xf numFmtId="0" fontId="0" fillId="0" borderId="0" xfId="0" applyFill="1"/>
    <xf numFmtId="164" fontId="2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4" fontId="4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/>
    <xf numFmtId="2" fontId="2" fillId="0" borderId="3" xfId="0" applyNumberFormat="1" applyFont="1" applyFill="1" applyBorder="1"/>
    <xf numFmtId="0" fontId="7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wrapText="1"/>
    </xf>
    <xf numFmtId="166" fontId="6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4" fillId="0" borderId="0" xfId="0" applyFont="1" applyFill="1"/>
    <xf numFmtId="0" fontId="9" fillId="0" borderId="4" xfId="0" applyFont="1" applyFill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166" fontId="5" fillId="0" borderId="3" xfId="1" applyNumberFormat="1" applyFont="1" applyFill="1" applyBorder="1" applyAlignment="1">
      <alignment vertical="center" wrapText="1"/>
    </xf>
    <xf numFmtId="166" fontId="5" fillId="0" borderId="4" xfId="1" applyNumberFormat="1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wrapText="1"/>
    </xf>
    <xf numFmtId="4" fontId="8" fillId="0" borderId="0" xfId="0" applyNumberFormat="1" applyFont="1" applyFill="1" applyBorder="1"/>
    <xf numFmtId="0" fontId="8" fillId="0" borderId="0" xfId="0" applyFont="1" applyFill="1" applyBorder="1"/>
    <xf numFmtId="0" fontId="8" fillId="0" borderId="3" xfId="0" applyFont="1" applyFill="1" applyBorder="1"/>
    <xf numFmtId="166" fontId="5" fillId="0" borderId="6" xfId="0" applyNumberFormat="1" applyFont="1" applyFill="1" applyBorder="1" applyAlignment="1">
      <alignment vertical="center" wrapText="1"/>
    </xf>
    <xf numFmtId="166" fontId="5" fillId="0" borderId="7" xfId="0" applyNumberFormat="1" applyFont="1" applyFill="1" applyBorder="1" applyAlignment="1">
      <alignment vertical="center" wrapText="1"/>
    </xf>
    <xf numFmtId="166" fontId="6" fillId="0" borderId="7" xfId="0" applyNumberFormat="1" applyFont="1" applyFill="1" applyBorder="1" applyAlignment="1">
      <alignment vertical="center" wrapText="1"/>
    </xf>
    <xf numFmtId="4" fontId="0" fillId="0" borderId="0" xfId="0" applyNumberFormat="1" applyFill="1" applyBorder="1"/>
    <xf numFmtId="0" fontId="2" fillId="0" borderId="3" xfId="0" applyFont="1" applyFill="1" applyBorder="1" applyAlignment="1"/>
    <xf numFmtId="0" fontId="7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 wrapText="1"/>
    </xf>
    <xf numFmtId="166" fontId="5" fillId="2" borderId="3" xfId="0" applyNumberFormat="1" applyFont="1" applyFill="1" applyBorder="1" applyAlignment="1">
      <alignment vertical="center" wrapText="1"/>
    </xf>
    <xf numFmtId="166" fontId="5" fillId="2" borderId="4" xfId="0" applyNumberFormat="1" applyFont="1" applyFill="1" applyBorder="1" applyAlignment="1">
      <alignment vertical="center" wrapText="1"/>
    </xf>
    <xf numFmtId="166" fontId="6" fillId="2" borderId="4" xfId="0" applyNumberFormat="1" applyFont="1" applyFill="1" applyBorder="1" applyAlignment="1">
      <alignment vertical="center" wrapText="1"/>
    </xf>
    <xf numFmtId="166" fontId="6" fillId="2" borderId="3" xfId="0" applyNumberFormat="1" applyFont="1" applyFill="1" applyBorder="1" applyAlignment="1">
      <alignment vertical="center" wrapText="1"/>
    </xf>
    <xf numFmtId="166" fontId="6" fillId="2" borderId="7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11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9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F28" sqref="F28"/>
    </sheetView>
  </sheetViews>
  <sheetFormatPr defaultColWidth="9.140625" defaultRowHeight="15.75"/>
  <cols>
    <col min="1" max="1" width="4.85546875" style="29" customWidth="1"/>
    <col min="2" max="2" width="34.42578125" style="29" customWidth="1"/>
    <col min="3" max="3" width="10.5703125" style="16" customWidth="1"/>
    <col min="4" max="4" width="9.85546875" style="16" bestFit="1" customWidth="1"/>
    <col min="5" max="5" width="12.85546875" style="32" customWidth="1"/>
    <col min="6" max="6" width="10.42578125" style="17" customWidth="1"/>
    <col min="7" max="7" width="13.5703125" style="17" customWidth="1"/>
    <col min="8" max="8" width="8.5703125" style="17" customWidth="1"/>
    <col min="9" max="9" width="10" style="17" customWidth="1"/>
    <col min="10" max="10" width="12.7109375" style="16" customWidth="1"/>
    <col min="11" max="11" width="8.140625" style="17" customWidth="1"/>
    <col min="12" max="12" width="11" style="18" customWidth="1"/>
    <col min="13" max="13" width="8.85546875" style="17" customWidth="1"/>
    <col min="14" max="14" width="9.7109375" style="17" customWidth="1"/>
    <col min="15" max="15" width="9.42578125" style="19" customWidth="1"/>
    <col min="16" max="17" width="10.28515625" style="17" customWidth="1"/>
    <col min="18" max="18" width="10.5703125" style="17" customWidth="1"/>
    <col min="19" max="19" width="9" style="6" customWidth="1"/>
    <col min="20" max="20" width="9.7109375" style="18" customWidth="1"/>
    <col min="21" max="21" width="9" style="19" customWidth="1"/>
    <col min="22" max="22" width="7.85546875" style="20" customWidth="1"/>
    <col min="23" max="23" width="9.85546875" style="20" customWidth="1"/>
    <col min="24" max="24" width="15.85546875" style="20" customWidth="1"/>
    <col min="25" max="25" width="9.7109375" style="21" customWidth="1"/>
    <col min="26" max="26" width="13.7109375" style="69" customWidth="1"/>
    <col min="27" max="27" width="13.85546875" style="33" customWidth="1"/>
    <col min="28" max="16384" width="9.140625" style="1"/>
  </cols>
  <sheetData>
    <row r="1" spans="1:29" s="17" customFormat="1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14"/>
      <c r="K1" s="36"/>
      <c r="L1" s="13"/>
      <c r="M1" s="36"/>
      <c r="N1" s="36"/>
      <c r="O1" s="37"/>
      <c r="P1" s="36"/>
      <c r="Q1" s="36"/>
      <c r="S1" s="6"/>
      <c r="T1" s="18"/>
      <c r="U1" s="19"/>
      <c r="V1" s="20"/>
      <c r="W1" s="20"/>
      <c r="X1" s="20"/>
      <c r="Y1" s="21"/>
      <c r="Z1" s="69"/>
      <c r="AA1" s="33"/>
    </row>
    <row r="2" spans="1:29" s="17" customFormat="1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14"/>
      <c r="K2" s="36"/>
      <c r="L2" s="13"/>
      <c r="M2" s="36"/>
      <c r="N2" s="36"/>
      <c r="O2" s="37"/>
      <c r="P2" s="36"/>
      <c r="Q2" s="36"/>
      <c r="S2" s="6"/>
      <c r="T2" s="18"/>
      <c r="U2" s="19"/>
      <c r="V2" s="20"/>
      <c r="W2" s="20"/>
      <c r="X2" s="20"/>
      <c r="Y2" s="21"/>
      <c r="Z2" s="69" t="s">
        <v>8</v>
      </c>
      <c r="AA2" s="33"/>
    </row>
    <row r="3" spans="1:29" s="17" customFormat="1">
      <c r="A3" s="71" t="s">
        <v>3</v>
      </c>
      <c r="B3" s="71"/>
      <c r="C3" s="71"/>
      <c r="D3" s="71"/>
      <c r="E3" s="71"/>
      <c r="F3" s="71"/>
      <c r="G3" s="71"/>
      <c r="H3" s="71"/>
      <c r="I3" s="71"/>
      <c r="J3" s="14"/>
      <c r="K3" s="36"/>
      <c r="L3" s="13"/>
      <c r="M3" s="36"/>
      <c r="N3" s="36"/>
      <c r="O3" s="37"/>
      <c r="P3" s="36"/>
      <c r="Q3" s="36"/>
      <c r="S3" s="6"/>
      <c r="T3" s="18"/>
      <c r="U3" s="19"/>
      <c r="V3" s="20"/>
      <c r="W3" s="20"/>
      <c r="X3" s="20"/>
      <c r="Y3" s="21"/>
      <c r="Z3" s="69"/>
      <c r="AA3" s="33"/>
    </row>
    <row r="4" spans="1:29" s="17" customFormat="1" ht="105.75" customHeight="1" thickBot="1">
      <c r="A4" s="22" t="s">
        <v>6</v>
      </c>
      <c r="B4" s="23" t="s">
        <v>7</v>
      </c>
      <c r="C4" s="23" t="s">
        <v>0</v>
      </c>
      <c r="D4" s="23" t="s">
        <v>4</v>
      </c>
      <c r="E4" s="24" t="s">
        <v>5</v>
      </c>
      <c r="F4" s="15" t="s">
        <v>19</v>
      </c>
      <c r="G4" s="15" t="s">
        <v>25</v>
      </c>
      <c r="H4" s="15" t="s">
        <v>30</v>
      </c>
      <c r="I4" s="15" t="s">
        <v>17</v>
      </c>
      <c r="J4" s="23" t="s">
        <v>9</v>
      </c>
      <c r="K4" s="15" t="s">
        <v>16</v>
      </c>
      <c r="L4" s="15" t="s">
        <v>18</v>
      </c>
      <c r="M4" s="15" t="s">
        <v>1</v>
      </c>
      <c r="N4" s="15" t="s">
        <v>22</v>
      </c>
      <c r="O4" s="25" t="s">
        <v>10</v>
      </c>
      <c r="P4" s="15" t="s">
        <v>86</v>
      </c>
      <c r="Q4" s="15" t="s">
        <v>20</v>
      </c>
      <c r="R4" s="35" t="s">
        <v>27</v>
      </c>
      <c r="S4" s="26" t="s">
        <v>2</v>
      </c>
      <c r="T4" s="15" t="s">
        <v>26</v>
      </c>
      <c r="U4" s="27" t="s">
        <v>82</v>
      </c>
      <c r="V4" s="27" t="s">
        <v>83</v>
      </c>
      <c r="W4" s="27" t="s">
        <v>87</v>
      </c>
      <c r="X4" s="27" t="s">
        <v>24</v>
      </c>
      <c r="Y4" s="15" t="s">
        <v>84</v>
      </c>
      <c r="Z4" s="3" t="s">
        <v>85</v>
      </c>
      <c r="AA4" s="34" t="s">
        <v>23</v>
      </c>
    </row>
    <row r="5" spans="1:29" s="45" customFormat="1" ht="28.9" customHeight="1" thickBot="1">
      <c r="A5" s="38" t="s">
        <v>101</v>
      </c>
      <c r="B5" s="46" t="s">
        <v>89</v>
      </c>
      <c r="C5" s="46" t="s">
        <v>56</v>
      </c>
      <c r="D5" s="42">
        <v>4360</v>
      </c>
      <c r="E5" s="28">
        <f>D5*14%</f>
        <v>610.40000000000009</v>
      </c>
      <c r="F5" s="28">
        <v>0</v>
      </c>
      <c r="G5" s="28">
        <v>0</v>
      </c>
      <c r="H5" s="28">
        <v>0</v>
      </c>
      <c r="I5" s="28">
        <v>61</v>
      </c>
      <c r="J5" s="28">
        <v>60</v>
      </c>
      <c r="K5" s="28">
        <v>0</v>
      </c>
      <c r="L5" s="28">
        <v>434</v>
      </c>
      <c r="M5" s="28">
        <v>30</v>
      </c>
      <c r="N5" s="28">
        <v>20</v>
      </c>
      <c r="O5" s="28">
        <f t="shared" ref="O5" si="0">D5*1.5%</f>
        <v>65.399999999999991</v>
      </c>
      <c r="P5" s="28">
        <f>E5*3%</f>
        <v>18.312000000000001</v>
      </c>
      <c r="Q5" s="28">
        <f t="shared" ref="Q5" si="1">E5*30%</f>
        <v>183.12000000000003</v>
      </c>
      <c r="R5" s="28">
        <v>48.4</v>
      </c>
      <c r="S5" s="28">
        <f t="shared" ref="S5" si="2">SUM(D5:R5)</f>
        <v>5890.6319999999987</v>
      </c>
      <c r="T5" s="28">
        <v>0</v>
      </c>
      <c r="U5" s="28">
        <f>S5*9%</f>
        <v>530.15687999999989</v>
      </c>
      <c r="V5" s="28">
        <f>S5*9%</f>
        <v>530.15687999999989</v>
      </c>
      <c r="W5" s="28">
        <f t="shared" ref="W5" si="3">SUM(S5:V5)</f>
        <v>6950.9457599999978</v>
      </c>
      <c r="X5" s="28">
        <f t="shared" ref="X5" si="4">W5*101%</f>
        <v>7020.4552175999979</v>
      </c>
      <c r="Y5" s="28">
        <f>S5*18%</f>
        <v>1060.3137599999998</v>
      </c>
      <c r="Z5" s="66">
        <f t="shared" ref="Z5" si="5">S5+T5+Y5</f>
        <v>6950.9457599999987</v>
      </c>
      <c r="AA5" s="28">
        <f t="shared" ref="AA5" si="6">Z5*101%</f>
        <v>7020.4552175999988</v>
      </c>
      <c r="AB5" s="44"/>
      <c r="AC5" s="44"/>
    </row>
    <row r="6" spans="1:29" s="45" customFormat="1" ht="28.9" customHeight="1" thickBot="1">
      <c r="A6" s="38">
        <v>2</v>
      </c>
      <c r="B6" s="41" t="s">
        <v>90</v>
      </c>
      <c r="C6" s="41" t="s">
        <v>56</v>
      </c>
      <c r="D6" s="47">
        <v>5190</v>
      </c>
      <c r="E6" s="4">
        <f t="shared" ref="E6" si="7">D6*14%</f>
        <v>726.6</v>
      </c>
      <c r="F6" s="4">
        <v>0</v>
      </c>
      <c r="G6" s="4">
        <v>0</v>
      </c>
      <c r="H6" s="4">
        <v>0</v>
      </c>
      <c r="I6" s="4">
        <v>61</v>
      </c>
      <c r="J6" s="4">
        <v>60</v>
      </c>
      <c r="K6" s="4">
        <v>0</v>
      </c>
      <c r="L6" s="28">
        <v>434</v>
      </c>
      <c r="M6" s="28">
        <v>30</v>
      </c>
      <c r="N6" s="4">
        <v>20</v>
      </c>
      <c r="O6" s="4">
        <f>D6*1.5%</f>
        <v>77.849999999999994</v>
      </c>
      <c r="P6" s="28">
        <f t="shared" ref="P6:P24" si="8">E6*3%</f>
        <v>21.797999999999998</v>
      </c>
      <c r="Q6" s="4">
        <f>E6*30%</f>
        <v>217.98</v>
      </c>
      <c r="R6" s="28">
        <v>48.4</v>
      </c>
      <c r="S6" s="28">
        <f>SUM(D6:R6)</f>
        <v>6887.6279999999997</v>
      </c>
      <c r="T6" s="28">
        <v>0</v>
      </c>
      <c r="U6" s="28">
        <f t="shared" ref="U6:U24" si="9">S6*9%</f>
        <v>619.8865199999999</v>
      </c>
      <c r="V6" s="28">
        <f t="shared" ref="V6:V24" si="10">S6*9%</f>
        <v>619.8865199999999</v>
      </c>
      <c r="W6" s="28">
        <f>SUM(S6:V6)</f>
        <v>8127.4010399999997</v>
      </c>
      <c r="X6" s="28">
        <f>W6*101%</f>
        <v>8208.6750503999992</v>
      </c>
      <c r="Y6" s="28">
        <f t="shared" ref="Y6:Y24" si="11">S6*18%</f>
        <v>1239.7730399999998</v>
      </c>
      <c r="Z6" s="66">
        <f>S6+T6+Y6</f>
        <v>8127.4010399999997</v>
      </c>
      <c r="AA6" s="28">
        <f t="shared" ref="AA6:AA12" si="12">Z6*101%</f>
        <v>8208.6750503999992</v>
      </c>
      <c r="AB6" s="44"/>
      <c r="AC6" s="44"/>
    </row>
    <row r="7" spans="1:29" s="17" customFormat="1" ht="28.9" customHeight="1" thickBot="1">
      <c r="A7" s="38">
        <v>3</v>
      </c>
      <c r="B7" s="41" t="s">
        <v>69</v>
      </c>
      <c r="C7" s="41" t="s">
        <v>70</v>
      </c>
      <c r="D7" s="47">
        <v>200</v>
      </c>
      <c r="E7" s="4">
        <f t="shared" ref="E7:E12" si="13">D7*14%</f>
        <v>28.000000000000004</v>
      </c>
      <c r="F7" s="4">
        <v>21.25</v>
      </c>
      <c r="G7" s="4">
        <v>17</v>
      </c>
      <c r="H7" s="4">
        <v>0</v>
      </c>
      <c r="I7" s="4">
        <v>61</v>
      </c>
      <c r="J7" s="4">
        <v>0</v>
      </c>
      <c r="K7" s="4">
        <v>0</v>
      </c>
      <c r="L7" s="28">
        <v>434</v>
      </c>
      <c r="M7" s="28">
        <v>30</v>
      </c>
      <c r="N7" s="4">
        <v>20</v>
      </c>
      <c r="O7" s="4">
        <f t="shared" ref="O7:O13" si="14">D7*1.5%</f>
        <v>3</v>
      </c>
      <c r="P7" s="28">
        <f t="shared" si="8"/>
        <v>0.84000000000000008</v>
      </c>
      <c r="Q7" s="4">
        <f t="shared" ref="Q7:Q13" si="15">E7*30%</f>
        <v>8.4</v>
      </c>
      <c r="R7" s="28">
        <v>48.4</v>
      </c>
      <c r="S7" s="28">
        <f t="shared" ref="S7:S19" si="16">SUM(D7:R7)</f>
        <v>871.89</v>
      </c>
      <c r="T7" s="28">
        <v>0</v>
      </c>
      <c r="U7" s="28">
        <f t="shared" si="9"/>
        <v>78.470100000000002</v>
      </c>
      <c r="V7" s="28">
        <f t="shared" si="10"/>
        <v>78.470100000000002</v>
      </c>
      <c r="W7" s="28">
        <f t="shared" ref="W7" si="17">SUM(S7:V7)</f>
        <v>1028.8301999999999</v>
      </c>
      <c r="X7" s="28">
        <f t="shared" ref="X7:X13" si="18">W7*101%</f>
        <v>1039.1185019999998</v>
      </c>
      <c r="Y7" s="28">
        <f t="shared" si="11"/>
        <v>156.9402</v>
      </c>
      <c r="Z7" s="66">
        <f t="shared" ref="Z7:Z23" si="19">S7+T7+Y7</f>
        <v>1028.8301999999999</v>
      </c>
      <c r="AA7" s="28">
        <f t="shared" si="12"/>
        <v>1039.1185019999998</v>
      </c>
      <c r="AB7" s="6"/>
      <c r="AC7" s="6"/>
    </row>
    <row r="8" spans="1:29" s="17" customFormat="1" ht="28.9" customHeight="1" thickBot="1">
      <c r="A8" s="38">
        <v>4</v>
      </c>
      <c r="B8" s="41" t="s">
        <v>91</v>
      </c>
      <c r="C8" s="41" t="s">
        <v>92</v>
      </c>
      <c r="D8" s="47">
        <v>5310</v>
      </c>
      <c r="E8" s="4">
        <f t="shared" ref="E8:E9" si="20">D8*14%</f>
        <v>743.40000000000009</v>
      </c>
      <c r="F8" s="4">
        <v>21.25</v>
      </c>
      <c r="G8" s="4">
        <v>0</v>
      </c>
      <c r="H8" s="4">
        <v>0</v>
      </c>
      <c r="I8" s="4">
        <v>61</v>
      </c>
      <c r="J8" s="4">
        <v>0</v>
      </c>
      <c r="K8" s="4">
        <v>0</v>
      </c>
      <c r="L8" s="28">
        <v>434</v>
      </c>
      <c r="M8" s="28">
        <v>30</v>
      </c>
      <c r="N8" s="4">
        <v>20</v>
      </c>
      <c r="O8" s="4">
        <f t="shared" ref="O8:O9" si="21">D8*1.5%</f>
        <v>79.649999999999991</v>
      </c>
      <c r="P8" s="28">
        <f t="shared" si="8"/>
        <v>22.302000000000003</v>
      </c>
      <c r="Q8" s="4">
        <f t="shared" ref="Q8:Q9" si="22">E8*30%</f>
        <v>223.02</v>
      </c>
      <c r="R8" s="28">
        <v>48.4</v>
      </c>
      <c r="S8" s="28">
        <f t="shared" ref="S8:S9" si="23">SUM(D8:R8)</f>
        <v>6993.021999999999</v>
      </c>
      <c r="T8" s="28">
        <v>0</v>
      </c>
      <c r="U8" s="28">
        <f t="shared" si="9"/>
        <v>629.37197999999989</v>
      </c>
      <c r="V8" s="28">
        <f t="shared" si="10"/>
        <v>629.37197999999989</v>
      </c>
      <c r="W8" s="28">
        <f t="shared" ref="W8:W9" si="24">SUM(S8:V8)</f>
        <v>8251.7659599999988</v>
      </c>
      <c r="X8" s="28">
        <f t="shared" ref="X8:X9" si="25">W8*101%</f>
        <v>8334.2836195999989</v>
      </c>
      <c r="Y8" s="28">
        <f t="shared" si="11"/>
        <v>1258.7439599999998</v>
      </c>
      <c r="Z8" s="66">
        <f t="shared" ref="Z8:Z9" si="26">S8+T8+Y8</f>
        <v>8251.7659599999988</v>
      </c>
      <c r="AA8" s="28">
        <f t="shared" si="12"/>
        <v>8334.2836195999989</v>
      </c>
      <c r="AB8" s="6"/>
      <c r="AC8" s="6"/>
    </row>
    <row r="9" spans="1:29" s="17" customFormat="1" ht="28.9" customHeight="1" thickBot="1">
      <c r="A9" s="38">
        <v>5</v>
      </c>
      <c r="B9" s="41" t="s">
        <v>93</v>
      </c>
      <c r="C9" s="41" t="s">
        <v>94</v>
      </c>
      <c r="D9" s="47">
        <v>4140</v>
      </c>
      <c r="E9" s="4">
        <f t="shared" si="20"/>
        <v>579.6</v>
      </c>
      <c r="F9" s="4">
        <v>0</v>
      </c>
      <c r="G9" s="4">
        <v>0</v>
      </c>
      <c r="H9" s="4">
        <v>0</v>
      </c>
      <c r="I9" s="4">
        <v>61</v>
      </c>
      <c r="J9" s="4">
        <v>0</v>
      </c>
      <c r="K9" s="4">
        <v>0</v>
      </c>
      <c r="L9" s="28">
        <v>434</v>
      </c>
      <c r="M9" s="28">
        <v>30</v>
      </c>
      <c r="N9" s="4">
        <v>20</v>
      </c>
      <c r="O9" s="4">
        <f t="shared" si="21"/>
        <v>62.099999999999994</v>
      </c>
      <c r="P9" s="28">
        <f t="shared" si="8"/>
        <v>17.388000000000002</v>
      </c>
      <c r="Q9" s="4">
        <f t="shared" si="22"/>
        <v>173.88</v>
      </c>
      <c r="R9" s="28">
        <v>48.4</v>
      </c>
      <c r="S9" s="28">
        <f t="shared" si="23"/>
        <v>5566.3680000000004</v>
      </c>
      <c r="T9" s="28">
        <v>0</v>
      </c>
      <c r="U9" s="28">
        <f t="shared" si="9"/>
        <v>500.97311999999999</v>
      </c>
      <c r="V9" s="28">
        <f t="shared" si="10"/>
        <v>500.97311999999999</v>
      </c>
      <c r="W9" s="28">
        <f t="shared" si="24"/>
        <v>6568.3142399999997</v>
      </c>
      <c r="X9" s="28">
        <f t="shared" si="25"/>
        <v>6633.9973823999999</v>
      </c>
      <c r="Y9" s="28">
        <f t="shared" si="11"/>
        <v>1001.94624</v>
      </c>
      <c r="Z9" s="66">
        <f t="shared" si="26"/>
        <v>6568.3142400000006</v>
      </c>
      <c r="AA9" s="28">
        <f t="shared" si="12"/>
        <v>6633.9973824000008</v>
      </c>
      <c r="AB9" s="6"/>
      <c r="AC9" s="6"/>
    </row>
    <row r="10" spans="1:29" s="17" customFormat="1" ht="27.75" customHeight="1" thickBot="1">
      <c r="A10" s="38">
        <v>6</v>
      </c>
      <c r="B10" s="41" t="s">
        <v>95</v>
      </c>
      <c r="C10" s="41" t="s">
        <v>96</v>
      </c>
      <c r="D10" s="47">
        <v>5400</v>
      </c>
      <c r="E10" s="4">
        <f t="shared" si="13"/>
        <v>756.00000000000011</v>
      </c>
      <c r="F10" s="4">
        <v>0</v>
      </c>
      <c r="G10" s="4">
        <v>0</v>
      </c>
      <c r="H10" s="4">
        <v>0</v>
      </c>
      <c r="I10" s="4">
        <v>61</v>
      </c>
      <c r="J10" s="4">
        <v>0</v>
      </c>
      <c r="K10" s="4">
        <v>0</v>
      </c>
      <c r="L10" s="28">
        <v>434</v>
      </c>
      <c r="M10" s="28">
        <v>30</v>
      </c>
      <c r="N10" s="4">
        <v>20</v>
      </c>
      <c r="O10" s="4">
        <f>D10*1.5%</f>
        <v>81</v>
      </c>
      <c r="P10" s="28">
        <f t="shared" si="8"/>
        <v>22.680000000000003</v>
      </c>
      <c r="Q10" s="4">
        <f>E10*30%</f>
        <v>226.80000000000004</v>
      </c>
      <c r="R10" s="28">
        <v>48.4</v>
      </c>
      <c r="S10" s="28">
        <f>SUM(D10:R10)</f>
        <v>7079.88</v>
      </c>
      <c r="T10" s="28">
        <v>0</v>
      </c>
      <c r="U10" s="28">
        <f t="shared" si="9"/>
        <v>637.18920000000003</v>
      </c>
      <c r="V10" s="28">
        <f t="shared" si="10"/>
        <v>637.18920000000003</v>
      </c>
      <c r="W10" s="28">
        <f>SUM(S10:V10)</f>
        <v>8354.2584000000006</v>
      </c>
      <c r="X10" s="28">
        <f>W10*101%</f>
        <v>8437.8009840000013</v>
      </c>
      <c r="Y10" s="28">
        <f t="shared" si="11"/>
        <v>1274.3784000000001</v>
      </c>
      <c r="Z10" s="66">
        <f>S10+T10+Y10</f>
        <v>8354.2584000000006</v>
      </c>
      <c r="AA10" s="28">
        <f t="shared" si="12"/>
        <v>8437.8009840000013</v>
      </c>
      <c r="AB10" s="6"/>
      <c r="AC10" s="6"/>
    </row>
    <row r="11" spans="1:29" s="17" customFormat="1" ht="27.75" customHeight="1" thickBot="1">
      <c r="A11" s="38">
        <v>7</v>
      </c>
      <c r="B11" s="41" t="s">
        <v>58</v>
      </c>
      <c r="C11" s="41" t="s">
        <v>35</v>
      </c>
      <c r="D11" s="47">
        <v>4000</v>
      </c>
      <c r="E11" s="4">
        <f t="shared" si="13"/>
        <v>560</v>
      </c>
      <c r="F11" s="4">
        <v>0</v>
      </c>
      <c r="G11" s="4">
        <v>0</v>
      </c>
      <c r="H11" s="4">
        <v>0</v>
      </c>
      <c r="I11" s="4">
        <v>61</v>
      </c>
      <c r="J11" s="4">
        <v>0</v>
      </c>
      <c r="K11" s="4">
        <v>0</v>
      </c>
      <c r="L11" s="28">
        <v>434</v>
      </c>
      <c r="M11" s="28">
        <v>30</v>
      </c>
      <c r="N11" s="4">
        <v>20</v>
      </c>
      <c r="O11" s="4">
        <f>D11*1.5%</f>
        <v>60</v>
      </c>
      <c r="P11" s="28">
        <f t="shared" si="8"/>
        <v>16.8</v>
      </c>
      <c r="Q11" s="4">
        <f>E11*30%</f>
        <v>168</v>
      </c>
      <c r="R11" s="28">
        <v>48.4</v>
      </c>
      <c r="S11" s="28">
        <f>SUM(D11:R11)</f>
        <v>5398.2</v>
      </c>
      <c r="T11" s="28">
        <v>0</v>
      </c>
      <c r="U11" s="28">
        <f t="shared" si="9"/>
        <v>485.83799999999997</v>
      </c>
      <c r="V11" s="28">
        <f t="shared" si="10"/>
        <v>485.83799999999997</v>
      </c>
      <c r="W11" s="28">
        <f>SUM(S11:V11)</f>
        <v>6369.8759999999993</v>
      </c>
      <c r="X11" s="28">
        <f>W11*101%</f>
        <v>6433.5747599999995</v>
      </c>
      <c r="Y11" s="28">
        <f t="shared" si="11"/>
        <v>971.67599999999993</v>
      </c>
      <c r="Z11" s="66">
        <f>S11+T11+Y11</f>
        <v>6369.8760000000002</v>
      </c>
      <c r="AA11" s="28">
        <f t="shared" si="12"/>
        <v>6433.5747600000004</v>
      </c>
      <c r="AB11" s="6"/>
      <c r="AC11" s="6"/>
    </row>
    <row r="12" spans="1:29" s="17" customFormat="1" ht="27.75" customHeight="1" thickBot="1">
      <c r="A12" s="38">
        <v>8</v>
      </c>
      <c r="B12" s="41" t="s">
        <v>59</v>
      </c>
      <c r="C12" s="41" t="s">
        <v>36</v>
      </c>
      <c r="D12" s="47">
        <v>3460</v>
      </c>
      <c r="E12" s="4">
        <f t="shared" si="13"/>
        <v>484.40000000000003</v>
      </c>
      <c r="F12" s="4">
        <v>0</v>
      </c>
      <c r="G12" s="4">
        <v>0</v>
      </c>
      <c r="H12" s="4">
        <v>0</v>
      </c>
      <c r="I12" s="4">
        <v>61</v>
      </c>
      <c r="J12" s="4">
        <v>0</v>
      </c>
      <c r="K12" s="4">
        <v>0</v>
      </c>
      <c r="L12" s="28">
        <v>434</v>
      </c>
      <c r="M12" s="28">
        <v>30</v>
      </c>
      <c r="N12" s="4">
        <v>20</v>
      </c>
      <c r="O12" s="4">
        <f>D12*1.5%</f>
        <v>51.9</v>
      </c>
      <c r="P12" s="28">
        <f t="shared" si="8"/>
        <v>14.532</v>
      </c>
      <c r="Q12" s="4">
        <f>E12*30%</f>
        <v>145.32</v>
      </c>
      <c r="R12" s="28">
        <v>48.4</v>
      </c>
      <c r="S12" s="28">
        <f>SUM(D12:R12)</f>
        <v>4749.5519999999988</v>
      </c>
      <c r="T12" s="28">
        <v>0</v>
      </c>
      <c r="U12" s="28">
        <f t="shared" si="9"/>
        <v>427.45967999999988</v>
      </c>
      <c r="V12" s="28">
        <f t="shared" si="10"/>
        <v>427.45967999999988</v>
      </c>
      <c r="W12" s="28">
        <f>SUM(S12:V12)</f>
        <v>5604.4713599999986</v>
      </c>
      <c r="X12" s="28">
        <f>W12*101%</f>
        <v>5660.5160735999989</v>
      </c>
      <c r="Y12" s="28">
        <f t="shared" si="11"/>
        <v>854.91935999999976</v>
      </c>
      <c r="Z12" s="66">
        <f>S12+T12+Y12</f>
        <v>5604.4713599999986</v>
      </c>
      <c r="AA12" s="28">
        <f t="shared" si="12"/>
        <v>5660.5160735999989</v>
      </c>
      <c r="AB12" s="6"/>
      <c r="AC12" s="6"/>
    </row>
    <row r="13" spans="1:29" s="17" customFormat="1" ht="34.5" customHeight="1" thickBot="1">
      <c r="A13" s="38">
        <v>9</v>
      </c>
      <c r="B13" s="41" t="s">
        <v>97</v>
      </c>
      <c r="C13" s="41" t="s">
        <v>29</v>
      </c>
      <c r="D13" s="47">
        <v>6000</v>
      </c>
      <c r="E13" s="4">
        <f t="shared" ref="E13:E14" si="27">D13*14%</f>
        <v>840.00000000000011</v>
      </c>
      <c r="F13" s="4">
        <v>21.25</v>
      </c>
      <c r="G13" s="4">
        <v>17</v>
      </c>
      <c r="H13" s="4">
        <v>0</v>
      </c>
      <c r="I13" s="4">
        <v>61</v>
      </c>
      <c r="J13" s="4">
        <v>0</v>
      </c>
      <c r="K13" s="4">
        <v>0</v>
      </c>
      <c r="L13" s="28">
        <v>434</v>
      </c>
      <c r="M13" s="28">
        <v>30</v>
      </c>
      <c r="N13" s="4">
        <v>20</v>
      </c>
      <c r="O13" s="4">
        <f t="shared" si="14"/>
        <v>90</v>
      </c>
      <c r="P13" s="28">
        <f t="shared" si="8"/>
        <v>25.200000000000003</v>
      </c>
      <c r="Q13" s="4">
        <f t="shared" si="15"/>
        <v>252.00000000000003</v>
      </c>
      <c r="R13" s="28">
        <v>48.4</v>
      </c>
      <c r="S13" s="28">
        <f t="shared" si="16"/>
        <v>7838.8499999999995</v>
      </c>
      <c r="T13" s="28">
        <v>0</v>
      </c>
      <c r="U13" s="28">
        <f t="shared" si="9"/>
        <v>705.49649999999997</v>
      </c>
      <c r="V13" s="28">
        <f t="shared" si="10"/>
        <v>705.49649999999997</v>
      </c>
      <c r="W13" s="28">
        <f t="shared" ref="W13:W21" si="28">SUM(S13:V13)</f>
        <v>9249.8429999999989</v>
      </c>
      <c r="X13" s="28">
        <f t="shared" si="18"/>
        <v>9342.3414299999986</v>
      </c>
      <c r="Y13" s="28">
        <f t="shared" si="11"/>
        <v>1410.9929999999999</v>
      </c>
      <c r="Z13" s="66">
        <f t="shared" si="19"/>
        <v>9249.8429999999989</v>
      </c>
      <c r="AA13" s="28">
        <f t="shared" ref="AA13:AA14" si="29">Z13*101%</f>
        <v>9342.3414299999986</v>
      </c>
      <c r="AB13" s="6"/>
      <c r="AC13" s="6"/>
    </row>
    <row r="14" spans="1:29" s="17" customFormat="1" ht="29.25" customHeight="1" thickBot="1">
      <c r="A14" s="38">
        <v>10</v>
      </c>
      <c r="B14" s="41" t="s">
        <v>98</v>
      </c>
      <c r="C14" s="41" t="s">
        <v>37</v>
      </c>
      <c r="D14" s="47">
        <v>3860</v>
      </c>
      <c r="E14" s="4">
        <f t="shared" si="27"/>
        <v>540.40000000000009</v>
      </c>
      <c r="F14" s="4">
        <v>0</v>
      </c>
      <c r="G14" s="4">
        <v>0</v>
      </c>
      <c r="H14" s="4">
        <v>0</v>
      </c>
      <c r="I14" s="4">
        <v>61</v>
      </c>
      <c r="J14" s="4">
        <v>60</v>
      </c>
      <c r="K14" s="4">
        <v>0</v>
      </c>
      <c r="L14" s="28">
        <v>434</v>
      </c>
      <c r="M14" s="28">
        <v>30</v>
      </c>
      <c r="N14" s="4">
        <v>20</v>
      </c>
      <c r="O14" s="4">
        <f>D14*1.5%</f>
        <v>57.9</v>
      </c>
      <c r="P14" s="28">
        <f t="shared" si="8"/>
        <v>16.212000000000003</v>
      </c>
      <c r="Q14" s="4">
        <f>E14*30%</f>
        <v>162.12000000000003</v>
      </c>
      <c r="R14" s="28">
        <v>48.4</v>
      </c>
      <c r="S14" s="28">
        <f t="shared" si="16"/>
        <v>5290.0319999999992</v>
      </c>
      <c r="T14" s="28">
        <v>0</v>
      </c>
      <c r="U14" s="28">
        <f t="shared" si="9"/>
        <v>476.10287999999991</v>
      </c>
      <c r="V14" s="28">
        <f t="shared" si="10"/>
        <v>476.10287999999991</v>
      </c>
      <c r="W14" s="28">
        <f t="shared" si="28"/>
        <v>6242.23776</v>
      </c>
      <c r="X14" s="28">
        <f t="shared" ref="X14:X23" si="30">W14*101%</f>
        <v>6304.6601375999999</v>
      </c>
      <c r="Y14" s="28">
        <f t="shared" si="11"/>
        <v>952.20575999999983</v>
      </c>
      <c r="Z14" s="66">
        <f t="shared" si="19"/>
        <v>6242.2377599999991</v>
      </c>
      <c r="AA14" s="28">
        <f t="shared" si="29"/>
        <v>6304.660137599999</v>
      </c>
      <c r="AB14" s="6"/>
      <c r="AC14" s="6"/>
    </row>
    <row r="15" spans="1:29" s="17" customFormat="1" ht="29.25" customHeight="1" thickBot="1">
      <c r="A15" s="38">
        <v>11</v>
      </c>
      <c r="B15" s="41" t="s">
        <v>99</v>
      </c>
      <c r="C15" s="41" t="s">
        <v>37</v>
      </c>
      <c r="D15" s="47">
        <v>3860</v>
      </c>
      <c r="E15" s="4">
        <f t="shared" ref="E15:E21" si="31">D15*14%</f>
        <v>540.40000000000009</v>
      </c>
      <c r="F15" s="48">
        <v>0</v>
      </c>
      <c r="G15" s="48">
        <v>17</v>
      </c>
      <c r="H15" s="48">
        <v>0</v>
      </c>
      <c r="I15" s="48">
        <v>61</v>
      </c>
      <c r="J15" s="48">
        <v>0</v>
      </c>
      <c r="K15" s="48">
        <v>0</v>
      </c>
      <c r="L15" s="28">
        <v>434</v>
      </c>
      <c r="M15" s="28">
        <v>30</v>
      </c>
      <c r="N15" s="4">
        <v>20</v>
      </c>
      <c r="O15" s="4">
        <f>D15*1.5%</f>
        <v>57.9</v>
      </c>
      <c r="P15" s="28">
        <f t="shared" si="8"/>
        <v>16.212000000000003</v>
      </c>
      <c r="Q15" s="4">
        <f t="shared" ref="Q15:Q21" si="32">E15*30%</f>
        <v>162.12000000000003</v>
      </c>
      <c r="R15" s="28">
        <v>48.4</v>
      </c>
      <c r="S15" s="4">
        <f>SUM(D15:R15)</f>
        <v>5247.0319999999992</v>
      </c>
      <c r="T15" s="28">
        <v>0</v>
      </c>
      <c r="U15" s="28">
        <f t="shared" si="9"/>
        <v>472.23287999999991</v>
      </c>
      <c r="V15" s="28">
        <f t="shared" si="10"/>
        <v>472.23287999999991</v>
      </c>
      <c r="W15" s="4">
        <f t="shared" si="28"/>
        <v>6191.4977599999984</v>
      </c>
      <c r="X15" s="4">
        <f>W15*101%</f>
        <v>6253.4127375999988</v>
      </c>
      <c r="Y15" s="28">
        <f t="shared" si="11"/>
        <v>944.46575999999982</v>
      </c>
      <c r="Z15" s="67">
        <f t="shared" si="19"/>
        <v>6191.4977599999993</v>
      </c>
      <c r="AA15" s="5">
        <f>Z15*101%</f>
        <v>6253.4127375999997</v>
      </c>
      <c r="AB15" s="6"/>
      <c r="AC15" s="6"/>
    </row>
    <row r="16" spans="1:29" s="17" customFormat="1" ht="29.25" customHeight="1" thickBot="1">
      <c r="A16" s="38">
        <v>12</v>
      </c>
      <c r="B16" s="41" t="s">
        <v>61</v>
      </c>
      <c r="C16" s="41" t="s">
        <v>32</v>
      </c>
      <c r="D16" s="47">
        <v>4280</v>
      </c>
      <c r="E16" s="4">
        <f t="shared" si="31"/>
        <v>599.20000000000005</v>
      </c>
      <c r="F16" s="48">
        <v>0</v>
      </c>
      <c r="G16" s="48">
        <v>0</v>
      </c>
      <c r="H16" s="48">
        <v>0</v>
      </c>
      <c r="I16" s="48">
        <v>61</v>
      </c>
      <c r="J16" s="48">
        <v>0</v>
      </c>
      <c r="K16" s="48">
        <v>0</v>
      </c>
      <c r="L16" s="28">
        <v>434</v>
      </c>
      <c r="M16" s="28">
        <v>30</v>
      </c>
      <c r="N16" s="4">
        <v>20</v>
      </c>
      <c r="O16" s="4">
        <f>D16*1.5%</f>
        <v>64.2</v>
      </c>
      <c r="P16" s="28">
        <f t="shared" si="8"/>
        <v>17.975999999999999</v>
      </c>
      <c r="Q16" s="4">
        <f t="shared" si="32"/>
        <v>179.76000000000002</v>
      </c>
      <c r="R16" s="28">
        <v>48.4</v>
      </c>
      <c r="S16" s="4">
        <f>SUM(D16:R16)</f>
        <v>5734.5359999999991</v>
      </c>
      <c r="T16" s="28">
        <v>0</v>
      </c>
      <c r="U16" s="28">
        <f t="shared" si="9"/>
        <v>516.10823999999991</v>
      </c>
      <c r="V16" s="28">
        <f t="shared" si="10"/>
        <v>516.10823999999991</v>
      </c>
      <c r="W16" s="4">
        <f t="shared" si="28"/>
        <v>6766.7524799999983</v>
      </c>
      <c r="X16" s="4">
        <f>W16*101%</f>
        <v>6834.4200047999984</v>
      </c>
      <c r="Y16" s="28">
        <f t="shared" si="11"/>
        <v>1032.2164799999998</v>
      </c>
      <c r="Z16" s="67">
        <f t="shared" si="19"/>
        <v>6766.7524799999992</v>
      </c>
      <c r="AA16" s="5">
        <f>Z16*101%</f>
        <v>6834.4200047999993</v>
      </c>
      <c r="AB16" s="6"/>
      <c r="AC16" s="6"/>
    </row>
    <row r="17" spans="1:37" s="17" customFormat="1" ht="29.25" customHeight="1" thickBot="1">
      <c r="A17" s="38">
        <v>13</v>
      </c>
      <c r="B17" s="41" t="s">
        <v>62</v>
      </c>
      <c r="C17" s="41" t="s">
        <v>34</v>
      </c>
      <c r="D17" s="47">
        <v>3240</v>
      </c>
      <c r="E17" s="4">
        <f t="shared" ref="E17" si="33">D17*14%</f>
        <v>453.6</v>
      </c>
      <c r="F17" s="48">
        <v>0</v>
      </c>
      <c r="G17" s="48">
        <v>0</v>
      </c>
      <c r="H17" s="48">
        <v>0</v>
      </c>
      <c r="I17" s="48">
        <v>61</v>
      </c>
      <c r="J17" s="48">
        <v>0</v>
      </c>
      <c r="K17" s="48">
        <v>0</v>
      </c>
      <c r="L17" s="28">
        <v>434</v>
      </c>
      <c r="M17" s="28">
        <v>30</v>
      </c>
      <c r="N17" s="4">
        <v>20</v>
      </c>
      <c r="O17" s="4">
        <f>D17*1.5%</f>
        <v>48.6</v>
      </c>
      <c r="P17" s="28">
        <f t="shared" si="8"/>
        <v>13.608000000000001</v>
      </c>
      <c r="Q17" s="4">
        <f t="shared" ref="Q17" si="34">E17*30%</f>
        <v>136.08000000000001</v>
      </c>
      <c r="R17" s="28">
        <v>48.4</v>
      </c>
      <c r="S17" s="4">
        <f>SUM(D17:R17)</f>
        <v>4485.2880000000005</v>
      </c>
      <c r="T17" s="28">
        <v>0</v>
      </c>
      <c r="U17" s="28">
        <f t="shared" si="9"/>
        <v>403.67592000000002</v>
      </c>
      <c r="V17" s="28">
        <f t="shared" si="10"/>
        <v>403.67592000000002</v>
      </c>
      <c r="W17" s="4">
        <f t="shared" ref="W17" si="35">SUM(S17:V17)</f>
        <v>5292.6398399999998</v>
      </c>
      <c r="X17" s="4">
        <f>W17*101%</f>
        <v>5345.5662383999997</v>
      </c>
      <c r="Y17" s="28">
        <f t="shared" si="11"/>
        <v>807.35184000000004</v>
      </c>
      <c r="Z17" s="67">
        <f t="shared" ref="Z17" si="36">S17+T17+Y17</f>
        <v>5292.6398400000007</v>
      </c>
      <c r="AA17" s="5">
        <f>Z17*101%</f>
        <v>5345.5662384000007</v>
      </c>
      <c r="AB17" s="6"/>
      <c r="AC17" s="6"/>
    </row>
    <row r="18" spans="1:37" s="17" customFormat="1" ht="29.25" customHeight="1" thickBot="1">
      <c r="A18" s="38">
        <v>14</v>
      </c>
      <c r="B18" s="41" t="s">
        <v>100</v>
      </c>
      <c r="C18" s="41" t="s">
        <v>31</v>
      </c>
      <c r="D18" s="47">
        <v>5230</v>
      </c>
      <c r="E18" s="4">
        <f t="shared" ref="E18" si="37">D18*14%</f>
        <v>732.2</v>
      </c>
      <c r="F18" s="48">
        <v>0</v>
      </c>
      <c r="G18" s="48">
        <v>0</v>
      </c>
      <c r="H18" s="48">
        <v>0</v>
      </c>
      <c r="I18" s="48">
        <v>61</v>
      </c>
      <c r="J18" s="48">
        <v>0</v>
      </c>
      <c r="K18" s="48">
        <v>0</v>
      </c>
      <c r="L18" s="28">
        <v>434</v>
      </c>
      <c r="M18" s="28">
        <v>30</v>
      </c>
      <c r="N18" s="4">
        <v>20</v>
      </c>
      <c r="O18" s="4">
        <f>D18*1.5%</f>
        <v>78.45</v>
      </c>
      <c r="P18" s="28">
        <f t="shared" si="8"/>
        <v>21.966000000000001</v>
      </c>
      <c r="Q18" s="4">
        <f t="shared" ref="Q18" si="38">E18*30%</f>
        <v>219.66</v>
      </c>
      <c r="R18" s="28">
        <v>48.4</v>
      </c>
      <c r="S18" s="4">
        <f>SUM(D18:R18)</f>
        <v>6875.6759999999995</v>
      </c>
      <c r="T18" s="28">
        <v>0</v>
      </c>
      <c r="U18" s="28">
        <f t="shared" si="9"/>
        <v>618.81083999999998</v>
      </c>
      <c r="V18" s="28">
        <f t="shared" si="10"/>
        <v>618.81083999999998</v>
      </c>
      <c r="W18" s="4">
        <f t="shared" ref="W18" si="39">SUM(S18:V18)</f>
        <v>8113.2976799999997</v>
      </c>
      <c r="X18" s="4">
        <f>W18*101%</f>
        <v>8194.4306567999993</v>
      </c>
      <c r="Y18" s="28">
        <f t="shared" si="11"/>
        <v>1237.62168</v>
      </c>
      <c r="Z18" s="67">
        <f t="shared" ref="Z18" si="40">S18+T18+Y18</f>
        <v>8113.2976799999997</v>
      </c>
      <c r="AA18" s="5">
        <f>Z18*101%</f>
        <v>8194.4306567999993</v>
      </c>
      <c r="AB18" s="6"/>
      <c r="AC18" s="6"/>
    </row>
    <row r="19" spans="1:37" s="45" customFormat="1" ht="27.75" customHeight="1" thickBot="1">
      <c r="A19" s="38">
        <v>15</v>
      </c>
      <c r="B19" s="41" t="s">
        <v>63</v>
      </c>
      <c r="C19" s="41" t="s">
        <v>32</v>
      </c>
      <c r="D19" s="47">
        <v>4280</v>
      </c>
      <c r="E19" s="4">
        <f t="shared" si="31"/>
        <v>599.20000000000005</v>
      </c>
      <c r="F19" s="48">
        <v>0</v>
      </c>
      <c r="G19" s="48">
        <v>0</v>
      </c>
      <c r="H19" s="48">
        <v>0</v>
      </c>
      <c r="I19" s="48">
        <v>61</v>
      </c>
      <c r="J19" s="48">
        <v>0</v>
      </c>
      <c r="K19" s="48">
        <v>0</v>
      </c>
      <c r="L19" s="28">
        <v>434</v>
      </c>
      <c r="M19" s="28">
        <v>30</v>
      </c>
      <c r="N19" s="4">
        <v>20</v>
      </c>
      <c r="O19" s="4">
        <f t="shared" ref="O19:O24" si="41">D19*1.5%</f>
        <v>64.2</v>
      </c>
      <c r="P19" s="28">
        <f t="shared" si="8"/>
        <v>17.975999999999999</v>
      </c>
      <c r="Q19" s="4">
        <f t="shared" si="32"/>
        <v>179.76000000000002</v>
      </c>
      <c r="R19" s="28">
        <v>48.4</v>
      </c>
      <c r="S19" s="4">
        <f t="shared" si="16"/>
        <v>5734.5359999999991</v>
      </c>
      <c r="T19" s="28">
        <v>0</v>
      </c>
      <c r="U19" s="28">
        <f t="shared" si="9"/>
        <v>516.10823999999991</v>
      </c>
      <c r="V19" s="28">
        <f t="shared" si="10"/>
        <v>516.10823999999991</v>
      </c>
      <c r="W19" s="4">
        <f t="shared" si="28"/>
        <v>6766.7524799999983</v>
      </c>
      <c r="X19" s="4">
        <f t="shared" si="30"/>
        <v>6834.4200047999984</v>
      </c>
      <c r="Y19" s="28">
        <f t="shared" si="11"/>
        <v>1032.2164799999998</v>
      </c>
      <c r="Z19" s="67">
        <f t="shared" si="19"/>
        <v>6766.7524799999992</v>
      </c>
      <c r="AA19" s="5">
        <f t="shared" ref="AA19:AA23" si="42">Z19*101%</f>
        <v>6834.4200047999993</v>
      </c>
      <c r="AB19" s="44"/>
      <c r="AC19" s="6"/>
    </row>
    <row r="20" spans="1:37" s="54" customFormat="1" ht="31.5" customHeight="1" thickBot="1">
      <c r="A20" s="38">
        <v>16</v>
      </c>
      <c r="B20" s="41" t="s">
        <v>64</v>
      </c>
      <c r="C20" s="41" t="s">
        <v>31</v>
      </c>
      <c r="D20" s="47">
        <v>5050</v>
      </c>
      <c r="E20" s="4">
        <f t="shared" si="31"/>
        <v>707.00000000000011</v>
      </c>
      <c r="F20" s="4">
        <v>0</v>
      </c>
      <c r="G20" s="4">
        <v>0</v>
      </c>
      <c r="H20" s="4">
        <v>0</v>
      </c>
      <c r="I20" s="4">
        <v>61</v>
      </c>
      <c r="J20" s="4">
        <v>0</v>
      </c>
      <c r="K20" s="4">
        <v>0</v>
      </c>
      <c r="L20" s="28">
        <v>434</v>
      </c>
      <c r="M20" s="28">
        <v>30</v>
      </c>
      <c r="N20" s="4">
        <v>20</v>
      </c>
      <c r="O20" s="4">
        <f>D20*1.5%</f>
        <v>75.75</v>
      </c>
      <c r="P20" s="28">
        <f t="shared" si="8"/>
        <v>21.21</v>
      </c>
      <c r="Q20" s="4">
        <f t="shared" si="32"/>
        <v>212.10000000000002</v>
      </c>
      <c r="R20" s="28">
        <v>48.4</v>
      </c>
      <c r="S20" s="4">
        <f t="shared" ref="S20:S24" si="43">SUM(D20:R20)</f>
        <v>6659.46</v>
      </c>
      <c r="T20" s="28">
        <v>0</v>
      </c>
      <c r="U20" s="28">
        <f t="shared" si="9"/>
        <v>599.35140000000001</v>
      </c>
      <c r="V20" s="28">
        <f t="shared" si="10"/>
        <v>599.35140000000001</v>
      </c>
      <c r="W20" s="4">
        <f t="shared" si="28"/>
        <v>7858.1628000000001</v>
      </c>
      <c r="X20" s="4">
        <f>W20*101%</f>
        <v>7936.744428</v>
      </c>
      <c r="Y20" s="28">
        <f t="shared" si="11"/>
        <v>1198.7028</v>
      </c>
      <c r="Z20" s="67">
        <f t="shared" si="19"/>
        <v>7858.1628000000001</v>
      </c>
      <c r="AA20" s="4">
        <f>Z20*101%</f>
        <v>7936.744428</v>
      </c>
      <c r="AB20" s="52"/>
      <c r="AC20" s="44"/>
      <c r="AD20" s="53"/>
      <c r="AE20" s="53"/>
      <c r="AF20" s="53"/>
      <c r="AG20" s="53"/>
      <c r="AH20" s="53"/>
      <c r="AI20" s="53"/>
      <c r="AJ20" s="53"/>
      <c r="AK20" s="53"/>
    </row>
    <row r="21" spans="1:37" s="45" customFormat="1" ht="27.75" customHeight="1" thickBot="1">
      <c r="A21" s="38">
        <v>17</v>
      </c>
      <c r="B21" s="41" t="s">
        <v>65</v>
      </c>
      <c r="C21" s="41" t="s">
        <v>31</v>
      </c>
      <c r="D21" s="47">
        <v>5050</v>
      </c>
      <c r="E21" s="4">
        <f t="shared" si="31"/>
        <v>707.00000000000011</v>
      </c>
      <c r="F21" s="48">
        <v>21.25</v>
      </c>
      <c r="G21" s="48">
        <v>0</v>
      </c>
      <c r="H21" s="48">
        <v>0</v>
      </c>
      <c r="I21" s="48">
        <v>61</v>
      </c>
      <c r="J21" s="48">
        <v>0</v>
      </c>
      <c r="K21" s="48">
        <v>0</v>
      </c>
      <c r="L21" s="28">
        <v>434</v>
      </c>
      <c r="M21" s="28">
        <v>30</v>
      </c>
      <c r="N21" s="4">
        <v>20</v>
      </c>
      <c r="O21" s="4">
        <f>D21*1.5%</f>
        <v>75.75</v>
      </c>
      <c r="P21" s="28">
        <f t="shared" si="8"/>
        <v>21.21</v>
      </c>
      <c r="Q21" s="4">
        <f t="shared" si="32"/>
        <v>212.10000000000002</v>
      </c>
      <c r="R21" s="28">
        <v>48.4</v>
      </c>
      <c r="S21" s="4">
        <f t="shared" si="43"/>
        <v>6680.71</v>
      </c>
      <c r="T21" s="28">
        <v>0</v>
      </c>
      <c r="U21" s="28">
        <f t="shared" si="9"/>
        <v>601.26390000000004</v>
      </c>
      <c r="V21" s="28">
        <f t="shared" si="10"/>
        <v>601.26390000000004</v>
      </c>
      <c r="W21" s="4">
        <f t="shared" si="28"/>
        <v>7883.2377999999999</v>
      </c>
      <c r="X21" s="4">
        <f>W21*101%</f>
        <v>7962.0701779999999</v>
      </c>
      <c r="Y21" s="28">
        <f t="shared" si="11"/>
        <v>1202.5278000000001</v>
      </c>
      <c r="Z21" s="67">
        <f t="shared" si="19"/>
        <v>7883.2377999999999</v>
      </c>
      <c r="AA21" s="55">
        <f>Z21*101%</f>
        <v>7962.0701779999999</v>
      </c>
      <c r="AB21" s="44"/>
      <c r="AC21" s="6"/>
    </row>
    <row r="22" spans="1:37" s="7" customFormat="1" ht="35.25" customHeight="1" thickBot="1">
      <c r="A22" s="38">
        <v>18</v>
      </c>
      <c r="B22" s="41" t="s">
        <v>66</v>
      </c>
      <c r="C22" s="41" t="s">
        <v>33</v>
      </c>
      <c r="D22" s="47">
        <v>400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28">
        <v>0</v>
      </c>
      <c r="M22" s="28">
        <v>0</v>
      </c>
      <c r="N22" s="4">
        <v>0</v>
      </c>
      <c r="O22" s="4">
        <f t="shared" si="41"/>
        <v>6</v>
      </c>
      <c r="P22" s="28">
        <f t="shared" si="8"/>
        <v>0</v>
      </c>
      <c r="Q22" s="4">
        <f t="shared" ref="Q22:Q24" si="44">E22*30%</f>
        <v>0</v>
      </c>
      <c r="R22" s="28">
        <v>0</v>
      </c>
      <c r="S22" s="4">
        <f t="shared" si="43"/>
        <v>406</v>
      </c>
      <c r="T22" s="28">
        <v>0</v>
      </c>
      <c r="U22" s="28">
        <f t="shared" si="9"/>
        <v>36.54</v>
      </c>
      <c r="V22" s="28">
        <f t="shared" si="10"/>
        <v>36.54</v>
      </c>
      <c r="W22" s="4">
        <f t="shared" ref="W22:W23" si="45">SUM(S22:V22)</f>
        <v>479.08000000000004</v>
      </c>
      <c r="X22" s="4">
        <f t="shared" si="30"/>
        <v>483.87080000000003</v>
      </c>
      <c r="Y22" s="28">
        <f t="shared" si="11"/>
        <v>73.08</v>
      </c>
      <c r="Z22" s="67">
        <f t="shared" si="19"/>
        <v>479.08</v>
      </c>
      <c r="AA22" s="5">
        <f t="shared" si="42"/>
        <v>483.87079999999997</v>
      </c>
      <c r="AC22" s="6"/>
    </row>
    <row r="23" spans="1:37" s="7" customFormat="1" ht="35.25" customHeight="1" thickBot="1">
      <c r="A23" s="38">
        <v>19</v>
      </c>
      <c r="B23" s="41" t="s">
        <v>67</v>
      </c>
      <c r="C23" s="41" t="s">
        <v>21</v>
      </c>
      <c r="D23" s="47">
        <v>3390</v>
      </c>
      <c r="E23" s="4">
        <f>D23*14%</f>
        <v>474.6</v>
      </c>
      <c r="F23" s="4">
        <v>0</v>
      </c>
      <c r="G23" s="4">
        <v>0</v>
      </c>
      <c r="H23" s="4">
        <v>50</v>
      </c>
      <c r="I23" s="4">
        <v>61</v>
      </c>
      <c r="J23" s="4">
        <f>60+100</f>
        <v>160</v>
      </c>
      <c r="K23" s="4">
        <v>72.14</v>
      </c>
      <c r="L23" s="28">
        <v>434</v>
      </c>
      <c r="M23" s="28">
        <v>30</v>
      </c>
      <c r="N23" s="4">
        <v>20</v>
      </c>
      <c r="O23" s="4">
        <f t="shared" si="41"/>
        <v>50.85</v>
      </c>
      <c r="P23" s="28">
        <f t="shared" si="8"/>
        <v>14.238</v>
      </c>
      <c r="Q23" s="4">
        <f t="shared" si="44"/>
        <v>142.38</v>
      </c>
      <c r="R23" s="28">
        <v>48.4</v>
      </c>
      <c r="S23" s="56">
        <f t="shared" si="43"/>
        <v>4947.6080000000011</v>
      </c>
      <c r="T23" s="28">
        <v>0</v>
      </c>
      <c r="U23" s="28">
        <f t="shared" si="9"/>
        <v>445.28472000000011</v>
      </c>
      <c r="V23" s="28">
        <f t="shared" si="10"/>
        <v>445.28472000000011</v>
      </c>
      <c r="W23" s="56">
        <f t="shared" si="45"/>
        <v>5838.1774400000013</v>
      </c>
      <c r="X23" s="56">
        <f t="shared" si="30"/>
        <v>5896.5592144000011</v>
      </c>
      <c r="Y23" s="28">
        <f t="shared" si="11"/>
        <v>890.56944000000021</v>
      </c>
      <c r="Z23" s="68">
        <f t="shared" si="19"/>
        <v>5838.1774400000013</v>
      </c>
      <c r="AA23" s="5">
        <f t="shared" si="42"/>
        <v>5896.5592144000011</v>
      </c>
      <c r="AB23" s="58"/>
      <c r="AC23" s="6"/>
    </row>
    <row r="24" spans="1:37" s="7" customFormat="1" ht="35.25" customHeight="1" thickBot="1">
      <c r="A24" s="38">
        <v>20</v>
      </c>
      <c r="B24" s="41" t="s">
        <v>68</v>
      </c>
      <c r="C24" s="41" t="s">
        <v>37</v>
      </c>
      <c r="D24" s="47">
        <v>3860</v>
      </c>
      <c r="E24" s="4">
        <f>D24*14%</f>
        <v>540.40000000000009</v>
      </c>
      <c r="F24" s="4">
        <v>0</v>
      </c>
      <c r="G24" s="4">
        <v>0</v>
      </c>
      <c r="H24" s="4">
        <v>50</v>
      </c>
      <c r="I24" s="4">
        <v>61</v>
      </c>
      <c r="J24" s="4">
        <v>60</v>
      </c>
      <c r="K24" s="4">
        <v>150</v>
      </c>
      <c r="L24" s="28">
        <v>434</v>
      </c>
      <c r="M24" s="28">
        <v>30</v>
      </c>
      <c r="N24" s="4">
        <v>20</v>
      </c>
      <c r="O24" s="4">
        <f t="shared" si="41"/>
        <v>57.9</v>
      </c>
      <c r="P24" s="28">
        <f t="shared" si="8"/>
        <v>16.212000000000003</v>
      </c>
      <c r="Q24" s="4">
        <f t="shared" si="44"/>
        <v>162.12000000000003</v>
      </c>
      <c r="R24" s="28">
        <v>48.4</v>
      </c>
      <c r="S24" s="4">
        <f t="shared" si="43"/>
        <v>5490.0319999999992</v>
      </c>
      <c r="T24" s="28">
        <v>0</v>
      </c>
      <c r="U24" s="28">
        <f t="shared" si="9"/>
        <v>494.10287999999991</v>
      </c>
      <c r="V24" s="28">
        <f t="shared" si="10"/>
        <v>494.10287999999991</v>
      </c>
      <c r="W24" s="4">
        <f t="shared" ref="W24" si="46">SUM(S24:V24)</f>
        <v>6478.23776</v>
      </c>
      <c r="X24" s="4">
        <f t="shared" ref="X24" si="47">W24*101%</f>
        <v>6543.0201376000005</v>
      </c>
      <c r="Y24" s="28">
        <f t="shared" si="11"/>
        <v>988.20575999999983</v>
      </c>
      <c r="Z24" s="67">
        <f t="shared" ref="Z24" si="48">S24+T24+Y24</f>
        <v>6478.2377599999991</v>
      </c>
      <c r="AA24" s="4">
        <f t="shared" ref="AA24" si="49">Z24*101%</f>
        <v>6543.0201375999995</v>
      </c>
      <c r="AB24" s="58"/>
      <c r="AC24" s="6"/>
    </row>
    <row r="26" spans="1:37">
      <c r="C26" s="72"/>
      <c r="D26" s="72"/>
      <c r="E26" s="72"/>
      <c r="F26" s="72"/>
      <c r="G26" s="72"/>
      <c r="H26" s="72"/>
      <c r="I26" s="72"/>
      <c r="J26" s="6"/>
      <c r="K26" s="18"/>
      <c r="L26" s="19"/>
    </row>
    <row r="27" spans="1:37">
      <c r="D27" s="30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0"/>
      <c r="AA27" s="31"/>
      <c r="AB27"/>
      <c r="AC27"/>
    </row>
    <row r="28" spans="1:37"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0"/>
      <c r="AA28" s="31"/>
      <c r="AB28"/>
      <c r="AC28"/>
    </row>
    <row r="29" spans="1:37">
      <c r="D29" s="30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0"/>
      <c r="AA29" s="31"/>
      <c r="AB29"/>
      <c r="AC29"/>
    </row>
  </sheetData>
  <autoFilter ref="A4:AA24"/>
  <mergeCells count="4">
    <mergeCell ref="A1:I1"/>
    <mergeCell ref="A2:I2"/>
    <mergeCell ref="A3:I3"/>
    <mergeCell ref="C26:I26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J21" sqref="J21"/>
    </sheetView>
  </sheetViews>
  <sheetFormatPr defaultRowHeight="12.75"/>
  <cols>
    <col min="1" max="1" width="24.42578125" customWidth="1"/>
    <col min="2" max="2" width="16.140625" customWidth="1"/>
  </cols>
  <sheetData>
    <row r="1" spans="1:2">
      <c r="A1" s="73" t="s">
        <v>53</v>
      </c>
      <c r="B1" s="73"/>
    </row>
    <row r="2" spans="1:2">
      <c r="A2" s="12" t="s">
        <v>54</v>
      </c>
      <c r="B2" s="12" t="s">
        <v>55</v>
      </c>
    </row>
    <row r="3" spans="1:2" ht="15" customHeight="1">
      <c r="A3" s="9" t="s">
        <v>38</v>
      </c>
      <c r="B3" s="10">
        <v>550</v>
      </c>
    </row>
    <row r="4" spans="1:2" ht="15" customHeight="1">
      <c r="A4" s="9" t="s">
        <v>39</v>
      </c>
      <c r="B4" s="9">
        <v>0</v>
      </c>
    </row>
    <row r="5" spans="1:2" ht="15" customHeight="1">
      <c r="A5" s="9" t="s">
        <v>40</v>
      </c>
      <c r="B5" s="9">
        <v>0</v>
      </c>
    </row>
    <row r="6" spans="1:2" ht="15" customHeight="1">
      <c r="A6" s="9" t="s">
        <v>41</v>
      </c>
      <c r="B6" s="10">
        <v>146.4</v>
      </c>
    </row>
    <row r="7" spans="1:2" ht="15" customHeight="1">
      <c r="A7" s="9" t="s">
        <v>42</v>
      </c>
      <c r="B7" s="9">
        <v>0</v>
      </c>
    </row>
    <row r="8" spans="1:2" ht="15" customHeight="1">
      <c r="A8" s="9" t="s">
        <v>43</v>
      </c>
      <c r="B8" s="9">
        <v>0</v>
      </c>
    </row>
    <row r="9" spans="1:2" ht="15" customHeight="1">
      <c r="A9" s="9" t="s">
        <v>52</v>
      </c>
      <c r="B9" s="9">
        <v>0</v>
      </c>
    </row>
    <row r="10" spans="1:2" ht="15" customHeight="1">
      <c r="A10" s="9" t="s">
        <v>44</v>
      </c>
      <c r="B10" s="9">
        <v>0</v>
      </c>
    </row>
    <row r="11" spans="1:2" ht="15" customHeight="1">
      <c r="A11" s="9" t="s">
        <v>1</v>
      </c>
      <c r="B11" s="9">
        <v>10</v>
      </c>
    </row>
    <row r="12" spans="1:2" ht="15" customHeight="1">
      <c r="A12" s="9" t="s">
        <v>45</v>
      </c>
      <c r="B12" s="9">
        <f>B3*1.5%</f>
        <v>8.25</v>
      </c>
    </row>
    <row r="13" spans="1:2" ht="15" customHeight="1">
      <c r="A13" s="9" t="s">
        <v>46</v>
      </c>
      <c r="B13" s="9">
        <v>714.65</v>
      </c>
    </row>
    <row r="14" spans="1:2" ht="15" customHeight="1">
      <c r="A14" s="9" t="s">
        <v>47</v>
      </c>
      <c r="B14" s="9">
        <v>714.65</v>
      </c>
    </row>
    <row r="15" spans="1:2" ht="15" customHeight="1">
      <c r="A15" s="9" t="s">
        <v>48</v>
      </c>
      <c r="B15" s="10">
        <f>B14*2.5%</f>
        <v>17.866250000000001</v>
      </c>
    </row>
    <row r="16" spans="1:2" ht="15" customHeight="1">
      <c r="A16" s="9" t="s">
        <v>49</v>
      </c>
      <c r="B16" s="10">
        <f>B14*2.5%</f>
        <v>17.866250000000001</v>
      </c>
    </row>
    <row r="17" spans="1:2" ht="15" customHeight="1">
      <c r="A17" s="9" t="s">
        <v>50</v>
      </c>
      <c r="B17" s="10">
        <v>400</v>
      </c>
    </row>
    <row r="18" spans="1:2" ht="15" customHeight="1">
      <c r="A18" s="9" t="s">
        <v>51</v>
      </c>
      <c r="B18" s="11">
        <v>1150.3900000000001</v>
      </c>
    </row>
  </sheetData>
  <mergeCells count="1">
    <mergeCell ref="A1:B1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29"/>
  <sheetViews>
    <sheetView topLeftCell="I1" workbookViewId="0">
      <selection activeCell="Y7" sqref="Y7"/>
    </sheetView>
  </sheetViews>
  <sheetFormatPr defaultColWidth="9.140625" defaultRowHeight="15.75"/>
  <cols>
    <col min="1" max="1" width="4.85546875" style="29" customWidth="1"/>
    <col min="2" max="2" width="34.42578125" style="29" customWidth="1"/>
    <col min="3" max="3" width="10.5703125" style="16" customWidth="1"/>
    <col min="4" max="4" width="9.85546875" style="16" bestFit="1" customWidth="1"/>
    <col min="5" max="5" width="12.85546875" style="32" customWidth="1"/>
    <col min="6" max="6" width="10.42578125" style="17" customWidth="1"/>
    <col min="7" max="7" width="13.5703125" style="17" customWidth="1"/>
    <col min="8" max="8" width="8.5703125" style="17" customWidth="1"/>
    <col min="9" max="9" width="10" style="17" customWidth="1"/>
    <col min="10" max="10" width="12.7109375" style="16" customWidth="1"/>
    <col min="11" max="11" width="8.140625" style="17" customWidth="1"/>
    <col min="12" max="12" width="11" style="18" customWidth="1"/>
    <col min="13" max="13" width="8.85546875" style="17" customWidth="1"/>
    <col min="14" max="14" width="9.7109375" style="17" customWidth="1"/>
    <col min="15" max="15" width="9.42578125" style="19" customWidth="1"/>
    <col min="16" max="17" width="10.28515625" style="17" customWidth="1"/>
    <col min="18" max="18" width="10.5703125" style="17" customWidth="1"/>
    <col min="19" max="19" width="9" style="6" customWidth="1"/>
    <col min="20" max="20" width="9.7109375" style="18" customWidth="1"/>
    <col min="21" max="21" width="9" style="19" customWidth="1"/>
    <col min="22" max="22" width="7.85546875" style="20" customWidth="1"/>
    <col min="23" max="23" width="9.85546875" style="20" customWidth="1"/>
    <col min="24" max="24" width="15.85546875" style="20" customWidth="1"/>
    <col min="25" max="25" width="9.7109375" style="21" customWidth="1"/>
    <col min="26" max="26" width="13.7109375" style="2" customWidth="1"/>
    <col min="27" max="27" width="13.85546875" style="33" customWidth="1"/>
    <col min="28" max="16384" width="9.140625" style="1"/>
  </cols>
  <sheetData>
    <row r="1" spans="1:29" s="17" customFormat="1">
      <c r="A1" s="70" t="s">
        <v>74</v>
      </c>
      <c r="B1" s="70"/>
      <c r="C1" s="70"/>
      <c r="D1" s="70"/>
      <c r="E1" s="70"/>
      <c r="F1" s="70"/>
      <c r="G1" s="70"/>
      <c r="H1" s="70"/>
      <c r="I1" s="70"/>
      <c r="J1" s="14"/>
      <c r="K1" s="36"/>
      <c r="L1" s="59"/>
      <c r="M1" s="36"/>
      <c r="N1" s="36"/>
      <c r="O1" s="37"/>
      <c r="P1" s="36"/>
      <c r="Q1" s="36"/>
      <c r="S1" s="6"/>
      <c r="T1" s="18"/>
      <c r="U1" s="19"/>
      <c r="V1" s="20"/>
      <c r="W1" s="20"/>
      <c r="X1" s="20"/>
      <c r="Y1" s="21"/>
      <c r="Z1" s="2"/>
      <c r="AA1" s="33"/>
    </row>
    <row r="2" spans="1:29" s="17" customFormat="1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14"/>
      <c r="K2" s="36"/>
      <c r="L2" s="59"/>
      <c r="M2" s="36"/>
      <c r="N2" s="36"/>
      <c r="O2" s="37"/>
      <c r="P2" s="36"/>
      <c r="Q2" s="36"/>
      <c r="S2" s="6"/>
      <c r="T2" s="18"/>
      <c r="U2" s="19"/>
      <c r="V2" s="20"/>
      <c r="W2" s="20"/>
      <c r="X2" s="20"/>
      <c r="Y2" s="21"/>
      <c r="Z2" s="2" t="s">
        <v>8</v>
      </c>
      <c r="AA2" s="33"/>
    </row>
    <row r="3" spans="1:29" s="17" customFormat="1">
      <c r="A3" s="71" t="s">
        <v>3</v>
      </c>
      <c r="B3" s="71"/>
      <c r="C3" s="71"/>
      <c r="D3" s="71"/>
      <c r="E3" s="71"/>
      <c r="F3" s="71"/>
      <c r="G3" s="71"/>
      <c r="H3" s="71"/>
      <c r="I3" s="71"/>
      <c r="J3" s="14"/>
      <c r="K3" s="36"/>
      <c r="L3" s="59"/>
      <c r="M3" s="36"/>
      <c r="N3" s="36"/>
      <c r="O3" s="37"/>
      <c r="P3" s="36"/>
      <c r="Q3" s="36"/>
      <c r="S3" s="6"/>
      <c r="T3" s="18"/>
      <c r="U3" s="19"/>
      <c r="V3" s="20"/>
      <c r="W3" s="20"/>
      <c r="X3" s="20"/>
      <c r="Y3" s="21"/>
      <c r="Z3" s="2"/>
      <c r="AA3" s="33"/>
    </row>
    <row r="4" spans="1:29" s="17" customFormat="1" ht="105.75" customHeight="1" thickBot="1">
      <c r="A4" s="22" t="s">
        <v>6</v>
      </c>
      <c r="B4" s="23" t="s">
        <v>7</v>
      </c>
      <c r="C4" s="23" t="s">
        <v>0</v>
      </c>
      <c r="D4" s="23" t="s">
        <v>4</v>
      </c>
      <c r="E4" s="24" t="s">
        <v>5</v>
      </c>
      <c r="F4" s="15" t="s">
        <v>19</v>
      </c>
      <c r="G4" s="15" t="s">
        <v>25</v>
      </c>
      <c r="H4" s="15" t="s">
        <v>30</v>
      </c>
      <c r="I4" s="15" t="s">
        <v>17</v>
      </c>
      <c r="J4" s="23" t="s">
        <v>9</v>
      </c>
      <c r="K4" s="15" t="s">
        <v>16</v>
      </c>
      <c r="L4" s="15" t="s">
        <v>18</v>
      </c>
      <c r="M4" s="15" t="s">
        <v>1</v>
      </c>
      <c r="N4" s="15" t="s">
        <v>22</v>
      </c>
      <c r="O4" s="25" t="s">
        <v>10</v>
      </c>
      <c r="P4" s="15" t="s">
        <v>86</v>
      </c>
      <c r="Q4" s="15" t="s">
        <v>20</v>
      </c>
      <c r="R4" s="35" t="s">
        <v>27</v>
      </c>
      <c r="S4" s="26" t="s">
        <v>2</v>
      </c>
      <c r="T4" s="15" t="s">
        <v>26</v>
      </c>
      <c r="U4" s="27" t="s">
        <v>11</v>
      </c>
      <c r="V4" s="27" t="s">
        <v>12</v>
      </c>
      <c r="W4" s="27" t="s">
        <v>13</v>
      </c>
      <c r="X4" s="27" t="s">
        <v>24</v>
      </c>
      <c r="Y4" s="15" t="s">
        <v>14</v>
      </c>
      <c r="Z4" s="3" t="s">
        <v>15</v>
      </c>
      <c r="AA4" s="34" t="s">
        <v>23</v>
      </c>
    </row>
    <row r="5" spans="1:29" s="45" customFormat="1" ht="28.9" customHeight="1" thickBot="1">
      <c r="A5" s="38">
        <v>1</v>
      </c>
      <c r="B5" s="41" t="s">
        <v>75</v>
      </c>
      <c r="C5" s="41" t="s">
        <v>56</v>
      </c>
      <c r="D5" s="42">
        <v>4360</v>
      </c>
      <c r="E5" s="28">
        <f>D5*14%</f>
        <v>610.40000000000009</v>
      </c>
      <c r="F5" s="28">
        <v>0</v>
      </c>
      <c r="G5" s="28">
        <v>0</v>
      </c>
      <c r="H5" s="28">
        <v>0</v>
      </c>
      <c r="I5" s="28">
        <v>61</v>
      </c>
      <c r="J5" s="28">
        <v>60</v>
      </c>
      <c r="K5" s="28">
        <v>0</v>
      </c>
      <c r="L5" s="28">
        <v>434</v>
      </c>
      <c r="M5" s="28">
        <v>30</v>
      </c>
      <c r="N5" s="28">
        <v>20</v>
      </c>
      <c r="O5" s="28">
        <f t="shared" ref="O5" si="0">D5*1.5%</f>
        <v>65.399999999999991</v>
      </c>
      <c r="P5" s="28">
        <f>E5*3%</f>
        <v>18.312000000000001</v>
      </c>
      <c r="Q5" s="28">
        <f t="shared" ref="Q5" si="1">E5*30%</f>
        <v>183.12000000000003</v>
      </c>
      <c r="R5" s="28">
        <v>48.4</v>
      </c>
      <c r="S5" s="28">
        <f t="shared" ref="S5" si="2">SUM(D5:R5)</f>
        <v>5890.6319999999987</v>
      </c>
      <c r="T5" s="28">
        <v>400</v>
      </c>
      <c r="U5" s="28">
        <f t="shared" ref="U5" si="3">S5*2.5%</f>
        <v>147.26579999999998</v>
      </c>
      <c r="V5" s="28">
        <f t="shared" ref="V5" si="4">S5*2.5%</f>
        <v>147.26579999999998</v>
      </c>
      <c r="W5" s="28">
        <f t="shared" ref="W5" si="5">SUM(S5:V5)</f>
        <v>6585.163599999999</v>
      </c>
      <c r="X5" s="28">
        <f t="shared" ref="X5" si="6">W5*101%</f>
        <v>6651.0152359999993</v>
      </c>
      <c r="Y5" s="28">
        <f t="shared" ref="Y5" si="7">S5*5%</f>
        <v>294.53159999999997</v>
      </c>
      <c r="Z5" s="43">
        <f t="shared" ref="Z5" si="8">S5+T5+Y5</f>
        <v>6585.163599999999</v>
      </c>
      <c r="AA5" s="28">
        <f t="shared" ref="AA5:AA14" si="9">Z5*101%</f>
        <v>6651.0152359999993</v>
      </c>
      <c r="AB5" s="44"/>
      <c r="AC5" s="44"/>
    </row>
    <row r="6" spans="1:29" s="45" customFormat="1" ht="28.9" customHeight="1" thickBot="1">
      <c r="A6" s="38">
        <v>2</v>
      </c>
      <c r="B6" s="46" t="s">
        <v>72</v>
      </c>
      <c r="C6" s="41" t="s">
        <v>73</v>
      </c>
      <c r="D6" s="47">
        <v>5450</v>
      </c>
      <c r="E6" s="4">
        <f t="shared" ref="E6:E21" si="10">D6*14%</f>
        <v>763.00000000000011</v>
      </c>
      <c r="F6" s="4">
        <v>0</v>
      </c>
      <c r="G6" s="4">
        <v>0</v>
      </c>
      <c r="H6" s="4">
        <v>0</v>
      </c>
      <c r="I6" s="4">
        <v>61</v>
      </c>
      <c r="J6" s="4">
        <v>0</v>
      </c>
      <c r="K6" s="4">
        <v>0</v>
      </c>
      <c r="L6" s="28">
        <v>434</v>
      </c>
      <c r="M6" s="28">
        <v>30</v>
      </c>
      <c r="N6" s="4">
        <v>20</v>
      </c>
      <c r="O6" s="4">
        <f>D6*1.5%</f>
        <v>81.75</v>
      </c>
      <c r="P6" s="28">
        <f t="shared" ref="P6:P24" si="11">E6*3%</f>
        <v>22.890000000000004</v>
      </c>
      <c r="Q6" s="4">
        <f>E6*30%</f>
        <v>228.90000000000003</v>
      </c>
      <c r="R6" s="28">
        <v>48.4</v>
      </c>
      <c r="S6" s="28">
        <f>SUM(D6:R6)</f>
        <v>7139.94</v>
      </c>
      <c r="T6" s="28">
        <v>400</v>
      </c>
      <c r="U6" s="28">
        <f>S6*2.5%</f>
        <v>178.49850000000001</v>
      </c>
      <c r="V6" s="28">
        <f>S6*2.5%</f>
        <v>178.49850000000001</v>
      </c>
      <c r="W6" s="28">
        <f>SUM(S6:V6)</f>
        <v>7896.936999999999</v>
      </c>
      <c r="X6" s="28">
        <f>W6*101%</f>
        <v>7975.9063699999988</v>
      </c>
      <c r="Y6" s="28">
        <f>S6*5%</f>
        <v>356.99700000000001</v>
      </c>
      <c r="Z6" s="43">
        <f>S6+T6+Y6</f>
        <v>7896.9369999999999</v>
      </c>
      <c r="AA6" s="28">
        <f t="shared" si="9"/>
        <v>7975.9063699999997</v>
      </c>
      <c r="AB6" s="44"/>
      <c r="AC6" s="44"/>
    </row>
    <row r="7" spans="1:29" s="17" customFormat="1" ht="28.9" customHeight="1" thickBot="1">
      <c r="A7" s="60">
        <v>3</v>
      </c>
      <c r="B7" s="61" t="s">
        <v>69</v>
      </c>
      <c r="C7" s="62" t="s">
        <v>70</v>
      </c>
      <c r="D7" s="63">
        <v>200</v>
      </c>
      <c r="E7" s="64">
        <f t="shared" si="10"/>
        <v>28.000000000000004</v>
      </c>
      <c r="F7" s="64">
        <v>21.25</v>
      </c>
      <c r="G7" s="64">
        <v>17</v>
      </c>
      <c r="H7" s="64">
        <v>0</v>
      </c>
      <c r="I7" s="64">
        <v>61</v>
      </c>
      <c r="J7" s="64">
        <v>0</v>
      </c>
      <c r="K7" s="64">
        <v>0</v>
      </c>
      <c r="L7" s="65">
        <v>434</v>
      </c>
      <c r="M7" s="65">
        <v>30</v>
      </c>
      <c r="N7" s="64">
        <v>20</v>
      </c>
      <c r="O7" s="64">
        <f t="shared" ref="O7:O13" si="12">D7*1.5%</f>
        <v>3</v>
      </c>
      <c r="P7" s="65">
        <f t="shared" si="11"/>
        <v>0.84000000000000008</v>
      </c>
      <c r="Q7" s="64">
        <f t="shared" ref="Q7:Q13" si="13">E7*30%</f>
        <v>8.4</v>
      </c>
      <c r="R7" s="65">
        <v>48.4</v>
      </c>
      <c r="S7" s="65">
        <f t="shared" ref="S7:S24" si="14">SUM(D7:R7)</f>
        <v>871.89</v>
      </c>
      <c r="T7" s="65">
        <v>400</v>
      </c>
      <c r="U7" s="65">
        <f t="shared" ref="U7:U24" si="15">S7*2.5%</f>
        <v>21.797250000000002</v>
      </c>
      <c r="V7" s="65">
        <f t="shared" ref="V7:V24" si="16">S7*2.5%</f>
        <v>21.797250000000002</v>
      </c>
      <c r="W7" s="65">
        <f t="shared" ref="W7:W9" si="17">SUM(S7:V7)</f>
        <v>1315.4845</v>
      </c>
      <c r="X7" s="65">
        <f t="shared" ref="X7:X24" si="18">W7*101%</f>
        <v>1328.639345</v>
      </c>
      <c r="Y7" s="65">
        <f t="shared" ref="Y7:Y9" si="19">S7*5%</f>
        <v>43.594500000000004</v>
      </c>
      <c r="Z7" s="66">
        <f t="shared" ref="Z7:Z24" si="20">S7+T7+Y7</f>
        <v>1315.4844999999998</v>
      </c>
      <c r="AA7" s="65">
        <f t="shared" si="9"/>
        <v>1328.6393449999998</v>
      </c>
      <c r="AB7" s="6"/>
      <c r="AC7" s="6"/>
    </row>
    <row r="8" spans="1:29" s="17" customFormat="1" ht="28.9" customHeight="1" thickBot="1">
      <c r="A8" s="38">
        <v>4</v>
      </c>
      <c r="B8" s="46" t="s">
        <v>76</v>
      </c>
      <c r="C8" s="46" t="s">
        <v>77</v>
      </c>
      <c r="D8" s="47">
        <v>2160</v>
      </c>
      <c r="E8" s="4">
        <f t="shared" si="10"/>
        <v>302.40000000000003</v>
      </c>
      <c r="F8" s="4">
        <v>0</v>
      </c>
      <c r="G8" s="4">
        <v>0</v>
      </c>
      <c r="H8" s="4">
        <v>0</v>
      </c>
      <c r="I8" s="4">
        <v>61</v>
      </c>
      <c r="J8" s="4">
        <v>0</v>
      </c>
      <c r="K8" s="4">
        <v>0</v>
      </c>
      <c r="L8" s="28">
        <v>434</v>
      </c>
      <c r="M8" s="28">
        <v>30</v>
      </c>
      <c r="N8" s="4">
        <v>20</v>
      </c>
      <c r="O8" s="4">
        <f t="shared" si="12"/>
        <v>32.4</v>
      </c>
      <c r="P8" s="28">
        <f t="shared" si="11"/>
        <v>9.072000000000001</v>
      </c>
      <c r="Q8" s="4">
        <f t="shared" si="13"/>
        <v>90.720000000000013</v>
      </c>
      <c r="R8" s="28">
        <v>48.4</v>
      </c>
      <c r="S8" s="28">
        <f t="shared" si="14"/>
        <v>3187.9920000000002</v>
      </c>
      <c r="T8" s="28">
        <v>400</v>
      </c>
      <c r="U8" s="28">
        <f t="shared" si="15"/>
        <v>79.69980000000001</v>
      </c>
      <c r="V8" s="28">
        <f t="shared" si="16"/>
        <v>79.69980000000001</v>
      </c>
      <c r="W8" s="28">
        <f t="shared" si="17"/>
        <v>3747.3915999999999</v>
      </c>
      <c r="X8" s="28">
        <f t="shared" si="18"/>
        <v>3784.8655159999998</v>
      </c>
      <c r="Y8" s="28">
        <f t="shared" si="19"/>
        <v>159.39960000000002</v>
      </c>
      <c r="Z8" s="43">
        <f t="shared" si="20"/>
        <v>3747.3916000000004</v>
      </c>
      <c r="AA8" s="28">
        <f t="shared" si="9"/>
        <v>3784.8655160000003</v>
      </c>
      <c r="AB8" s="6"/>
      <c r="AC8" s="6"/>
    </row>
    <row r="9" spans="1:29" s="17" customFormat="1" ht="28.9" customHeight="1" thickBot="1">
      <c r="A9" s="38">
        <v>5</v>
      </c>
      <c r="B9" s="41" t="s">
        <v>76</v>
      </c>
      <c r="C9" s="41" t="s">
        <v>78</v>
      </c>
      <c r="D9" s="47">
        <v>1800</v>
      </c>
      <c r="E9" s="4">
        <f t="shared" si="10"/>
        <v>252.00000000000003</v>
      </c>
      <c r="F9" s="4">
        <v>0</v>
      </c>
      <c r="G9" s="4">
        <v>0</v>
      </c>
      <c r="H9" s="4">
        <v>0</v>
      </c>
      <c r="I9" s="4">
        <v>61</v>
      </c>
      <c r="J9" s="4">
        <v>360</v>
      </c>
      <c r="K9" s="4">
        <v>0</v>
      </c>
      <c r="L9" s="28">
        <v>434</v>
      </c>
      <c r="M9" s="28">
        <v>30</v>
      </c>
      <c r="N9" s="4">
        <v>20</v>
      </c>
      <c r="O9" s="4">
        <f t="shared" si="12"/>
        <v>27</v>
      </c>
      <c r="P9" s="28">
        <f t="shared" si="11"/>
        <v>7.5600000000000005</v>
      </c>
      <c r="Q9" s="4">
        <f t="shared" si="13"/>
        <v>75.600000000000009</v>
      </c>
      <c r="R9" s="28">
        <v>48.4</v>
      </c>
      <c r="S9" s="28">
        <f t="shared" si="14"/>
        <v>3115.56</v>
      </c>
      <c r="T9" s="28">
        <v>400</v>
      </c>
      <c r="U9" s="28">
        <f t="shared" si="15"/>
        <v>77.88900000000001</v>
      </c>
      <c r="V9" s="28">
        <f t="shared" si="16"/>
        <v>77.88900000000001</v>
      </c>
      <c r="W9" s="28">
        <f t="shared" si="17"/>
        <v>3671.3380000000002</v>
      </c>
      <c r="X9" s="28">
        <f t="shared" si="18"/>
        <v>3708.0513800000003</v>
      </c>
      <c r="Y9" s="28">
        <f t="shared" si="19"/>
        <v>155.77800000000002</v>
      </c>
      <c r="Z9" s="43">
        <f t="shared" si="20"/>
        <v>3671.3379999999997</v>
      </c>
      <c r="AA9" s="28">
        <f t="shared" si="9"/>
        <v>3708.0513799999999</v>
      </c>
      <c r="AB9" s="6"/>
      <c r="AC9" s="6"/>
    </row>
    <row r="10" spans="1:29" s="17" customFormat="1" ht="27.75" customHeight="1" thickBot="1">
      <c r="A10" s="38">
        <v>6</v>
      </c>
      <c r="B10" s="39" t="s">
        <v>57</v>
      </c>
      <c r="C10" s="41" t="s">
        <v>31</v>
      </c>
      <c r="D10" s="47">
        <v>5050</v>
      </c>
      <c r="E10" s="4">
        <f t="shared" si="10"/>
        <v>707.00000000000011</v>
      </c>
      <c r="F10" s="4">
        <v>0</v>
      </c>
      <c r="G10" s="4">
        <v>0</v>
      </c>
      <c r="H10" s="4">
        <v>0</v>
      </c>
      <c r="I10" s="4">
        <v>61</v>
      </c>
      <c r="J10" s="4">
        <v>0</v>
      </c>
      <c r="K10" s="4">
        <v>0</v>
      </c>
      <c r="L10" s="28">
        <v>434</v>
      </c>
      <c r="M10" s="28">
        <v>30</v>
      </c>
      <c r="N10" s="4">
        <v>20</v>
      </c>
      <c r="O10" s="4">
        <f>D10*1.5%</f>
        <v>75.75</v>
      </c>
      <c r="P10" s="28">
        <f t="shared" si="11"/>
        <v>21.21</v>
      </c>
      <c r="Q10" s="4">
        <f>E10*30%</f>
        <v>212.10000000000002</v>
      </c>
      <c r="R10" s="28">
        <v>48.4</v>
      </c>
      <c r="S10" s="28">
        <f>SUM(D10:R10)</f>
        <v>6659.46</v>
      </c>
      <c r="T10" s="28">
        <v>400</v>
      </c>
      <c r="U10" s="28">
        <f>S10*2.5%</f>
        <v>166.48650000000001</v>
      </c>
      <c r="V10" s="28">
        <f>S10*2.5%</f>
        <v>166.48650000000001</v>
      </c>
      <c r="W10" s="28">
        <f>SUM(S10:V10)</f>
        <v>7392.433</v>
      </c>
      <c r="X10" s="28">
        <f>W10*101%</f>
        <v>7466.3573299999998</v>
      </c>
      <c r="Y10" s="28">
        <f>S10*5%</f>
        <v>332.97300000000001</v>
      </c>
      <c r="Z10" s="43">
        <f>S10+T10+Y10</f>
        <v>7392.433</v>
      </c>
      <c r="AA10" s="28">
        <f t="shared" si="9"/>
        <v>7466.3573299999998</v>
      </c>
      <c r="AB10" s="6"/>
      <c r="AC10" s="6"/>
    </row>
    <row r="11" spans="1:29" s="17" customFormat="1" ht="27.75" customHeight="1" thickBot="1">
      <c r="A11" s="38">
        <v>7</v>
      </c>
      <c r="B11" s="39" t="s">
        <v>71</v>
      </c>
      <c r="C11" s="41" t="s">
        <v>31</v>
      </c>
      <c r="D11" s="47">
        <v>5050</v>
      </c>
      <c r="E11" s="4">
        <f t="shared" si="10"/>
        <v>707.00000000000011</v>
      </c>
      <c r="F11" s="4">
        <v>21.25</v>
      </c>
      <c r="G11" s="4">
        <v>0</v>
      </c>
      <c r="H11" s="4">
        <v>0</v>
      </c>
      <c r="I11" s="4">
        <v>61</v>
      </c>
      <c r="J11" s="4">
        <v>0</v>
      </c>
      <c r="K11" s="4">
        <v>0</v>
      </c>
      <c r="L11" s="28">
        <v>434</v>
      </c>
      <c r="M11" s="28">
        <v>30</v>
      </c>
      <c r="N11" s="4">
        <v>20</v>
      </c>
      <c r="O11" s="4">
        <f>D11*1.5%</f>
        <v>75.75</v>
      </c>
      <c r="P11" s="28">
        <f t="shared" si="11"/>
        <v>21.21</v>
      </c>
      <c r="Q11" s="4">
        <f>E11*30%</f>
        <v>212.10000000000002</v>
      </c>
      <c r="R11" s="28">
        <v>48.4</v>
      </c>
      <c r="S11" s="28">
        <f>SUM(D11:R11)</f>
        <v>6680.71</v>
      </c>
      <c r="T11" s="28">
        <v>400</v>
      </c>
      <c r="U11" s="28">
        <f>S11*2.5%</f>
        <v>167.01775000000001</v>
      </c>
      <c r="V11" s="28">
        <f>S11*2.5%</f>
        <v>167.01775000000001</v>
      </c>
      <c r="W11" s="28">
        <f>SUM(S11:V11)</f>
        <v>7414.7455</v>
      </c>
      <c r="X11" s="28">
        <f>W11*101%</f>
        <v>7488.8929550000003</v>
      </c>
      <c r="Y11" s="28">
        <f>S11*5%</f>
        <v>334.03550000000001</v>
      </c>
      <c r="Z11" s="43">
        <f>S11+T11+Y11</f>
        <v>7414.7455</v>
      </c>
      <c r="AA11" s="28">
        <f t="shared" si="9"/>
        <v>7488.8929550000003</v>
      </c>
      <c r="AB11" s="6"/>
      <c r="AC11" s="6"/>
    </row>
    <row r="12" spans="1:29" s="17" customFormat="1" ht="27.75" customHeight="1" thickBot="1">
      <c r="A12" s="38">
        <v>8</v>
      </c>
      <c r="B12" s="39" t="s">
        <v>58</v>
      </c>
      <c r="C12" s="41" t="s">
        <v>35</v>
      </c>
      <c r="D12" s="47">
        <v>4000</v>
      </c>
      <c r="E12" s="4">
        <f t="shared" si="10"/>
        <v>560</v>
      </c>
      <c r="F12" s="4">
        <v>0</v>
      </c>
      <c r="G12" s="4">
        <v>0</v>
      </c>
      <c r="H12" s="4">
        <v>0</v>
      </c>
      <c r="I12" s="4">
        <v>61</v>
      </c>
      <c r="J12" s="4">
        <v>0</v>
      </c>
      <c r="K12" s="4">
        <v>0</v>
      </c>
      <c r="L12" s="28">
        <v>434</v>
      </c>
      <c r="M12" s="28">
        <v>30</v>
      </c>
      <c r="N12" s="4">
        <v>20</v>
      </c>
      <c r="O12" s="4">
        <f>D12*1.5%</f>
        <v>60</v>
      </c>
      <c r="P12" s="28">
        <f t="shared" si="11"/>
        <v>16.8</v>
      </c>
      <c r="Q12" s="4">
        <f>E12*30%</f>
        <v>168</v>
      </c>
      <c r="R12" s="28">
        <v>48.4</v>
      </c>
      <c r="S12" s="28">
        <f>SUM(D12:R12)</f>
        <v>5398.2</v>
      </c>
      <c r="T12" s="28">
        <v>400</v>
      </c>
      <c r="U12" s="28">
        <f>S12*2.5%</f>
        <v>134.95500000000001</v>
      </c>
      <c r="V12" s="28">
        <f>S12*2.5%</f>
        <v>134.95500000000001</v>
      </c>
      <c r="W12" s="28">
        <f>SUM(S12:V12)</f>
        <v>6068.11</v>
      </c>
      <c r="X12" s="28">
        <f>W12*101%</f>
        <v>6128.7910999999995</v>
      </c>
      <c r="Y12" s="28">
        <f>S12*5%</f>
        <v>269.91000000000003</v>
      </c>
      <c r="Z12" s="43">
        <f>S12+T12+Y12</f>
        <v>6068.11</v>
      </c>
      <c r="AA12" s="28">
        <f t="shared" si="9"/>
        <v>6128.7910999999995</v>
      </c>
      <c r="AB12" s="6"/>
      <c r="AC12" s="6"/>
    </row>
    <row r="13" spans="1:29" s="17" customFormat="1" ht="34.5" customHeight="1" thickBot="1">
      <c r="A13" s="38">
        <v>9</v>
      </c>
      <c r="B13" s="39" t="s">
        <v>59</v>
      </c>
      <c r="C13" s="41" t="s">
        <v>36</v>
      </c>
      <c r="D13" s="47">
        <v>3460</v>
      </c>
      <c r="E13" s="4">
        <f t="shared" si="10"/>
        <v>484.40000000000003</v>
      </c>
      <c r="F13" s="4">
        <v>0</v>
      </c>
      <c r="G13" s="4">
        <v>0</v>
      </c>
      <c r="H13" s="4">
        <v>0</v>
      </c>
      <c r="I13" s="4">
        <v>61</v>
      </c>
      <c r="J13" s="4">
        <v>0</v>
      </c>
      <c r="K13" s="4">
        <v>0</v>
      </c>
      <c r="L13" s="28">
        <v>434</v>
      </c>
      <c r="M13" s="28">
        <v>30</v>
      </c>
      <c r="N13" s="4">
        <v>20</v>
      </c>
      <c r="O13" s="4">
        <f t="shared" si="12"/>
        <v>51.9</v>
      </c>
      <c r="P13" s="28">
        <f t="shared" si="11"/>
        <v>14.532</v>
      </c>
      <c r="Q13" s="4">
        <f t="shared" si="13"/>
        <v>145.32</v>
      </c>
      <c r="R13" s="28">
        <v>48.4</v>
      </c>
      <c r="S13" s="28">
        <f t="shared" si="14"/>
        <v>4749.5519999999988</v>
      </c>
      <c r="T13" s="28">
        <v>400</v>
      </c>
      <c r="U13" s="28">
        <f t="shared" si="15"/>
        <v>118.73879999999997</v>
      </c>
      <c r="V13" s="28">
        <f t="shared" si="16"/>
        <v>118.73879999999997</v>
      </c>
      <c r="W13" s="28">
        <f t="shared" ref="W13:W21" si="21">SUM(S13:V13)</f>
        <v>5387.0295999999989</v>
      </c>
      <c r="X13" s="28">
        <f t="shared" si="18"/>
        <v>5440.899895999999</v>
      </c>
      <c r="Y13" s="28">
        <f t="shared" ref="Y13:Y24" si="22">S13*5%</f>
        <v>237.47759999999994</v>
      </c>
      <c r="Z13" s="43">
        <f t="shared" si="20"/>
        <v>5387.0295999999989</v>
      </c>
      <c r="AA13" s="28">
        <f t="shared" si="9"/>
        <v>5440.899895999999</v>
      </c>
      <c r="AB13" s="6"/>
      <c r="AC13" s="6"/>
    </row>
    <row r="14" spans="1:29" s="17" customFormat="1" ht="29.25" customHeight="1" thickBot="1">
      <c r="A14" s="38">
        <v>10</v>
      </c>
      <c r="B14" s="39" t="s">
        <v>60</v>
      </c>
      <c r="C14" s="41" t="s">
        <v>29</v>
      </c>
      <c r="D14" s="47">
        <v>6000</v>
      </c>
      <c r="E14" s="4">
        <f t="shared" si="10"/>
        <v>840.00000000000011</v>
      </c>
      <c r="F14" s="4">
        <v>21.25</v>
      </c>
      <c r="G14" s="4">
        <v>17</v>
      </c>
      <c r="H14" s="4">
        <v>0</v>
      </c>
      <c r="I14" s="4">
        <v>61</v>
      </c>
      <c r="J14" s="4">
        <v>0</v>
      </c>
      <c r="K14" s="4">
        <v>0</v>
      </c>
      <c r="L14" s="28">
        <v>434</v>
      </c>
      <c r="M14" s="28">
        <v>30</v>
      </c>
      <c r="N14" s="4">
        <v>20</v>
      </c>
      <c r="O14" s="4">
        <f>D14*1.5%</f>
        <v>90</v>
      </c>
      <c r="P14" s="28">
        <f t="shared" si="11"/>
        <v>25.200000000000003</v>
      </c>
      <c r="Q14" s="4">
        <f>E14*30%</f>
        <v>252.00000000000003</v>
      </c>
      <c r="R14" s="28">
        <v>48.4</v>
      </c>
      <c r="S14" s="28">
        <f t="shared" si="14"/>
        <v>7838.8499999999995</v>
      </c>
      <c r="T14" s="28">
        <v>400</v>
      </c>
      <c r="U14" s="28">
        <f t="shared" si="15"/>
        <v>195.97125</v>
      </c>
      <c r="V14" s="28">
        <f t="shared" si="16"/>
        <v>195.97125</v>
      </c>
      <c r="W14" s="28">
        <f t="shared" si="21"/>
        <v>8630.7924999999996</v>
      </c>
      <c r="X14" s="28">
        <f t="shared" si="18"/>
        <v>8717.1004250000005</v>
      </c>
      <c r="Y14" s="28">
        <f t="shared" si="22"/>
        <v>391.9425</v>
      </c>
      <c r="Z14" s="43">
        <f t="shared" si="20"/>
        <v>8630.7924999999977</v>
      </c>
      <c r="AA14" s="28">
        <f t="shared" si="9"/>
        <v>8717.1004249999969</v>
      </c>
      <c r="AB14" s="6"/>
      <c r="AC14" s="6"/>
    </row>
    <row r="15" spans="1:29" s="17" customFormat="1" ht="29.25" customHeight="1" thickBot="1">
      <c r="A15" s="38">
        <v>11</v>
      </c>
      <c r="B15" s="39" t="s">
        <v>61</v>
      </c>
      <c r="C15" s="41" t="s">
        <v>32</v>
      </c>
      <c r="D15" s="47">
        <v>4280</v>
      </c>
      <c r="E15" s="4">
        <f t="shared" si="10"/>
        <v>599.20000000000005</v>
      </c>
      <c r="F15" s="48">
        <v>0</v>
      </c>
      <c r="G15" s="48">
        <v>0</v>
      </c>
      <c r="H15" s="48">
        <v>0</v>
      </c>
      <c r="I15" s="48">
        <v>61</v>
      </c>
      <c r="J15" s="48">
        <v>0</v>
      </c>
      <c r="K15" s="48">
        <v>0</v>
      </c>
      <c r="L15" s="28">
        <v>434</v>
      </c>
      <c r="M15" s="28">
        <v>30</v>
      </c>
      <c r="N15" s="4">
        <v>20</v>
      </c>
      <c r="O15" s="4">
        <f>D15*1.5%</f>
        <v>64.2</v>
      </c>
      <c r="P15" s="28">
        <f t="shared" si="11"/>
        <v>17.975999999999999</v>
      </c>
      <c r="Q15" s="4">
        <f t="shared" ref="Q15:Q24" si="23">E15*30%</f>
        <v>179.76000000000002</v>
      </c>
      <c r="R15" s="28">
        <v>48.4</v>
      </c>
      <c r="S15" s="4">
        <f>SUM(D15:R15)</f>
        <v>5734.5359999999991</v>
      </c>
      <c r="T15" s="49">
        <v>400</v>
      </c>
      <c r="U15" s="4">
        <f>S15*2.5%</f>
        <v>143.36339999999998</v>
      </c>
      <c r="V15" s="4">
        <f>S15*2.5%</f>
        <v>143.36339999999998</v>
      </c>
      <c r="W15" s="4">
        <f t="shared" si="21"/>
        <v>6421.2627999999995</v>
      </c>
      <c r="X15" s="4">
        <f>W15*101%</f>
        <v>6485.4754279999997</v>
      </c>
      <c r="Y15" s="4">
        <f t="shared" si="22"/>
        <v>286.72679999999997</v>
      </c>
      <c r="Z15" s="50">
        <f t="shared" si="20"/>
        <v>6421.2627999999995</v>
      </c>
      <c r="AA15" s="5">
        <f>Z15*101%</f>
        <v>6485.4754279999997</v>
      </c>
      <c r="AB15" s="6"/>
      <c r="AC15" s="6"/>
    </row>
    <row r="16" spans="1:29" s="17" customFormat="1" ht="29.25" customHeight="1" thickBot="1">
      <c r="A16" s="38">
        <v>12</v>
      </c>
      <c r="B16" s="39" t="s">
        <v>62</v>
      </c>
      <c r="C16" s="41" t="s">
        <v>34</v>
      </c>
      <c r="D16" s="47">
        <v>3240</v>
      </c>
      <c r="E16" s="4">
        <f t="shared" si="10"/>
        <v>453.6</v>
      </c>
      <c r="F16" s="48">
        <v>0</v>
      </c>
      <c r="G16" s="48">
        <v>0</v>
      </c>
      <c r="H16" s="48">
        <v>0</v>
      </c>
      <c r="I16" s="48">
        <v>61</v>
      </c>
      <c r="J16" s="48">
        <v>0</v>
      </c>
      <c r="K16" s="48">
        <v>0</v>
      </c>
      <c r="L16" s="28">
        <v>434</v>
      </c>
      <c r="M16" s="28">
        <v>30</v>
      </c>
      <c r="N16" s="4">
        <v>20</v>
      </c>
      <c r="O16" s="4">
        <f>D16*1.5%</f>
        <v>48.6</v>
      </c>
      <c r="P16" s="28">
        <f t="shared" si="11"/>
        <v>13.608000000000001</v>
      </c>
      <c r="Q16" s="4">
        <f t="shared" si="23"/>
        <v>136.08000000000001</v>
      </c>
      <c r="R16" s="28">
        <v>48.4</v>
      </c>
      <c r="S16" s="4">
        <f>SUM(D16:R16)</f>
        <v>4485.2880000000005</v>
      </c>
      <c r="T16" s="49">
        <v>400</v>
      </c>
      <c r="U16" s="4">
        <f>S16*2.5%</f>
        <v>112.13220000000001</v>
      </c>
      <c r="V16" s="4">
        <f>S16*2.5%</f>
        <v>112.13220000000001</v>
      </c>
      <c r="W16" s="4">
        <f t="shared" si="21"/>
        <v>5109.5524000000005</v>
      </c>
      <c r="X16" s="4">
        <f>W16*101%</f>
        <v>5160.6479240000008</v>
      </c>
      <c r="Y16" s="4">
        <f t="shared" si="22"/>
        <v>224.26440000000002</v>
      </c>
      <c r="Z16" s="50">
        <f t="shared" si="20"/>
        <v>5109.5524000000005</v>
      </c>
      <c r="AA16" s="5">
        <f>Z16*101%</f>
        <v>5160.6479240000008</v>
      </c>
      <c r="AB16" s="6"/>
      <c r="AC16" s="6"/>
    </row>
    <row r="17" spans="1:38" s="17" customFormat="1" ht="29.25" customHeight="1" thickBot="1">
      <c r="A17" s="38">
        <v>13</v>
      </c>
      <c r="B17" s="46" t="s">
        <v>79</v>
      </c>
      <c r="C17" s="46" t="s">
        <v>31</v>
      </c>
      <c r="D17" s="47">
        <v>5050</v>
      </c>
      <c r="E17" s="4">
        <f t="shared" si="10"/>
        <v>707.00000000000011</v>
      </c>
      <c r="F17" s="48">
        <v>0</v>
      </c>
      <c r="G17" s="48">
        <v>0</v>
      </c>
      <c r="H17" s="48">
        <v>0</v>
      </c>
      <c r="I17" s="48">
        <v>61</v>
      </c>
      <c r="J17" s="48">
        <v>0</v>
      </c>
      <c r="K17" s="48">
        <v>0</v>
      </c>
      <c r="L17" s="28">
        <v>434</v>
      </c>
      <c r="M17" s="28">
        <v>30</v>
      </c>
      <c r="N17" s="4">
        <v>20</v>
      </c>
      <c r="O17" s="4">
        <f>D17*1.5%</f>
        <v>75.75</v>
      </c>
      <c r="P17" s="28">
        <f t="shared" si="11"/>
        <v>21.21</v>
      </c>
      <c r="Q17" s="4">
        <f t="shared" si="23"/>
        <v>212.10000000000002</v>
      </c>
      <c r="R17" s="28">
        <v>48.4</v>
      </c>
      <c r="S17" s="4">
        <f>SUM(D17:R17)</f>
        <v>6659.46</v>
      </c>
      <c r="T17" s="49">
        <v>400</v>
      </c>
      <c r="U17" s="4">
        <f>S17*2.5%</f>
        <v>166.48650000000001</v>
      </c>
      <c r="V17" s="4">
        <f>S17*2.5%</f>
        <v>166.48650000000001</v>
      </c>
      <c r="W17" s="4">
        <f t="shared" ref="W17:W18" si="24">SUM(S17:V17)</f>
        <v>7392.433</v>
      </c>
      <c r="X17" s="4">
        <f>W17*101%</f>
        <v>7466.3573299999998</v>
      </c>
      <c r="Y17" s="4">
        <f t="shared" si="22"/>
        <v>332.97300000000001</v>
      </c>
      <c r="Z17" s="50">
        <f t="shared" si="20"/>
        <v>7392.433</v>
      </c>
      <c r="AA17" s="5">
        <f>Z17*101%</f>
        <v>7466.3573299999998</v>
      </c>
      <c r="AB17" s="6"/>
      <c r="AC17" s="6"/>
    </row>
    <row r="18" spans="1:38" s="17" customFormat="1" ht="29.25" customHeight="1" thickBot="1">
      <c r="A18" s="38">
        <v>14</v>
      </c>
      <c r="B18" s="51" t="s">
        <v>80</v>
      </c>
      <c r="C18" s="46" t="s">
        <v>31</v>
      </c>
      <c r="D18" s="47">
        <v>5230</v>
      </c>
      <c r="E18" s="4">
        <f t="shared" si="10"/>
        <v>732.2</v>
      </c>
      <c r="F18" s="48">
        <v>0</v>
      </c>
      <c r="G18" s="48">
        <v>0</v>
      </c>
      <c r="H18" s="48">
        <v>0</v>
      </c>
      <c r="I18" s="48">
        <v>61</v>
      </c>
      <c r="J18" s="48">
        <v>0</v>
      </c>
      <c r="K18" s="48">
        <v>0</v>
      </c>
      <c r="L18" s="28">
        <v>434</v>
      </c>
      <c r="M18" s="28">
        <v>30</v>
      </c>
      <c r="N18" s="4">
        <v>20</v>
      </c>
      <c r="O18" s="4">
        <f>D18*1.5%</f>
        <v>78.45</v>
      </c>
      <c r="P18" s="28">
        <f t="shared" si="11"/>
        <v>21.966000000000001</v>
      </c>
      <c r="Q18" s="4">
        <f t="shared" si="23"/>
        <v>219.66</v>
      </c>
      <c r="R18" s="28">
        <v>48.4</v>
      </c>
      <c r="S18" s="4">
        <f>SUM(D18:R18)</f>
        <v>6875.6759999999995</v>
      </c>
      <c r="T18" s="49">
        <v>400</v>
      </c>
      <c r="U18" s="4">
        <f>S18*2.5%</f>
        <v>171.89189999999999</v>
      </c>
      <c r="V18" s="4">
        <f>S18*2.5%</f>
        <v>171.89189999999999</v>
      </c>
      <c r="W18" s="4">
        <f t="shared" si="24"/>
        <v>7619.4597999999987</v>
      </c>
      <c r="X18" s="4">
        <f>W18*101%</f>
        <v>7695.6543979999988</v>
      </c>
      <c r="Y18" s="4">
        <f t="shared" si="22"/>
        <v>343.78379999999999</v>
      </c>
      <c r="Z18" s="50">
        <f t="shared" si="20"/>
        <v>7619.4597999999996</v>
      </c>
      <c r="AA18" s="5">
        <f>Z18*101%</f>
        <v>7695.6543979999997</v>
      </c>
      <c r="AB18" s="6"/>
      <c r="AC18" s="6"/>
    </row>
    <row r="19" spans="1:38" s="45" customFormat="1" ht="27.75" customHeight="1" thickBot="1">
      <c r="A19" s="38">
        <v>15</v>
      </c>
      <c r="B19" s="39" t="s">
        <v>63</v>
      </c>
      <c r="C19" s="41" t="s">
        <v>32</v>
      </c>
      <c r="D19" s="47">
        <v>4280</v>
      </c>
      <c r="E19" s="4">
        <f t="shared" si="10"/>
        <v>599.20000000000005</v>
      </c>
      <c r="F19" s="48">
        <v>0</v>
      </c>
      <c r="G19" s="48">
        <v>0</v>
      </c>
      <c r="H19" s="48">
        <v>0</v>
      </c>
      <c r="I19" s="48">
        <v>61</v>
      </c>
      <c r="J19" s="48">
        <v>0</v>
      </c>
      <c r="K19" s="48">
        <v>0</v>
      </c>
      <c r="L19" s="28">
        <v>434</v>
      </c>
      <c r="M19" s="28">
        <v>30</v>
      </c>
      <c r="N19" s="4">
        <v>20</v>
      </c>
      <c r="O19" s="4">
        <f t="shared" ref="O19:O24" si="25">D19*1.5%</f>
        <v>64.2</v>
      </c>
      <c r="P19" s="28">
        <f t="shared" si="11"/>
        <v>17.975999999999999</v>
      </c>
      <c r="Q19" s="4">
        <f t="shared" si="23"/>
        <v>179.76000000000002</v>
      </c>
      <c r="R19" s="28">
        <v>48.4</v>
      </c>
      <c r="S19" s="4">
        <f t="shared" si="14"/>
        <v>5734.5359999999991</v>
      </c>
      <c r="T19" s="49">
        <v>400</v>
      </c>
      <c r="U19" s="4">
        <f t="shared" si="15"/>
        <v>143.36339999999998</v>
      </c>
      <c r="V19" s="4">
        <f t="shared" si="16"/>
        <v>143.36339999999998</v>
      </c>
      <c r="W19" s="4">
        <f t="shared" si="21"/>
        <v>6421.2627999999995</v>
      </c>
      <c r="X19" s="4">
        <f t="shared" si="18"/>
        <v>6485.4754279999997</v>
      </c>
      <c r="Y19" s="4">
        <f t="shared" si="22"/>
        <v>286.72679999999997</v>
      </c>
      <c r="Z19" s="50">
        <f t="shared" si="20"/>
        <v>6421.2627999999995</v>
      </c>
      <c r="AA19" s="5">
        <f t="shared" ref="AA19:AA24" si="26">Z19*101%</f>
        <v>6485.4754279999997</v>
      </c>
      <c r="AB19" s="44"/>
      <c r="AC19" s="6"/>
    </row>
    <row r="20" spans="1:38" s="54" customFormat="1" ht="31.5" customHeight="1" thickBot="1">
      <c r="A20" s="38">
        <v>16</v>
      </c>
      <c r="B20" s="39" t="s">
        <v>64</v>
      </c>
      <c r="C20" s="41" t="s">
        <v>31</v>
      </c>
      <c r="D20" s="47">
        <v>5050</v>
      </c>
      <c r="E20" s="4">
        <f t="shared" si="10"/>
        <v>707.00000000000011</v>
      </c>
      <c r="F20" s="4">
        <v>0</v>
      </c>
      <c r="G20" s="4">
        <v>0</v>
      </c>
      <c r="H20" s="4">
        <v>0</v>
      </c>
      <c r="I20" s="4">
        <v>61</v>
      </c>
      <c r="J20" s="4">
        <v>0</v>
      </c>
      <c r="K20" s="4">
        <v>0</v>
      </c>
      <c r="L20" s="28">
        <v>434</v>
      </c>
      <c r="M20" s="28">
        <v>30</v>
      </c>
      <c r="N20" s="4">
        <v>20</v>
      </c>
      <c r="O20" s="4">
        <f>D20*1.5%</f>
        <v>75.75</v>
      </c>
      <c r="P20" s="28">
        <f t="shared" si="11"/>
        <v>21.21</v>
      </c>
      <c r="Q20" s="4">
        <f t="shared" si="23"/>
        <v>212.10000000000002</v>
      </c>
      <c r="R20" s="28">
        <v>48.4</v>
      </c>
      <c r="S20" s="4">
        <f t="shared" si="14"/>
        <v>6659.46</v>
      </c>
      <c r="T20" s="4">
        <v>400</v>
      </c>
      <c r="U20" s="4">
        <f t="shared" si="15"/>
        <v>166.48650000000001</v>
      </c>
      <c r="V20" s="4">
        <f t="shared" si="16"/>
        <v>166.48650000000001</v>
      </c>
      <c r="W20" s="4">
        <f t="shared" si="21"/>
        <v>7392.433</v>
      </c>
      <c r="X20" s="4">
        <f>W20*101%</f>
        <v>7466.3573299999998</v>
      </c>
      <c r="Y20" s="4">
        <f t="shared" si="22"/>
        <v>332.97300000000001</v>
      </c>
      <c r="Z20" s="50">
        <f t="shared" si="20"/>
        <v>7392.433</v>
      </c>
      <c r="AA20" s="4">
        <f>Z20*101%</f>
        <v>7466.3573299999998</v>
      </c>
      <c r="AB20" s="52"/>
      <c r="AC20" s="44"/>
      <c r="AD20" s="53"/>
      <c r="AE20" s="53"/>
      <c r="AF20" s="53"/>
      <c r="AG20" s="53"/>
      <c r="AH20" s="53"/>
      <c r="AI20" s="53"/>
      <c r="AJ20" s="53"/>
      <c r="AK20" s="53"/>
      <c r="AL20" s="53"/>
    </row>
    <row r="21" spans="1:38" s="45" customFormat="1" ht="27.75" customHeight="1" thickBot="1">
      <c r="A21" s="38">
        <v>17</v>
      </c>
      <c r="B21" s="39" t="s">
        <v>65</v>
      </c>
      <c r="C21" s="41" t="s">
        <v>31</v>
      </c>
      <c r="D21" s="47">
        <v>5050</v>
      </c>
      <c r="E21" s="4">
        <f t="shared" si="10"/>
        <v>707.00000000000011</v>
      </c>
      <c r="F21" s="48">
        <v>21.25</v>
      </c>
      <c r="G21" s="48">
        <v>0</v>
      </c>
      <c r="H21" s="48">
        <v>0</v>
      </c>
      <c r="I21" s="48">
        <v>61</v>
      </c>
      <c r="J21" s="48">
        <v>0</v>
      </c>
      <c r="K21" s="48">
        <v>0</v>
      </c>
      <c r="L21" s="28">
        <v>434</v>
      </c>
      <c r="M21" s="28">
        <v>30</v>
      </c>
      <c r="N21" s="4">
        <v>20</v>
      </c>
      <c r="O21" s="4">
        <f>D21*1.5%</f>
        <v>75.75</v>
      </c>
      <c r="P21" s="28">
        <f t="shared" si="11"/>
        <v>21.21</v>
      </c>
      <c r="Q21" s="4">
        <f t="shared" si="23"/>
        <v>212.10000000000002</v>
      </c>
      <c r="R21" s="28">
        <v>48.4</v>
      </c>
      <c r="S21" s="4">
        <f t="shared" si="14"/>
        <v>6680.71</v>
      </c>
      <c r="T21" s="49">
        <v>400</v>
      </c>
      <c r="U21" s="4">
        <f>S21*2.5%</f>
        <v>167.01775000000001</v>
      </c>
      <c r="V21" s="4">
        <f>S21*2.5%</f>
        <v>167.01775000000001</v>
      </c>
      <c r="W21" s="4">
        <f t="shared" si="21"/>
        <v>7414.7455</v>
      </c>
      <c r="X21" s="4">
        <f>W21*101%</f>
        <v>7488.8929550000003</v>
      </c>
      <c r="Y21" s="4">
        <f t="shared" si="22"/>
        <v>334.03550000000001</v>
      </c>
      <c r="Z21" s="50">
        <f t="shared" si="20"/>
        <v>7414.7455</v>
      </c>
      <c r="AA21" s="55">
        <f>Z21*101%</f>
        <v>7488.8929550000003</v>
      </c>
      <c r="AB21" s="44"/>
      <c r="AC21" s="6"/>
    </row>
    <row r="22" spans="1:38" s="7" customFormat="1" ht="35.25" customHeight="1" thickBot="1">
      <c r="A22" s="38">
        <v>18</v>
      </c>
      <c r="B22" s="39" t="s">
        <v>66</v>
      </c>
      <c r="C22" s="40" t="s">
        <v>33</v>
      </c>
      <c r="D22" s="47">
        <v>400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28">
        <v>0</v>
      </c>
      <c r="M22" s="28">
        <v>0</v>
      </c>
      <c r="N22" s="4">
        <v>0</v>
      </c>
      <c r="O22" s="4">
        <f t="shared" si="25"/>
        <v>6</v>
      </c>
      <c r="P22" s="28">
        <f t="shared" si="11"/>
        <v>0</v>
      </c>
      <c r="Q22" s="4">
        <f t="shared" si="23"/>
        <v>0</v>
      </c>
      <c r="R22" s="28">
        <v>0</v>
      </c>
      <c r="S22" s="4">
        <f t="shared" si="14"/>
        <v>406</v>
      </c>
      <c r="T22" s="4">
        <v>400</v>
      </c>
      <c r="U22" s="4">
        <f t="shared" si="15"/>
        <v>10.15</v>
      </c>
      <c r="V22" s="4">
        <f t="shared" si="16"/>
        <v>10.15</v>
      </c>
      <c r="W22" s="4">
        <f t="shared" ref="W22:W24" si="27">SUM(S22:V22)</f>
        <v>826.3</v>
      </c>
      <c r="X22" s="4">
        <f t="shared" si="18"/>
        <v>834.56299999999999</v>
      </c>
      <c r="Y22" s="4">
        <f t="shared" si="22"/>
        <v>20.3</v>
      </c>
      <c r="Z22" s="50">
        <f t="shared" si="20"/>
        <v>826.3</v>
      </c>
      <c r="AA22" s="5">
        <f t="shared" si="26"/>
        <v>834.56299999999999</v>
      </c>
      <c r="AC22" s="6"/>
    </row>
    <row r="23" spans="1:38" s="7" customFormat="1" ht="35.25" customHeight="1" thickBot="1">
      <c r="A23" s="38">
        <v>19</v>
      </c>
      <c r="B23" s="39" t="s">
        <v>67</v>
      </c>
      <c r="C23" s="41" t="s">
        <v>21</v>
      </c>
      <c r="D23" s="47">
        <v>3390</v>
      </c>
      <c r="E23" s="4">
        <f>D23*14%</f>
        <v>474.6</v>
      </c>
      <c r="F23" s="4">
        <v>0</v>
      </c>
      <c r="G23" s="4">
        <v>0</v>
      </c>
      <c r="H23" s="4">
        <v>50</v>
      </c>
      <c r="I23" s="4">
        <v>61</v>
      </c>
      <c r="J23" s="4">
        <f>60+100</f>
        <v>160</v>
      </c>
      <c r="K23" s="4">
        <v>72.14</v>
      </c>
      <c r="L23" s="28">
        <v>434</v>
      </c>
      <c r="M23" s="28">
        <v>30</v>
      </c>
      <c r="N23" s="4">
        <v>20</v>
      </c>
      <c r="O23" s="4">
        <f t="shared" si="25"/>
        <v>50.85</v>
      </c>
      <c r="P23" s="28">
        <f t="shared" si="11"/>
        <v>14.238</v>
      </c>
      <c r="Q23" s="4">
        <f t="shared" si="23"/>
        <v>142.38</v>
      </c>
      <c r="R23" s="28">
        <v>48.4</v>
      </c>
      <c r="S23" s="56">
        <f t="shared" si="14"/>
        <v>4947.6080000000011</v>
      </c>
      <c r="T23" s="56">
        <v>400</v>
      </c>
      <c r="U23" s="56">
        <f t="shared" si="15"/>
        <v>123.69020000000003</v>
      </c>
      <c r="V23" s="56">
        <f t="shared" si="16"/>
        <v>123.69020000000003</v>
      </c>
      <c r="W23" s="56">
        <f t="shared" si="27"/>
        <v>5594.9884000000011</v>
      </c>
      <c r="X23" s="56">
        <f t="shared" si="18"/>
        <v>5650.9382840000007</v>
      </c>
      <c r="Y23" s="56">
        <f t="shared" si="22"/>
        <v>247.38040000000007</v>
      </c>
      <c r="Z23" s="57">
        <f t="shared" si="20"/>
        <v>5594.9884000000011</v>
      </c>
      <c r="AA23" s="5">
        <f t="shared" si="26"/>
        <v>5650.9382840000007</v>
      </c>
      <c r="AB23" s="58"/>
      <c r="AC23" s="6"/>
    </row>
    <row r="24" spans="1:38" s="7" customFormat="1" ht="35.25" customHeight="1" thickBot="1">
      <c r="A24" s="38">
        <v>20</v>
      </c>
      <c r="B24" s="39" t="s">
        <v>68</v>
      </c>
      <c r="C24" s="41" t="s">
        <v>37</v>
      </c>
      <c r="D24" s="47">
        <v>3860</v>
      </c>
      <c r="E24" s="4">
        <f>D24*14%</f>
        <v>540.40000000000009</v>
      </c>
      <c r="F24" s="4">
        <v>0</v>
      </c>
      <c r="G24" s="4">
        <v>0</v>
      </c>
      <c r="H24" s="4">
        <v>50</v>
      </c>
      <c r="I24" s="4">
        <v>61</v>
      </c>
      <c r="J24" s="4">
        <v>60</v>
      </c>
      <c r="K24" s="4">
        <v>150</v>
      </c>
      <c r="L24" s="28">
        <v>434</v>
      </c>
      <c r="M24" s="28">
        <v>30</v>
      </c>
      <c r="N24" s="4">
        <v>20</v>
      </c>
      <c r="O24" s="4">
        <f t="shared" si="25"/>
        <v>57.9</v>
      </c>
      <c r="P24" s="28">
        <f t="shared" si="11"/>
        <v>16.212000000000003</v>
      </c>
      <c r="Q24" s="4">
        <f t="shared" si="23"/>
        <v>162.12000000000003</v>
      </c>
      <c r="R24" s="28">
        <v>48.4</v>
      </c>
      <c r="S24" s="4">
        <f t="shared" si="14"/>
        <v>5490.0319999999992</v>
      </c>
      <c r="T24" s="4">
        <v>400</v>
      </c>
      <c r="U24" s="4">
        <f t="shared" si="15"/>
        <v>137.2508</v>
      </c>
      <c r="V24" s="4">
        <f t="shared" si="16"/>
        <v>137.2508</v>
      </c>
      <c r="W24" s="4">
        <f t="shared" si="27"/>
        <v>6164.5335999999988</v>
      </c>
      <c r="X24" s="4">
        <f t="shared" si="18"/>
        <v>6226.1789359999984</v>
      </c>
      <c r="Y24" s="4">
        <f t="shared" si="22"/>
        <v>274.5016</v>
      </c>
      <c r="Z24" s="50">
        <f t="shared" si="20"/>
        <v>6164.5335999999988</v>
      </c>
      <c r="AA24" s="4">
        <f t="shared" si="26"/>
        <v>6226.1789359999984</v>
      </c>
      <c r="AB24" s="58"/>
      <c r="AC24" s="6"/>
    </row>
    <row r="26" spans="1:38">
      <c r="C26" s="72" t="s">
        <v>81</v>
      </c>
      <c r="D26" s="72"/>
      <c r="E26" s="72"/>
      <c r="F26" s="72"/>
      <c r="G26" s="72"/>
      <c r="H26" s="72"/>
      <c r="I26" s="72"/>
      <c r="J26" s="6"/>
      <c r="K26" s="18"/>
      <c r="L26" s="19"/>
    </row>
    <row r="27" spans="1:38">
      <c r="D27" s="30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8"/>
      <c r="AA27" s="31"/>
      <c r="AB27"/>
      <c r="AC27"/>
    </row>
    <row r="28" spans="1:38"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8"/>
      <c r="AA28" s="31"/>
      <c r="AB28"/>
      <c r="AC28"/>
    </row>
    <row r="29" spans="1:38">
      <c r="D29" s="30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8"/>
      <c r="AA29" s="31"/>
      <c r="AB29"/>
      <c r="AC29"/>
    </row>
  </sheetData>
  <mergeCells count="4">
    <mergeCell ref="A1:I1"/>
    <mergeCell ref="A2:I2"/>
    <mergeCell ref="A3:I3"/>
    <mergeCell ref="C26:I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18%</vt:lpstr>
      <vt:lpstr>Sheet2</vt:lpstr>
      <vt:lpstr>15%</vt:lpstr>
      <vt:lpstr>Sheet4</vt:lpstr>
      <vt:lpstr>'18%'!Print_Area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MKT</cp:lastModifiedBy>
  <cp:lastPrinted>2025-05-20T05:14:07Z</cp:lastPrinted>
  <dcterms:created xsi:type="dcterms:W3CDTF">1996-10-14T23:33:28Z</dcterms:created>
  <dcterms:modified xsi:type="dcterms:W3CDTF">2025-10-21T10:53:41Z</dcterms:modified>
</cp:coreProperties>
</file>