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T 37\Desktop\fathima\Fathima madam\E-Auction data\MAR.2025\"/>
    </mc:Choice>
  </mc:AlternateContent>
  <bookViews>
    <workbookView xWindow="240" yWindow="120" windowWidth="15015" windowHeight="7965" tabRatio="412"/>
  </bookViews>
  <sheets>
    <sheet name="Sheet1" sheetId="1" r:id="rId1"/>
    <sheet name="Sheet2" sheetId="2" r:id="rId2"/>
  </sheets>
  <definedNames>
    <definedName name="_xlnm._FilterDatabase" localSheetId="0" hidden="1">Sheet1!$A$4:$AA$24</definedName>
    <definedName name="_xlnm.Print_Area" localSheetId="0">Sheet1!$A$1:$AA$24</definedName>
  </definedNames>
  <calcPr calcId="152511"/>
</workbook>
</file>

<file path=xl/calcChain.xml><?xml version="1.0" encoding="utf-8"?>
<calcChain xmlns="http://schemas.openxmlformats.org/spreadsheetml/2006/main">
  <c r="S22" i="1" l="1"/>
  <c r="Q22" i="1"/>
  <c r="P22" i="1"/>
  <c r="O22" i="1"/>
  <c r="W22" i="1" l="1"/>
  <c r="X22" i="1" s="1"/>
  <c r="Y22" i="1"/>
  <c r="Z22" i="1" s="1"/>
  <c r="AA22" i="1" s="1"/>
  <c r="U22" i="1"/>
  <c r="V22" i="1"/>
  <c r="J23" i="1" l="1"/>
  <c r="E21" i="1"/>
  <c r="E7" i="1"/>
  <c r="B16" i="2"/>
  <c r="B15" i="2"/>
  <c r="B12" i="2"/>
  <c r="Q24" i="1"/>
  <c r="P24" i="1"/>
  <c r="O24" i="1"/>
  <c r="S24" i="1" s="1"/>
  <c r="Y24" i="1" s="1"/>
  <c r="O23" i="1"/>
  <c r="E23" i="1"/>
  <c r="P23" i="1" s="1"/>
  <c r="V24" i="1" l="1"/>
  <c r="W24" i="1" s="1"/>
  <c r="X24" i="1" s="1"/>
  <c r="Z24" i="1"/>
  <c r="AA24" i="1" s="1"/>
  <c r="U24" i="1"/>
  <c r="Q23" i="1"/>
  <c r="S23" i="1" s="1"/>
  <c r="O11" i="1"/>
  <c r="E11" i="1"/>
  <c r="V23" i="1" l="1"/>
  <c r="Y23" i="1"/>
  <c r="Z23" i="1" s="1"/>
  <c r="AA23" i="1" s="1"/>
  <c r="U23" i="1"/>
  <c r="P11" i="1"/>
  <c r="Q11" i="1"/>
  <c r="O6" i="1"/>
  <c r="E6" i="1"/>
  <c r="Q6" i="1" s="1"/>
  <c r="E15" i="1"/>
  <c r="Q15" i="1" s="1"/>
  <c r="O15" i="1"/>
  <c r="O19" i="1"/>
  <c r="E19" i="1"/>
  <c r="O18" i="1"/>
  <c r="E18" i="1"/>
  <c r="P18" i="1" s="1"/>
  <c r="O14" i="1"/>
  <c r="E14" i="1"/>
  <c r="P14" i="1" s="1"/>
  <c r="O8" i="1"/>
  <c r="E8" i="1"/>
  <c r="Q21" i="1"/>
  <c r="P21" i="1"/>
  <c r="O21" i="1"/>
  <c r="E16" i="1"/>
  <c r="Q16" i="1" s="1"/>
  <c r="Q7" i="1"/>
  <c r="E5" i="1"/>
  <c r="O16" i="1"/>
  <c r="E9" i="1"/>
  <c r="Q9" i="1" s="1"/>
  <c r="O17" i="1"/>
  <c r="E17" i="1"/>
  <c r="P17" i="1" s="1"/>
  <c r="E10" i="1"/>
  <c r="Q10" i="1" s="1"/>
  <c r="E20" i="1"/>
  <c r="P20" i="1" s="1"/>
  <c r="O20" i="1"/>
  <c r="O13" i="1"/>
  <c r="E13" i="1"/>
  <c r="P13" i="1" s="1"/>
  <c r="O12" i="1"/>
  <c r="E12" i="1"/>
  <c r="Q12" i="1" s="1"/>
  <c r="O7" i="1"/>
  <c r="O10" i="1"/>
  <c r="O5" i="1"/>
  <c r="O9" i="1"/>
  <c r="P7" i="1"/>
  <c r="P8" i="1" l="1"/>
  <c r="Q8" i="1"/>
  <c r="Q20" i="1"/>
  <c r="S20" i="1" s="1"/>
  <c r="W23" i="1"/>
  <c r="X23" i="1" s="1"/>
  <c r="S11" i="1"/>
  <c r="Y11" i="1" s="1"/>
  <c r="Z11" i="1" s="1"/>
  <c r="AA11" i="1" s="1"/>
  <c r="P6" i="1"/>
  <c r="S6" i="1" s="1"/>
  <c r="Q13" i="1"/>
  <c r="P16" i="1"/>
  <c r="S16" i="1" s="1"/>
  <c r="U16" i="1" s="1"/>
  <c r="P12" i="1"/>
  <c r="S12" i="1" s="1"/>
  <c r="Y12" i="1" s="1"/>
  <c r="Z12" i="1" s="1"/>
  <c r="AA12" i="1" s="1"/>
  <c r="Q14" i="1"/>
  <c r="S14" i="1" s="1"/>
  <c r="V14" i="1" s="1"/>
  <c r="S7" i="1"/>
  <c r="V7" i="1" s="1"/>
  <c r="S8" i="1"/>
  <c r="U8" i="1" s="1"/>
  <c r="Q18" i="1"/>
  <c r="S18" i="1" s="1"/>
  <c r="Y18" i="1" s="1"/>
  <c r="Z18" i="1" s="1"/>
  <c r="AA18" i="1" s="1"/>
  <c r="S21" i="1"/>
  <c r="V21" i="1" s="1"/>
  <c r="S13" i="1"/>
  <c r="V13" i="1" s="1"/>
  <c r="P10" i="1"/>
  <c r="S10" i="1" s="1"/>
  <c r="U10" i="1" s="1"/>
  <c r="Q17" i="1"/>
  <c r="S17" i="1" s="1"/>
  <c r="P9" i="1"/>
  <c r="S9" i="1" s="1"/>
  <c r="P5" i="1"/>
  <c r="Q5" i="1"/>
  <c r="Q19" i="1"/>
  <c r="P19" i="1"/>
  <c r="P15" i="1"/>
  <c r="S15" i="1" s="1"/>
  <c r="U11" i="1" l="1"/>
  <c r="V11" i="1"/>
  <c r="Y14" i="1"/>
  <c r="Z14" i="1" s="1"/>
  <c r="AA14" i="1" s="1"/>
  <c r="U13" i="1"/>
  <c r="W13" i="1" s="1"/>
  <c r="X13" i="1" s="1"/>
  <c r="Y6" i="1"/>
  <c r="Z6" i="1" s="1"/>
  <c r="AA6" i="1" s="1"/>
  <c r="U6" i="1"/>
  <c r="V6" i="1"/>
  <c r="V12" i="1"/>
  <c r="U12" i="1"/>
  <c r="Y21" i="1"/>
  <c r="Z21" i="1" s="1"/>
  <c r="AA21" i="1" s="1"/>
  <c r="S19" i="1"/>
  <c r="V19" i="1" s="1"/>
  <c r="S5" i="1"/>
  <c r="U5" i="1" s="1"/>
  <c r="V16" i="1"/>
  <c r="W16" i="1" s="1"/>
  <c r="X16" i="1" s="1"/>
  <c r="Y7" i="1"/>
  <c r="Z7" i="1" s="1"/>
  <c r="AA7" i="1" s="1"/>
  <c r="U7" i="1"/>
  <c r="W7" i="1" s="1"/>
  <c r="X7" i="1" s="1"/>
  <c r="Y16" i="1"/>
  <c r="Z16" i="1" s="1"/>
  <c r="AA16" i="1" s="1"/>
  <c r="U21" i="1"/>
  <c r="W21" i="1" s="1"/>
  <c r="X21" i="1" s="1"/>
  <c r="U14" i="1"/>
  <c r="W14" i="1" s="1"/>
  <c r="X14" i="1" s="1"/>
  <c r="V10" i="1"/>
  <c r="W10" i="1" s="1"/>
  <c r="X10" i="1" s="1"/>
  <c r="Y13" i="1"/>
  <c r="Z13" i="1" s="1"/>
  <c r="AA13" i="1" s="1"/>
  <c r="V8" i="1"/>
  <c r="W8" i="1" s="1"/>
  <c r="X8" i="1" s="1"/>
  <c r="U18" i="1"/>
  <c r="Y8" i="1"/>
  <c r="Z8" i="1" s="1"/>
  <c r="AA8" i="1" s="1"/>
  <c r="Y10" i="1"/>
  <c r="Z10" i="1" s="1"/>
  <c r="AA10" i="1" s="1"/>
  <c r="V18" i="1"/>
  <c r="V17" i="1"/>
  <c r="Y17" i="1"/>
  <c r="Z17" i="1" s="1"/>
  <c r="AA17" i="1" s="1"/>
  <c r="U17" i="1"/>
  <c r="Y9" i="1"/>
  <c r="Z9" i="1" s="1"/>
  <c r="V9" i="1"/>
  <c r="U9" i="1"/>
  <c r="V15" i="1"/>
  <c r="U15" i="1"/>
  <c r="Y20" i="1"/>
  <c r="Z20" i="1" s="1"/>
  <c r="AA20" i="1" s="1"/>
  <c r="U20" i="1"/>
  <c r="V20" i="1"/>
  <c r="Y15" i="1"/>
  <c r="Z15" i="1" s="1"/>
  <c r="AA15" i="1" s="1"/>
  <c r="W11" i="1" l="1"/>
  <c r="X11" i="1" s="1"/>
  <c r="AA9" i="1"/>
  <c r="V5" i="1"/>
  <c r="W5" i="1" s="1"/>
  <c r="X5" i="1" s="1"/>
  <c r="Y19" i="1"/>
  <c r="Z19" i="1" s="1"/>
  <c r="AA19" i="1" s="1"/>
  <c r="W12" i="1"/>
  <c r="X12" i="1" s="1"/>
  <c r="W20" i="1"/>
  <c r="X20" i="1" s="1"/>
  <c r="U19" i="1"/>
  <c r="W19" i="1" s="1"/>
  <c r="X19" i="1" s="1"/>
  <c r="W6" i="1"/>
  <c r="X6" i="1" s="1"/>
  <c r="W17" i="1"/>
  <c r="X17" i="1" s="1"/>
  <c r="Y5" i="1"/>
  <c r="Z5" i="1" s="1"/>
  <c r="AA5" i="1" s="1"/>
  <c r="W15" i="1"/>
  <c r="X15" i="1" s="1"/>
  <c r="W18" i="1"/>
  <c r="X18" i="1" s="1"/>
  <c r="W9" i="1"/>
  <c r="X9" i="1" s="1"/>
</calcChain>
</file>

<file path=xl/sharedStrings.xml><?xml version="1.0" encoding="utf-8"?>
<sst xmlns="http://schemas.openxmlformats.org/spreadsheetml/2006/main" count="90" uniqueCount="85">
  <si>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</si>
  <si>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</si>
  <si>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</si>
  <si>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</si>
  <si>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</si>
  <si>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</si>
  <si>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</si>
  <si>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</si>
  <si>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</si>
  <si>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2% on Royalty towards NMET Fund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</si>
  <si>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</si>
  <si>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</si>
  <si>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</si>
  <si>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</si>
  <si>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</si>
  <si>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</si>
  <si>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</si>
  <si>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</si>
  <si>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</si>
  <si>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</si>
  <si>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</si>
  <si>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</si>
  <si>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</si>
  <si>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</si>
  <si>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</si>
  <si>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</si>
  <si>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</si>
  <si>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</si>
  <si>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</si>
  <si>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</si>
  <si>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</si>
  <si>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</si>
  <si>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</si>
  <si>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G8-ROM</t>
  </si>
  <si>
    <t>G9-RND</t>
  </si>
  <si>
    <t>STPP MILL REJECTS</t>
  </si>
  <si>
    <t>G11-ROM</t>
  </si>
  <si>
    <t>G9-ROM</t>
  </si>
  <si>
    <t>G6-RND</t>
  </si>
  <si>
    <t>G5-ROM</t>
  </si>
  <si>
    <t>G10-RND</t>
  </si>
  <si>
    <t>G11-RND</t>
  </si>
  <si>
    <t>G10-CRR</t>
  </si>
  <si>
    <t>G7-ROM</t>
  </si>
  <si>
    <t>WG-R</t>
  </si>
  <si>
    <t>E-Sale Basic Price</t>
  </si>
  <si>
    <t>Forest Land Adjustme</t>
  </si>
  <si>
    <t>Fuel Sur charge</t>
  </si>
  <si>
    <t>Explosive Cost Adjus</t>
  </si>
  <si>
    <t>Surface Transp Chrgs</t>
  </si>
  <si>
    <t>Discount STC</t>
  </si>
  <si>
    <t>Dist Minral Fndn Ces</t>
  </si>
  <si>
    <t>ESales Servvice Cha%</t>
  </si>
  <si>
    <t>Excisable Amount</t>
  </si>
  <si>
    <t>Taxable Amt</t>
  </si>
  <si>
    <t>IN: Central GST - OP</t>
  </si>
  <si>
    <t>IN: State GST - OP</t>
  </si>
  <si>
    <t>GST CompensationCess</t>
  </si>
  <si>
    <t>Total Amt</t>
  </si>
  <si>
    <t>NMET FUND- 2%</t>
  </si>
  <si>
    <t xml:space="preserve">Price of Washery Rejects per tonne </t>
  </si>
  <si>
    <t>component</t>
  </si>
  <si>
    <t>cost / Tonne</t>
  </si>
  <si>
    <t>G8-CRR</t>
  </si>
  <si>
    <t>E-AUCTION DATE :26.03.2025  by Mjunction Service Ltd.</t>
  </si>
  <si>
    <t>PVK5Inc (KOTHAGUDEM)(1101)</t>
  </si>
  <si>
    <t>KISTARAM OC (KOTHAGUDEM)(1107)</t>
  </si>
  <si>
    <t>MNG OC (MANUGURU)(1305)</t>
  </si>
  <si>
    <t>GDK 11 (GODAVARI KHANI)(2107)</t>
  </si>
  <si>
    <t>GDK-9 INC (GODAVARI KHANI)(2204)</t>
  </si>
  <si>
    <t>RGOC-1 (GODAVARI KHANI)(2303)</t>
  </si>
  <si>
    <t>KTK-1A (BHOOPALAPALLI)(2421)</t>
  </si>
  <si>
    <t>KTK-5A (BHOOPALAPALLI)(2423)</t>
  </si>
  <si>
    <t>KTK-8 (BHOOPALAPALLI)(2405)</t>
  </si>
  <si>
    <t>KTK OCP-II (BHOOPALAPALLI)(2110)</t>
  </si>
  <si>
    <t>KASIPET (MANDAMARRI)(3206)</t>
  </si>
  <si>
    <t>KK-5(KK3A SEC) (MANDAMARRI)(3205)</t>
  </si>
  <si>
    <t>RK - 5 (SRIRAMPUR)(3401)</t>
  </si>
  <si>
    <t>IK  1A(SRIRAMPUR)(3408)</t>
  </si>
  <si>
    <t>RK-6 (SRIRAMPUR)(3402)</t>
  </si>
  <si>
    <t>SRP OC 2 (SRIRAMPUR)(3411)</t>
  </si>
  <si>
    <t>RK-NT (SRIRAMPUR)(3405)</t>
  </si>
  <si>
    <t>STPP MILL REJECTS- STPP (9050)</t>
  </si>
  <si>
    <t>GDK OC 3 CHP (GODAVARI KHANI) – GXSG  (2288)</t>
  </si>
  <si>
    <t>RKP WASHERY *   (3297)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</si>
</sst>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;[Red]0.00"/>
  </numFmts>
  <fonts count="11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2" fillId="0" borderId="0" xfId="0" applyFont="1"/>
    <xf numFmtId="164" fontId="4" fillId="2" borderId="0" xfId="0" applyNumberFormat="1" applyFont="1" applyFill="1" applyAlignment="1">
      <alignment horizontal="center"/>
    </xf>
    <xf numFmtId="164" fontId="4" fillId="2" borderId="5" xfId="0" applyNumberFormat="1" applyFont="1" applyFill="1" applyBorder="1" applyAlignment="1">
      <alignment vertical="center" wrapText="1"/>
    </xf>
    <xf numFmtId="166" fontId="6" fillId="2" borderId="6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166" fontId="6" fillId="2" borderId="5" xfId="0" applyNumberFormat="1" applyFont="1" applyFill="1" applyBorder="1" applyAlignment="1">
      <alignment vertical="center" wrapText="1"/>
    </xf>
    <xf numFmtId="166" fontId="5" fillId="0" borderId="12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0" fontId="8" fillId="0" borderId="9" xfId="0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0" fillId="0" borderId="0" xfId="0" applyFill="1" applyBorder="1"/>
    <xf numFmtId="4" fontId="0" fillId="2" borderId="0" xfId="0" applyNumberFormat="1" applyFill="1"/>
    <xf numFmtId="0" fontId="0" fillId="0" borderId="5" xfId="0" applyBorder="1"/>
    <xf numFmtId="2" fontId="0" fillId="0" borderId="5" xfId="0" applyNumberFormat="1" applyBorder="1"/>
    <xf numFmtId="4" fontId="9" fillId="0" borderId="5" xfId="0" applyNumberFormat="1" applyFont="1" applyBorder="1"/>
    <xf numFmtId="0" fontId="9" fillId="0" borderId="5" xfId="0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2" fontId="2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vertical="center" wrapText="1"/>
    </xf>
    <xf numFmtId="166" fontId="5" fillId="0" borderId="6" xfId="1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4" fontId="0" fillId="0" borderId="0" xfId="0" applyNumberFormat="1" applyFill="1"/>
    <xf numFmtId="0" fontId="0" fillId="0" borderId="0" xfId="0" applyFill="1"/>
    <xf numFmtId="164" fontId="2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" fontId="4" fillId="0" borderId="5" xfId="0" applyNumberFormat="1" applyFont="1" applyFill="1" applyBorder="1" applyAlignment="1">
      <alignment vertical="center" wrapText="1"/>
    </xf>
    <xf numFmtId="166" fontId="5" fillId="0" borderId="11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4" fillId="0" borderId="0" xfId="0" applyFont="1" applyFill="1"/>
    <xf numFmtId="4" fontId="9" fillId="0" borderId="0" xfId="0" applyNumberFormat="1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9" fillId="0" borderId="1" xfId="0" applyFont="1" applyBorder="1" applyAlignment="1">
      <alignment horizontal="center"/>
    </xf>
    <xf numFmtId="0" fontId="8" fillId="0" borderId="8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zoomScaleSheetLayoutView="85" zoomScalePageLayoutView="67" workbookViewId="0">
      <pane ySplit="1" topLeftCell="A2" activePane="bottomLeft" state="frozen"/>
      <selection activeCell="E1" sqref="E1"/>
      <selection pane="bottomLeft" activeCell="B7" sqref="B7"/>
    </sheetView>
  </sheetViews>
  <sheetFormatPr defaultColWidth="9.140625" defaultRowHeight="15.75" x14ac:dyDescent="0.25"/>
  <cols>
    <col min="1" max="1" width="4.85546875" style="45" customWidth="1"/>
    <col min="2" max="2" width="34.42578125" style="45" customWidth="1"/>
    <col min="3" max="3" width="11.7109375" style="27" bestFit="1" customWidth="1"/>
    <col min="4" max="4" width="9.85546875" style="27" bestFit="1" customWidth="1"/>
    <col min="5" max="5" width="13.140625" style="48" bestFit="1" customWidth="1"/>
    <col min="6" max="6" width="10.42578125" style="28" customWidth="1"/>
    <col min="7" max="7" width="13.5703125" style="28" customWidth="1"/>
    <col min="8" max="8" width="8.5703125" style="28" customWidth="1"/>
    <col min="9" max="9" width="10" style="28" customWidth="1"/>
    <col min="10" max="10" width="12.7109375" style="27" customWidth="1"/>
    <col min="11" max="11" width="8.140625" style="28" customWidth="1"/>
    <col min="12" max="12" width="11" style="29" customWidth="1"/>
    <col min="13" max="13" width="8.85546875" style="28" customWidth="1"/>
    <col min="14" max="14" width="9.7109375" style="28" customWidth="1"/>
    <col min="15" max="15" width="9.42578125" style="30" customWidth="1"/>
    <col min="16" max="17" width="10.28515625" style="28" customWidth="1"/>
    <col min="18" max="18" width="10.5703125" style="28" customWidth="1"/>
    <col min="19" max="19" width="9" style="9" customWidth="1"/>
    <col min="20" max="20" width="9.7109375" style="29" customWidth="1"/>
    <col min="21" max="21" width="9" style="30" customWidth="1"/>
    <col min="22" max="22" width="9.28515625" style="31" customWidth="1"/>
    <col min="23" max="23" width="11.140625" style="31" customWidth="1"/>
    <col min="24" max="24" width="15.85546875" style="31" customWidth="1"/>
    <col min="25" max="25" width="17.85546875" style="32" customWidth="1"/>
    <col min="26" max="26" width="13.7109375" style="2" customWidth="1"/>
    <col min="27" max="27" width="13.85546875" style="49" customWidth="1"/>
    <col min="28" max="16384" width="9.140625" style="1"/>
  </cols>
  <sheetData>
    <row r="1" spans="1:29" s="28" customFormat="1" x14ac:dyDescent="0.25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27"/>
      <c r="L1" s="29"/>
      <c r="O1" s="30"/>
      <c r="S1" s="9"/>
      <c r="T1" s="29"/>
      <c r="U1" s="30"/>
      <c r="V1" s="31"/>
      <c r="W1" s="31"/>
      <c r="X1" s="31"/>
      <c r="Y1" s="32"/>
      <c r="Z1" s="2"/>
      <c r="AA1" s="49"/>
    </row>
    <row r="2" spans="1:29" s="28" customFormat="1" x14ac:dyDescent="0.25">
      <c r="A2" s="60" t="s">
        <v>29</v>
      </c>
      <c r="B2" s="61"/>
      <c r="C2" s="61"/>
      <c r="D2" s="61"/>
      <c r="E2" s="61"/>
      <c r="F2" s="61"/>
      <c r="G2" s="61"/>
      <c r="H2" s="61"/>
      <c r="I2" s="62"/>
      <c r="J2" s="33"/>
      <c r="L2" s="29"/>
      <c r="O2" s="30"/>
      <c r="S2" s="9"/>
      <c r="T2" s="29"/>
      <c r="U2" s="30"/>
      <c r="V2" s="31"/>
      <c r="W2" s="31"/>
      <c r="X2" s="31"/>
      <c r="Y2" s="32"/>
      <c r="Z2" s="2" t="s">
        <v>8</v>
      </c>
      <c r="AA2" s="49"/>
    </row>
    <row r="3" spans="1:29" s="28" customFormat="1" x14ac:dyDescent="0.25">
      <c r="A3" s="60" t="s">
        <v>3</v>
      </c>
      <c r="B3" s="61"/>
      <c r="C3" s="61"/>
      <c r="D3" s="61"/>
      <c r="E3" s="61"/>
      <c r="F3" s="61"/>
      <c r="G3" s="61"/>
      <c r="H3" s="61"/>
      <c r="I3" s="62"/>
      <c r="J3" s="33"/>
      <c r="L3" s="29"/>
      <c r="O3" s="30"/>
      <c r="S3" s="9"/>
      <c r="T3" s="29"/>
      <c r="U3" s="30"/>
      <c r="V3" s="31"/>
      <c r="W3" s="31"/>
      <c r="X3" s="31"/>
      <c r="Y3" s="32"/>
      <c r="Z3" s="2"/>
      <c r="AA3" s="49"/>
    </row>
    <row r="4" spans="1:29" s="28" customFormat="1" ht="105.75" customHeight="1" thickBot="1" x14ac:dyDescent="0.3">
      <c r="A4" s="34" t="s">
        <v>6</v>
      </c>
      <c r="B4" s="35" t="s">
        <v>7</v>
      </c>
      <c r="C4" s="35" t="s">
        <v>0</v>
      </c>
      <c r="D4" s="35" t="s">
        <v>4</v>
      </c>
      <c r="E4" s="36" t="s">
        <v>5</v>
      </c>
      <c r="F4" s="22" t="s">
        <v>20</v>
      </c>
      <c r="G4" s="22" t="s">
        <v>26</v>
      </c>
      <c r="H4" s="22" t="s">
        <v>31</v>
      </c>
      <c r="I4" s="22" t="s">
        <v>18</v>
      </c>
      <c r="J4" s="35" t="s">
        <v>10</v>
      </c>
      <c r="K4" s="22" t="s">
        <v>17</v>
      </c>
      <c r="L4" s="22" t="s">
        <v>19</v>
      </c>
      <c r="M4" s="22" t="s">
        <v>1</v>
      </c>
      <c r="N4" s="22" t="s">
        <v>23</v>
      </c>
      <c r="O4" s="37" t="s">
        <v>11</v>
      </c>
      <c r="P4" s="22" t="s">
        <v>9</v>
      </c>
      <c r="Q4" s="22" t="s">
        <v>21</v>
      </c>
      <c r="R4" s="22" t="s">
        <v>28</v>
      </c>
      <c r="S4" s="38" t="s">
        <v>2</v>
      </c>
      <c r="T4" s="22" t="s">
        <v>27</v>
      </c>
      <c r="U4" s="39" t="s">
        <v>12</v>
      </c>
      <c r="V4" s="39" t="s">
        <v>13</v>
      </c>
      <c r="W4" s="39" t="s">
        <v>14</v>
      </c>
      <c r="X4" s="39" t="s">
        <v>25</v>
      </c>
      <c r="Y4" s="22" t="s">
        <v>15</v>
      </c>
      <c r="Z4" s="3" t="s">
        <v>16</v>
      </c>
      <c r="AA4" s="50" t="s">
        <v>24</v>
      </c>
    </row>
    <row r="5" spans="1:29" s="53" customFormat="1" ht="28.9" customHeight="1" thickBot="1" x14ac:dyDescent="0.3">
      <c r="A5" s="40">
        <v>1</v>
      </c>
      <c r="B5" s="41" t="s">
        <v>65</v>
      </c>
      <c r="C5" s="41" t="s">
        <v>38</v>
      </c>
      <c r="D5" s="64">
        <v>5750</v>
      </c>
      <c r="E5" s="42">
        <f>D5*14%</f>
        <v>805.00000000000011</v>
      </c>
      <c r="F5" s="42">
        <v>0</v>
      </c>
      <c r="G5" s="42">
        <v>0</v>
      </c>
      <c r="H5" s="42">
        <v>0</v>
      </c>
      <c r="I5" s="42">
        <v>61</v>
      </c>
      <c r="J5" s="42">
        <v>0</v>
      </c>
      <c r="K5" s="42">
        <v>0</v>
      </c>
      <c r="L5" s="42">
        <v>686</v>
      </c>
      <c r="M5" s="42">
        <v>10</v>
      </c>
      <c r="N5" s="42">
        <v>10</v>
      </c>
      <c r="O5" s="42">
        <f t="shared" ref="O5:O10" si="0">D5*1.5%</f>
        <v>86.25</v>
      </c>
      <c r="P5" s="42">
        <f t="shared" ref="P5:P10" si="1">E5*2%</f>
        <v>16.100000000000001</v>
      </c>
      <c r="Q5" s="42">
        <f t="shared" ref="Q5:Q10" si="2">E5*30%</f>
        <v>241.50000000000003</v>
      </c>
      <c r="R5" s="42">
        <v>146.4</v>
      </c>
      <c r="S5" s="42">
        <f t="shared" ref="S5:S16" si="3">SUM(D5:R5)</f>
        <v>7812.25</v>
      </c>
      <c r="T5" s="42">
        <v>400</v>
      </c>
      <c r="U5" s="42">
        <f t="shared" ref="U5:U10" si="4">S5*2.5%</f>
        <v>195.30625000000001</v>
      </c>
      <c r="V5" s="42">
        <f t="shared" ref="V5:V10" si="5">S5*2.5%</f>
        <v>195.30625000000001</v>
      </c>
      <c r="W5" s="42">
        <f>SUM(S5:V5)</f>
        <v>8602.8624999999993</v>
      </c>
      <c r="X5" s="42">
        <f t="shared" ref="X5:X10" si="6">W5*101%</f>
        <v>8688.8911250000001</v>
      </c>
      <c r="Y5" s="42">
        <f>S5*5%</f>
        <v>390.61250000000001</v>
      </c>
      <c r="Z5" s="4">
        <f t="shared" ref="Z5:Z22" si="7">S5+T5+Y5</f>
        <v>8602.8624999999993</v>
      </c>
      <c r="AA5" s="42">
        <f t="shared" ref="AA5:AA12" si="8">Z5*101%</f>
        <v>8688.8911250000001</v>
      </c>
      <c r="AB5" s="52"/>
      <c r="AC5" s="52"/>
    </row>
    <row r="6" spans="1:29" s="28" customFormat="1" ht="28.9" customHeight="1" thickBot="1" x14ac:dyDescent="0.3">
      <c r="A6" s="25">
        <v>2</v>
      </c>
      <c r="B6" s="26" t="s">
        <v>66</v>
      </c>
      <c r="C6" s="26" t="s">
        <v>63</v>
      </c>
      <c r="D6" s="10">
        <v>4660</v>
      </c>
      <c r="E6" s="42">
        <f>D6*14%</f>
        <v>652.40000000000009</v>
      </c>
      <c r="F6" s="42">
        <v>0</v>
      </c>
      <c r="G6" s="42">
        <v>0</v>
      </c>
      <c r="H6" s="42">
        <v>0</v>
      </c>
      <c r="I6" s="42">
        <v>61</v>
      </c>
      <c r="J6" s="42">
        <v>60</v>
      </c>
      <c r="K6" s="42">
        <v>0</v>
      </c>
      <c r="L6" s="42">
        <v>686</v>
      </c>
      <c r="M6" s="42">
        <v>10</v>
      </c>
      <c r="N6" s="42">
        <v>10</v>
      </c>
      <c r="O6" s="42">
        <f t="shared" ref="O6" si="9">D6*1.5%</f>
        <v>69.899999999999991</v>
      </c>
      <c r="P6" s="42">
        <f t="shared" ref="P6" si="10">E6*2%</f>
        <v>13.048000000000002</v>
      </c>
      <c r="Q6" s="42">
        <f t="shared" ref="Q6" si="11">E6*30%</f>
        <v>195.72000000000003</v>
      </c>
      <c r="R6" s="42">
        <v>146.4</v>
      </c>
      <c r="S6" s="42">
        <f t="shared" ref="S6" si="12">SUM(D6:R6)</f>
        <v>6564.4679999999989</v>
      </c>
      <c r="T6" s="42">
        <v>400</v>
      </c>
      <c r="U6" s="42">
        <f t="shared" ref="U6" si="13">S6*2.5%</f>
        <v>164.11169999999998</v>
      </c>
      <c r="V6" s="42">
        <f t="shared" ref="V6" si="14">S6*2.5%</f>
        <v>164.11169999999998</v>
      </c>
      <c r="W6" s="42">
        <f t="shared" ref="W6" si="15">SUM(S6:V6)</f>
        <v>7292.6913999999997</v>
      </c>
      <c r="X6" s="42">
        <f t="shared" ref="X6" si="16">W6*101%</f>
        <v>7365.6183139999994</v>
      </c>
      <c r="Y6" s="42">
        <f t="shared" ref="Y6" si="17">S6*5%</f>
        <v>328.22339999999997</v>
      </c>
      <c r="Z6" s="4">
        <f t="shared" si="7"/>
        <v>7292.6913999999988</v>
      </c>
      <c r="AA6" s="42">
        <f t="shared" ref="AA6" si="18">Z6*101%</f>
        <v>7365.6183139999985</v>
      </c>
      <c r="AB6" s="9"/>
      <c r="AC6" s="9"/>
    </row>
    <row r="7" spans="1:29" s="28" customFormat="1" ht="27.75" customHeight="1" thickBot="1" x14ac:dyDescent="0.3">
      <c r="A7" s="25">
        <v>3</v>
      </c>
      <c r="B7" s="26" t="s">
        <v>67</v>
      </c>
      <c r="C7" s="26" t="s">
        <v>42</v>
      </c>
      <c r="D7" s="10">
        <v>4770</v>
      </c>
      <c r="E7" s="42">
        <f>D7*14%</f>
        <v>667.80000000000007</v>
      </c>
      <c r="F7" s="42">
        <v>0</v>
      </c>
      <c r="G7" s="42">
        <v>0</v>
      </c>
      <c r="H7" s="42">
        <v>0</v>
      </c>
      <c r="I7" s="42">
        <v>61</v>
      </c>
      <c r="J7" s="42">
        <v>60</v>
      </c>
      <c r="K7" s="42">
        <v>0</v>
      </c>
      <c r="L7" s="42">
        <v>686</v>
      </c>
      <c r="M7" s="42">
        <v>10</v>
      </c>
      <c r="N7" s="42">
        <v>10</v>
      </c>
      <c r="O7" s="42">
        <f t="shared" si="0"/>
        <v>71.55</v>
      </c>
      <c r="P7" s="42">
        <f t="shared" si="1"/>
        <v>13.356000000000002</v>
      </c>
      <c r="Q7" s="42">
        <f t="shared" si="2"/>
        <v>200.34</v>
      </c>
      <c r="R7" s="42">
        <v>146.4</v>
      </c>
      <c r="S7" s="42">
        <f t="shared" si="3"/>
        <v>6696.4459999999999</v>
      </c>
      <c r="T7" s="42">
        <v>400</v>
      </c>
      <c r="U7" s="42">
        <f t="shared" si="4"/>
        <v>167.41115000000002</v>
      </c>
      <c r="V7" s="42">
        <f t="shared" si="5"/>
        <v>167.41115000000002</v>
      </c>
      <c r="W7" s="42">
        <f t="shared" ref="W7:W22" si="19">SUM(S7:V7)</f>
        <v>7431.2682999999997</v>
      </c>
      <c r="X7" s="42">
        <f t="shared" si="6"/>
        <v>7505.5809829999998</v>
      </c>
      <c r="Y7" s="42">
        <f t="shared" ref="Y7:Y22" si="20">S7*5%</f>
        <v>334.82230000000004</v>
      </c>
      <c r="Z7" s="4">
        <f t="shared" si="7"/>
        <v>7431.2682999999997</v>
      </c>
      <c r="AA7" s="42">
        <f>Z7*101%</f>
        <v>7505.5809829999998</v>
      </c>
      <c r="AB7" s="9"/>
      <c r="AC7" s="9"/>
    </row>
    <row r="8" spans="1:29" s="28" customFormat="1" ht="27.75" customHeight="1" thickBot="1" x14ac:dyDescent="0.3">
      <c r="A8" s="25">
        <v>4</v>
      </c>
      <c r="B8" s="26" t="s">
        <v>68</v>
      </c>
      <c r="C8" s="26" t="s">
        <v>34</v>
      </c>
      <c r="D8" s="10">
        <v>4440</v>
      </c>
      <c r="E8" s="42">
        <f>D8*14%</f>
        <v>621.6</v>
      </c>
      <c r="F8" s="42">
        <v>0</v>
      </c>
      <c r="G8" s="42">
        <v>0</v>
      </c>
      <c r="H8" s="42">
        <v>0</v>
      </c>
      <c r="I8" s="42">
        <v>61</v>
      </c>
      <c r="J8" s="42">
        <v>0</v>
      </c>
      <c r="K8" s="42">
        <v>0</v>
      </c>
      <c r="L8" s="42">
        <v>686</v>
      </c>
      <c r="M8" s="42">
        <v>10</v>
      </c>
      <c r="N8" s="42">
        <v>10</v>
      </c>
      <c r="O8" s="42">
        <f>D8*1.5%</f>
        <v>66.599999999999994</v>
      </c>
      <c r="P8" s="42">
        <f>E8*2%</f>
        <v>12.432</v>
      </c>
      <c r="Q8" s="42">
        <f>E8*30%</f>
        <v>186.48</v>
      </c>
      <c r="R8" s="42">
        <v>146.4</v>
      </c>
      <c r="S8" s="42">
        <f>SUM(D8:R8)</f>
        <v>6240.5119999999997</v>
      </c>
      <c r="T8" s="42">
        <v>400</v>
      </c>
      <c r="U8" s="42">
        <f>S8*2.5%</f>
        <v>156.0128</v>
      </c>
      <c r="V8" s="42">
        <f>S8*2.5%</f>
        <v>156.0128</v>
      </c>
      <c r="W8" s="42">
        <f>SUM(S8:V8)</f>
        <v>6952.5376000000006</v>
      </c>
      <c r="X8" s="42">
        <f>W8*101%</f>
        <v>7022.0629760000011</v>
      </c>
      <c r="Y8" s="42">
        <f>S8*5%</f>
        <v>312.0256</v>
      </c>
      <c r="Z8" s="4">
        <f>S8+T8+Y8</f>
        <v>6952.5375999999997</v>
      </c>
      <c r="AA8" s="42">
        <f>Z8*101%</f>
        <v>7022.0629760000002</v>
      </c>
      <c r="AB8" s="9"/>
      <c r="AC8" s="9"/>
    </row>
    <row r="9" spans="1:29" s="28" customFormat="1" ht="27.75" customHeight="1" thickBot="1" x14ac:dyDescent="0.3">
      <c r="A9" s="25">
        <v>5</v>
      </c>
      <c r="B9" s="26" t="s">
        <v>69</v>
      </c>
      <c r="C9" s="26" t="s">
        <v>32</v>
      </c>
      <c r="D9" s="10">
        <v>5350</v>
      </c>
      <c r="E9" s="42">
        <f>D9*14%</f>
        <v>749.00000000000011</v>
      </c>
      <c r="F9" s="42">
        <v>0</v>
      </c>
      <c r="G9" s="42">
        <v>0</v>
      </c>
      <c r="H9" s="42">
        <v>0</v>
      </c>
      <c r="I9" s="42">
        <v>61</v>
      </c>
      <c r="J9" s="42">
        <v>0</v>
      </c>
      <c r="K9" s="42">
        <v>0</v>
      </c>
      <c r="L9" s="42">
        <v>686</v>
      </c>
      <c r="M9" s="42">
        <v>10</v>
      </c>
      <c r="N9" s="42">
        <v>10</v>
      </c>
      <c r="O9" s="42">
        <f>D9*1.5%</f>
        <v>80.25</v>
      </c>
      <c r="P9" s="42">
        <f>E9*2%</f>
        <v>14.980000000000002</v>
      </c>
      <c r="Q9" s="42">
        <f>E9*30%</f>
        <v>224.70000000000002</v>
      </c>
      <c r="R9" s="42">
        <v>146.4</v>
      </c>
      <c r="S9" s="42">
        <f>SUM(D9:R9)</f>
        <v>7332.329999999999</v>
      </c>
      <c r="T9" s="42">
        <v>400</v>
      </c>
      <c r="U9" s="42">
        <f>S9*2.5%</f>
        <v>183.30824999999999</v>
      </c>
      <c r="V9" s="42">
        <f>S9*2.5%</f>
        <v>183.30824999999999</v>
      </c>
      <c r="W9" s="42">
        <f>SUM(S9:V9)</f>
        <v>8098.9464999999991</v>
      </c>
      <c r="X9" s="42">
        <f>W9*101%</f>
        <v>8179.9359649999988</v>
      </c>
      <c r="Y9" s="42">
        <f>S9*5%</f>
        <v>366.61649999999997</v>
      </c>
      <c r="Z9" s="4">
        <f>S9+T9+Y9</f>
        <v>8098.9464999999991</v>
      </c>
      <c r="AA9" s="42">
        <f>Z9*101%</f>
        <v>8179.9359649999988</v>
      </c>
      <c r="AB9" s="9"/>
      <c r="AC9" s="9"/>
    </row>
    <row r="10" spans="1:29" s="28" customFormat="1" ht="34.5" customHeight="1" thickBot="1" x14ac:dyDescent="0.3">
      <c r="A10" s="25">
        <v>6</v>
      </c>
      <c r="B10" s="26" t="s">
        <v>70</v>
      </c>
      <c r="C10" s="26" t="s">
        <v>43</v>
      </c>
      <c r="D10" s="10">
        <v>5130</v>
      </c>
      <c r="E10" s="42">
        <f t="shared" ref="E10:E12" si="21">D10*14%</f>
        <v>718.2</v>
      </c>
      <c r="F10" s="42">
        <v>0</v>
      </c>
      <c r="G10" s="42">
        <v>0</v>
      </c>
      <c r="H10" s="42">
        <v>0</v>
      </c>
      <c r="I10" s="42">
        <v>61</v>
      </c>
      <c r="J10" s="42">
        <v>161.25</v>
      </c>
      <c r="K10" s="42">
        <v>0</v>
      </c>
      <c r="L10" s="42">
        <v>686</v>
      </c>
      <c r="M10" s="42">
        <v>10</v>
      </c>
      <c r="N10" s="42">
        <v>10</v>
      </c>
      <c r="O10" s="42">
        <f t="shared" si="0"/>
        <v>76.95</v>
      </c>
      <c r="P10" s="42">
        <f t="shared" si="1"/>
        <v>14.364000000000001</v>
      </c>
      <c r="Q10" s="42">
        <f t="shared" si="2"/>
        <v>215.46</v>
      </c>
      <c r="R10" s="42">
        <v>146.4</v>
      </c>
      <c r="S10" s="42">
        <f t="shared" si="3"/>
        <v>7229.6239999999989</v>
      </c>
      <c r="T10" s="42">
        <v>400</v>
      </c>
      <c r="U10" s="42">
        <f t="shared" si="4"/>
        <v>180.74059999999997</v>
      </c>
      <c r="V10" s="42">
        <f t="shared" si="5"/>
        <v>180.74059999999997</v>
      </c>
      <c r="W10" s="42">
        <f t="shared" si="19"/>
        <v>7991.1051999999991</v>
      </c>
      <c r="X10" s="42">
        <f t="shared" si="6"/>
        <v>8071.0162519999994</v>
      </c>
      <c r="Y10" s="42">
        <f t="shared" si="20"/>
        <v>361.48119999999994</v>
      </c>
      <c r="Z10" s="4">
        <f t="shared" si="7"/>
        <v>7991.1051999999991</v>
      </c>
      <c r="AA10" s="42">
        <f t="shared" si="8"/>
        <v>8071.0162519999994</v>
      </c>
      <c r="AB10" s="9"/>
      <c r="AC10" s="9"/>
    </row>
    <row r="11" spans="1:29" s="28" customFormat="1" ht="34.5" customHeight="1" thickBot="1" x14ac:dyDescent="0.3">
      <c r="A11" s="25">
        <v>7</v>
      </c>
      <c r="B11" s="26" t="s">
        <v>71</v>
      </c>
      <c r="C11" s="26" t="s">
        <v>40</v>
      </c>
      <c r="D11" s="10">
        <v>4300</v>
      </c>
      <c r="E11" s="42">
        <f t="shared" ref="E11" si="22">D11*14%</f>
        <v>602.00000000000011</v>
      </c>
      <c r="F11" s="42">
        <v>0</v>
      </c>
      <c r="G11" s="42">
        <v>0</v>
      </c>
      <c r="H11" s="42">
        <v>0</v>
      </c>
      <c r="I11" s="42">
        <v>61</v>
      </c>
      <c r="J11" s="42">
        <v>0</v>
      </c>
      <c r="K11" s="42">
        <v>0</v>
      </c>
      <c r="L11" s="42">
        <v>686</v>
      </c>
      <c r="M11" s="42">
        <v>10</v>
      </c>
      <c r="N11" s="42">
        <v>10</v>
      </c>
      <c r="O11" s="42">
        <f>D11*1.5%</f>
        <v>64.5</v>
      </c>
      <c r="P11" s="42">
        <f>E11*2%</f>
        <v>12.040000000000003</v>
      </c>
      <c r="Q11" s="42">
        <f>E11*30%</f>
        <v>180.60000000000002</v>
      </c>
      <c r="R11" s="42">
        <v>146.4</v>
      </c>
      <c r="S11" s="42">
        <f>SUM(D11:R11)</f>
        <v>6072.54</v>
      </c>
      <c r="T11" s="42">
        <v>400</v>
      </c>
      <c r="U11" s="42">
        <f>S11*2.5%</f>
        <v>151.8135</v>
      </c>
      <c r="V11" s="42">
        <f>S11*2.5%</f>
        <v>151.8135</v>
      </c>
      <c r="W11" s="42">
        <f t="shared" ref="W11" si="23">SUM(S11:V11)</f>
        <v>6776.1670000000004</v>
      </c>
      <c r="X11" s="42">
        <f>W11*101%</f>
        <v>6843.9286700000002</v>
      </c>
      <c r="Y11" s="42">
        <f t="shared" ref="Y11" si="24">S11*5%</f>
        <v>303.62700000000001</v>
      </c>
      <c r="Z11" s="4">
        <f t="shared" ref="Z11" si="25">S11+T11+Y11</f>
        <v>6776.1670000000004</v>
      </c>
      <c r="AA11" s="42">
        <f>Z11*101%</f>
        <v>6843.9286700000002</v>
      </c>
      <c r="AB11" s="9"/>
      <c r="AC11" s="9"/>
    </row>
    <row r="12" spans="1:29" s="28" customFormat="1" ht="29.25" customHeight="1" thickBot="1" x14ac:dyDescent="0.3">
      <c r="A12" s="25">
        <v>8</v>
      </c>
      <c r="B12" s="26" t="s">
        <v>72</v>
      </c>
      <c r="C12" s="26" t="s">
        <v>41</v>
      </c>
      <c r="D12" s="10">
        <v>3760</v>
      </c>
      <c r="E12" s="42">
        <f t="shared" si="21"/>
        <v>526.40000000000009</v>
      </c>
      <c r="F12" s="42">
        <v>0</v>
      </c>
      <c r="G12" s="42">
        <v>0</v>
      </c>
      <c r="H12" s="42">
        <v>0</v>
      </c>
      <c r="I12" s="42">
        <v>61</v>
      </c>
      <c r="J12" s="42">
        <v>0</v>
      </c>
      <c r="K12" s="42">
        <v>0</v>
      </c>
      <c r="L12" s="42">
        <v>686</v>
      </c>
      <c r="M12" s="42">
        <v>10</v>
      </c>
      <c r="N12" s="42">
        <v>10</v>
      </c>
      <c r="O12" s="42">
        <f>D12*1.5%</f>
        <v>56.4</v>
      </c>
      <c r="P12" s="42">
        <f>E12*2%</f>
        <v>10.528000000000002</v>
      </c>
      <c r="Q12" s="42">
        <f>E12*30%</f>
        <v>157.92000000000002</v>
      </c>
      <c r="R12" s="42">
        <v>146.4</v>
      </c>
      <c r="S12" s="42">
        <f t="shared" si="3"/>
        <v>5424.6479999999992</v>
      </c>
      <c r="T12" s="42">
        <v>400</v>
      </c>
      <c r="U12" s="42">
        <f t="shared" ref="U12:U22" si="26">S12*2.5%</f>
        <v>135.61619999999999</v>
      </c>
      <c r="V12" s="42">
        <f t="shared" ref="V12:V22" si="27">S12*2.5%</f>
        <v>135.61619999999999</v>
      </c>
      <c r="W12" s="42">
        <f t="shared" si="19"/>
        <v>6095.8804</v>
      </c>
      <c r="X12" s="42">
        <f t="shared" ref="X12:X22" si="28">W12*101%</f>
        <v>6156.8392039999999</v>
      </c>
      <c r="Y12" s="42">
        <f t="shared" si="20"/>
        <v>271.23239999999998</v>
      </c>
      <c r="Z12" s="4">
        <f t="shared" si="7"/>
        <v>6095.8803999999991</v>
      </c>
      <c r="AA12" s="42">
        <f t="shared" si="8"/>
        <v>6156.839203999999</v>
      </c>
      <c r="AB12" s="9"/>
      <c r="AC12" s="9"/>
    </row>
    <row r="13" spans="1:29" s="28" customFormat="1" ht="29.25" customHeight="1" thickBot="1" x14ac:dyDescent="0.3">
      <c r="A13" s="25">
        <v>9</v>
      </c>
      <c r="B13" s="26" t="s">
        <v>73</v>
      </c>
      <c r="C13" s="26" t="s">
        <v>39</v>
      </c>
      <c r="D13" s="10">
        <v>5710</v>
      </c>
      <c r="E13" s="42">
        <f t="shared" ref="E13:E21" si="29">D13*14%</f>
        <v>799.40000000000009</v>
      </c>
      <c r="F13" s="42">
        <v>0</v>
      </c>
      <c r="G13" s="42">
        <v>0</v>
      </c>
      <c r="H13" s="42">
        <v>0</v>
      </c>
      <c r="I13" s="42">
        <v>61</v>
      </c>
      <c r="J13" s="42">
        <v>0</v>
      </c>
      <c r="K13" s="42">
        <v>0</v>
      </c>
      <c r="L13" s="42">
        <v>686</v>
      </c>
      <c r="M13" s="42">
        <v>10</v>
      </c>
      <c r="N13" s="42">
        <v>10</v>
      </c>
      <c r="O13" s="42">
        <f t="shared" ref="O13:O24" si="30">D13*1.5%</f>
        <v>85.649999999999991</v>
      </c>
      <c r="P13" s="42">
        <f t="shared" ref="P13:P24" si="31">E13*2%</f>
        <v>15.988000000000001</v>
      </c>
      <c r="Q13" s="42">
        <f t="shared" ref="Q13:Q24" si="32">E13*30%</f>
        <v>239.82000000000002</v>
      </c>
      <c r="R13" s="42">
        <v>146.4</v>
      </c>
      <c r="S13" s="42">
        <f t="shared" si="3"/>
        <v>7764.2579999999989</v>
      </c>
      <c r="T13" s="42">
        <v>400</v>
      </c>
      <c r="U13" s="42">
        <f t="shared" si="26"/>
        <v>194.10645</v>
      </c>
      <c r="V13" s="42">
        <f t="shared" si="27"/>
        <v>194.10645</v>
      </c>
      <c r="W13" s="42">
        <f t="shared" si="19"/>
        <v>8552.4708999999984</v>
      </c>
      <c r="X13" s="42">
        <f t="shared" si="28"/>
        <v>8637.9956089999978</v>
      </c>
      <c r="Y13" s="42">
        <f t="shared" si="20"/>
        <v>388.21289999999999</v>
      </c>
      <c r="Z13" s="4">
        <f t="shared" si="7"/>
        <v>8552.4708999999984</v>
      </c>
      <c r="AA13" s="42">
        <f t="shared" ref="AA13:AA22" si="33">Z13*101%</f>
        <v>8637.9956089999978</v>
      </c>
      <c r="AB13" s="9"/>
      <c r="AC13" s="9"/>
    </row>
    <row r="14" spans="1:29" s="28" customFormat="1" ht="29.25" customHeight="1" thickBot="1" x14ac:dyDescent="0.3">
      <c r="A14" s="25">
        <v>10</v>
      </c>
      <c r="B14" s="26" t="s">
        <v>74</v>
      </c>
      <c r="C14" s="26" t="s">
        <v>30</v>
      </c>
      <c r="D14" s="10">
        <v>5770</v>
      </c>
      <c r="E14" s="5">
        <f t="shared" si="29"/>
        <v>807.80000000000007</v>
      </c>
      <c r="F14" s="43">
        <v>0</v>
      </c>
      <c r="G14" s="43">
        <v>0</v>
      </c>
      <c r="H14" s="43">
        <v>0</v>
      </c>
      <c r="I14" s="43">
        <v>61</v>
      </c>
      <c r="J14" s="43">
        <v>60</v>
      </c>
      <c r="K14" s="43">
        <v>0</v>
      </c>
      <c r="L14" s="42">
        <v>686</v>
      </c>
      <c r="M14" s="42">
        <v>10</v>
      </c>
      <c r="N14" s="42">
        <v>10</v>
      </c>
      <c r="O14" s="5">
        <f>D14*1.5%</f>
        <v>86.55</v>
      </c>
      <c r="P14" s="5">
        <f t="shared" ref="P14:P19" si="34">E14*2%</f>
        <v>16.156000000000002</v>
      </c>
      <c r="Q14" s="5">
        <f t="shared" ref="Q14:Q19" si="35">E14*30%</f>
        <v>242.34</v>
      </c>
      <c r="R14" s="42">
        <v>146.4</v>
      </c>
      <c r="S14" s="5">
        <f>SUM(D14:R14)</f>
        <v>7896.2460000000001</v>
      </c>
      <c r="T14" s="43">
        <v>400</v>
      </c>
      <c r="U14" s="5">
        <f>S14*2.5%</f>
        <v>197.40615000000003</v>
      </c>
      <c r="V14" s="5">
        <f>S14*2.5%</f>
        <v>197.40615000000003</v>
      </c>
      <c r="W14" s="5">
        <f t="shared" si="19"/>
        <v>8691.0583000000006</v>
      </c>
      <c r="X14" s="5">
        <f>W14*101%</f>
        <v>8777.9688830000014</v>
      </c>
      <c r="Y14" s="5">
        <f t="shared" si="20"/>
        <v>394.81230000000005</v>
      </c>
      <c r="Z14" s="6">
        <f t="shared" si="7"/>
        <v>8691.0582999999988</v>
      </c>
      <c r="AA14" s="8">
        <f>Z14*101%</f>
        <v>8777.9688829999996</v>
      </c>
      <c r="AB14" s="9"/>
      <c r="AC14" s="9"/>
    </row>
    <row r="15" spans="1:29" s="28" customFormat="1" ht="29.25" customHeight="1" thickBot="1" x14ac:dyDescent="0.3">
      <c r="A15" s="25">
        <v>11</v>
      </c>
      <c r="B15" s="26" t="s">
        <v>75</v>
      </c>
      <c r="C15" s="26" t="s">
        <v>33</v>
      </c>
      <c r="D15" s="10">
        <v>4580</v>
      </c>
      <c r="E15" s="5">
        <f t="shared" si="29"/>
        <v>641.20000000000005</v>
      </c>
      <c r="F15" s="43">
        <v>0</v>
      </c>
      <c r="G15" s="43">
        <v>0</v>
      </c>
      <c r="H15" s="43">
        <v>0</v>
      </c>
      <c r="I15" s="43">
        <v>61</v>
      </c>
      <c r="J15" s="43">
        <v>0</v>
      </c>
      <c r="K15" s="43">
        <v>0</v>
      </c>
      <c r="L15" s="42">
        <v>686</v>
      </c>
      <c r="M15" s="42">
        <v>10</v>
      </c>
      <c r="N15" s="42">
        <v>10</v>
      </c>
      <c r="O15" s="5">
        <f>D15*1.5%</f>
        <v>68.7</v>
      </c>
      <c r="P15" s="5">
        <f t="shared" si="34"/>
        <v>12.824000000000002</v>
      </c>
      <c r="Q15" s="5">
        <f t="shared" si="35"/>
        <v>192.36</v>
      </c>
      <c r="R15" s="42">
        <v>146.4</v>
      </c>
      <c r="S15" s="5">
        <f>SUM(D15:R15)</f>
        <v>6408.4839999999986</v>
      </c>
      <c r="T15" s="43">
        <v>400</v>
      </c>
      <c r="U15" s="5">
        <f>S15*2.5%</f>
        <v>160.21209999999996</v>
      </c>
      <c r="V15" s="5">
        <f>S15*2.5%</f>
        <v>160.21209999999996</v>
      </c>
      <c r="W15" s="5">
        <f t="shared" si="19"/>
        <v>7128.908199999998</v>
      </c>
      <c r="X15" s="5">
        <f>W15*101%</f>
        <v>7200.1972819999983</v>
      </c>
      <c r="Y15" s="5">
        <f t="shared" si="20"/>
        <v>320.42419999999993</v>
      </c>
      <c r="Z15" s="6">
        <f t="shared" si="7"/>
        <v>7128.908199999998</v>
      </c>
      <c r="AA15" s="8">
        <f>Z15*101%</f>
        <v>7200.1972819999983</v>
      </c>
      <c r="AB15" s="9"/>
      <c r="AC15" s="9"/>
    </row>
    <row r="16" spans="1:29" s="53" customFormat="1" ht="27.75" customHeight="1" thickBot="1" x14ac:dyDescent="0.3">
      <c r="A16" s="25">
        <v>12</v>
      </c>
      <c r="B16" s="26" t="s">
        <v>76</v>
      </c>
      <c r="C16" s="26" t="s">
        <v>36</v>
      </c>
      <c r="D16" s="10">
        <v>3540</v>
      </c>
      <c r="E16" s="5">
        <f t="shared" si="29"/>
        <v>495.6</v>
      </c>
      <c r="F16" s="43">
        <v>0</v>
      </c>
      <c r="G16" s="43">
        <v>0</v>
      </c>
      <c r="H16" s="43">
        <v>0</v>
      </c>
      <c r="I16" s="43">
        <v>61</v>
      </c>
      <c r="J16" s="43">
        <v>0</v>
      </c>
      <c r="K16" s="43">
        <v>0</v>
      </c>
      <c r="L16" s="42">
        <v>686</v>
      </c>
      <c r="M16" s="42">
        <v>10</v>
      </c>
      <c r="N16" s="42">
        <v>10</v>
      </c>
      <c r="O16" s="5">
        <f t="shared" si="30"/>
        <v>53.1</v>
      </c>
      <c r="P16" s="5">
        <f t="shared" si="34"/>
        <v>9.9120000000000008</v>
      </c>
      <c r="Q16" s="5">
        <f t="shared" si="35"/>
        <v>148.68</v>
      </c>
      <c r="R16" s="42">
        <v>146.4</v>
      </c>
      <c r="S16" s="5">
        <f t="shared" si="3"/>
        <v>5160.6920000000009</v>
      </c>
      <c r="T16" s="43">
        <v>400</v>
      </c>
      <c r="U16" s="5">
        <f t="shared" si="26"/>
        <v>129.01730000000003</v>
      </c>
      <c r="V16" s="5">
        <f t="shared" si="27"/>
        <v>129.01730000000003</v>
      </c>
      <c r="W16" s="5">
        <f t="shared" si="19"/>
        <v>5818.7266000000018</v>
      </c>
      <c r="X16" s="5">
        <f t="shared" si="28"/>
        <v>5876.9138660000017</v>
      </c>
      <c r="Y16" s="5">
        <f t="shared" si="20"/>
        <v>258.03460000000007</v>
      </c>
      <c r="Z16" s="6">
        <f t="shared" si="7"/>
        <v>5818.7266000000009</v>
      </c>
      <c r="AA16" s="8">
        <f t="shared" si="33"/>
        <v>5876.9138660000008</v>
      </c>
      <c r="AB16" s="52"/>
      <c r="AC16" s="9"/>
    </row>
    <row r="17" spans="1:38" s="56" customFormat="1" ht="31.5" customHeight="1" thickBot="1" x14ac:dyDescent="0.3">
      <c r="A17" s="25">
        <v>13</v>
      </c>
      <c r="B17" s="26" t="s">
        <v>77</v>
      </c>
      <c r="C17" s="26" t="s">
        <v>33</v>
      </c>
      <c r="D17" s="10">
        <v>4580</v>
      </c>
      <c r="E17" s="5">
        <f t="shared" si="29"/>
        <v>641.20000000000005</v>
      </c>
      <c r="F17" s="5">
        <v>0</v>
      </c>
      <c r="G17" s="5">
        <v>0</v>
      </c>
      <c r="H17" s="5">
        <v>0</v>
      </c>
      <c r="I17" s="5">
        <v>61</v>
      </c>
      <c r="J17" s="5">
        <v>0</v>
      </c>
      <c r="K17" s="5">
        <v>0</v>
      </c>
      <c r="L17" s="5">
        <v>686</v>
      </c>
      <c r="M17" s="5">
        <v>10</v>
      </c>
      <c r="N17" s="5">
        <v>10</v>
      </c>
      <c r="O17" s="5">
        <f>D17*1.5%</f>
        <v>68.7</v>
      </c>
      <c r="P17" s="5">
        <f t="shared" si="34"/>
        <v>12.824000000000002</v>
      </c>
      <c r="Q17" s="5">
        <f t="shared" si="35"/>
        <v>192.36</v>
      </c>
      <c r="R17" s="5">
        <v>146.4</v>
      </c>
      <c r="S17" s="5">
        <f t="shared" ref="S17:S24" si="36">SUM(D17:R17)</f>
        <v>6408.4839999999986</v>
      </c>
      <c r="T17" s="5">
        <v>400</v>
      </c>
      <c r="U17" s="5">
        <f t="shared" si="26"/>
        <v>160.21209999999996</v>
      </c>
      <c r="V17" s="5">
        <f t="shared" si="27"/>
        <v>160.21209999999996</v>
      </c>
      <c r="W17" s="5">
        <f t="shared" si="19"/>
        <v>7128.908199999998</v>
      </c>
      <c r="X17" s="5">
        <f>W17*101%</f>
        <v>7200.1972819999983</v>
      </c>
      <c r="Y17" s="5">
        <f t="shared" si="20"/>
        <v>320.42419999999993</v>
      </c>
      <c r="Z17" s="6">
        <f t="shared" si="7"/>
        <v>7128.908199999998</v>
      </c>
      <c r="AA17" s="5">
        <f>Z17*101%</f>
        <v>7200.1972819999983</v>
      </c>
      <c r="AB17" s="54"/>
      <c r="AC17" s="52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s="53" customFormat="1" ht="27.75" customHeight="1" thickBot="1" x14ac:dyDescent="0.3">
      <c r="A18" s="25">
        <v>14</v>
      </c>
      <c r="B18" s="26" t="s">
        <v>78</v>
      </c>
      <c r="C18" s="26" t="s">
        <v>32</v>
      </c>
      <c r="D18" s="10">
        <v>5350</v>
      </c>
      <c r="E18" s="5">
        <f t="shared" si="29"/>
        <v>749.00000000000011</v>
      </c>
      <c r="F18" s="43">
        <v>0</v>
      </c>
      <c r="G18" s="43">
        <v>0</v>
      </c>
      <c r="H18" s="43">
        <v>0</v>
      </c>
      <c r="I18" s="43">
        <v>61</v>
      </c>
      <c r="J18" s="43">
        <v>0</v>
      </c>
      <c r="K18" s="43">
        <v>0</v>
      </c>
      <c r="L18" s="42">
        <v>686</v>
      </c>
      <c r="M18" s="42">
        <v>10</v>
      </c>
      <c r="N18" s="42">
        <v>10</v>
      </c>
      <c r="O18" s="5">
        <f>D18*1.5%</f>
        <v>80.25</v>
      </c>
      <c r="P18" s="5">
        <f t="shared" si="34"/>
        <v>14.980000000000002</v>
      </c>
      <c r="Q18" s="5">
        <f t="shared" si="35"/>
        <v>224.70000000000002</v>
      </c>
      <c r="R18" s="42">
        <v>146.4</v>
      </c>
      <c r="S18" s="5">
        <f t="shared" si="36"/>
        <v>7332.329999999999</v>
      </c>
      <c r="T18" s="43">
        <v>400</v>
      </c>
      <c r="U18" s="5">
        <f>S18*2.5%</f>
        <v>183.30824999999999</v>
      </c>
      <c r="V18" s="5">
        <f>S18*2.5%</f>
        <v>183.30824999999999</v>
      </c>
      <c r="W18" s="5">
        <f t="shared" si="19"/>
        <v>8098.9464999999991</v>
      </c>
      <c r="X18" s="5">
        <f>W18*101%</f>
        <v>8179.9359649999988</v>
      </c>
      <c r="Y18" s="5">
        <f t="shared" si="20"/>
        <v>366.61649999999997</v>
      </c>
      <c r="Z18" s="6">
        <f t="shared" si="7"/>
        <v>8098.9464999999991</v>
      </c>
      <c r="AA18" s="51">
        <f>Z18*101%</f>
        <v>8179.9359649999988</v>
      </c>
      <c r="AB18" s="52"/>
      <c r="AC18" s="9"/>
    </row>
    <row r="19" spans="1:38" s="58" customFormat="1" ht="37.5" customHeight="1" thickBot="1" x14ac:dyDescent="0.3">
      <c r="A19" s="25">
        <v>15</v>
      </c>
      <c r="B19" s="26" t="s">
        <v>79</v>
      </c>
      <c r="C19" s="26" t="s">
        <v>37</v>
      </c>
      <c r="D19" s="10">
        <v>4320</v>
      </c>
      <c r="E19" s="5">
        <f t="shared" si="29"/>
        <v>604.80000000000007</v>
      </c>
      <c r="F19" s="5">
        <v>0</v>
      </c>
      <c r="G19" s="5">
        <v>0</v>
      </c>
      <c r="H19" s="5">
        <v>0</v>
      </c>
      <c r="I19" s="5">
        <v>61</v>
      </c>
      <c r="J19" s="5">
        <v>0</v>
      </c>
      <c r="K19" s="5">
        <v>0</v>
      </c>
      <c r="L19" s="5">
        <v>686</v>
      </c>
      <c r="M19" s="5">
        <v>10</v>
      </c>
      <c r="N19" s="5">
        <v>10</v>
      </c>
      <c r="O19" s="5">
        <f>D19*1.5%</f>
        <v>64.8</v>
      </c>
      <c r="P19" s="5">
        <f t="shared" si="34"/>
        <v>12.096000000000002</v>
      </c>
      <c r="Q19" s="5">
        <f t="shared" si="35"/>
        <v>181.44000000000003</v>
      </c>
      <c r="R19" s="5">
        <v>146.4</v>
      </c>
      <c r="S19" s="5">
        <f t="shared" si="36"/>
        <v>6096.5359999999991</v>
      </c>
      <c r="T19" s="5">
        <v>400</v>
      </c>
      <c r="U19" s="5">
        <f>S19*2.5%</f>
        <v>152.4134</v>
      </c>
      <c r="V19" s="5">
        <f>S19*2.5%</f>
        <v>152.4134</v>
      </c>
      <c r="W19" s="5">
        <f t="shared" si="19"/>
        <v>6801.3627999999999</v>
      </c>
      <c r="X19" s="5">
        <f>W19*101%</f>
        <v>6869.3764279999996</v>
      </c>
      <c r="Y19" s="5">
        <f t="shared" si="20"/>
        <v>304.82679999999999</v>
      </c>
      <c r="Z19" s="6">
        <f t="shared" si="7"/>
        <v>6801.362799999999</v>
      </c>
      <c r="AA19" s="42">
        <f>Z19*101%</f>
        <v>6869.3764279999987</v>
      </c>
      <c r="AB19" s="57"/>
      <c r="AC19" s="9"/>
    </row>
    <row r="20" spans="1:38" s="58" customFormat="1" ht="37.5" customHeight="1" thickBot="1" x14ac:dyDescent="0.3">
      <c r="A20" s="25">
        <v>16</v>
      </c>
      <c r="B20" s="26" t="s">
        <v>80</v>
      </c>
      <c r="C20" s="26" t="s">
        <v>32</v>
      </c>
      <c r="D20" s="10">
        <v>5350</v>
      </c>
      <c r="E20" s="5">
        <f t="shared" si="29"/>
        <v>749.00000000000011</v>
      </c>
      <c r="F20" s="5">
        <v>0</v>
      </c>
      <c r="G20" s="5">
        <v>0</v>
      </c>
      <c r="H20" s="5">
        <v>0</v>
      </c>
      <c r="I20" s="5">
        <v>61</v>
      </c>
      <c r="J20" s="5">
        <v>60</v>
      </c>
      <c r="K20" s="5">
        <v>0</v>
      </c>
      <c r="L20" s="5">
        <v>686</v>
      </c>
      <c r="M20" s="5">
        <v>10</v>
      </c>
      <c r="N20" s="5">
        <v>10</v>
      </c>
      <c r="O20" s="5">
        <f t="shared" si="30"/>
        <v>80.25</v>
      </c>
      <c r="P20" s="5">
        <f t="shared" si="31"/>
        <v>14.980000000000002</v>
      </c>
      <c r="Q20" s="5">
        <f t="shared" si="32"/>
        <v>224.70000000000002</v>
      </c>
      <c r="R20" s="5">
        <v>146.4</v>
      </c>
      <c r="S20" s="5">
        <f t="shared" si="36"/>
        <v>7392.329999999999</v>
      </c>
      <c r="T20" s="5">
        <v>400</v>
      </c>
      <c r="U20" s="5">
        <f t="shared" si="26"/>
        <v>184.80824999999999</v>
      </c>
      <c r="V20" s="5">
        <f t="shared" si="27"/>
        <v>184.80824999999999</v>
      </c>
      <c r="W20" s="5">
        <f t="shared" si="19"/>
        <v>8161.9464999999991</v>
      </c>
      <c r="X20" s="5">
        <f t="shared" si="28"/>
        <v>8243.5659649999998</v>
      </c>
      <c r="Y20" s="5">
        <f t="shared" si="20"/>
        <v>369.61649999999997</v>
      </c>
      <c r="Z20" s="6">
        <f t="shared" si="7"/>
        <v>8161.9464999999991</v>
      </c>
      <c r="AA20" s="42">
        <f t="shared" si="33"/>
        <v>8243.5659649999998</v>
      </c>
      <c r="AB20" s="57"/>
      <c r="AC20" s="9"/>
    </row>
    <row r="21" spans="1:38" s="12" customFormat="1" ht="35.25" customHeight="1" thickBot="1" x14ac:dyDescent="0.3">
      <c r="A21" s="25">
        <v>17</v>
      </c>
      <c r="B21" s="26" t="s">
        <v>81</v>
      </c>
      <c r="C21" s="26" t="s">
        <v>36</v>
      </c>
      <c r="D21" s="10">
        <v>3540</v>
      </c>
      <c r="E21" s="5">
        <f t="shared" si="29"/>
        <v>495.6</v>
      </c>
      <c r="F21" s="5">
        <v>0</v>
      </c>
      <c r="G21" s="5">
        <v>0</v>
      </c>
      <c r="H21" s="5">
        <v>0</v>
      </c>
      <c r="I21" s="5">
        <v>61</v>
      </c>
      <c r="J21" s="5">
        <v>0</v>
      </c>
      <c r="K21" s="5">
        <v>0</v>
      </c>
      <c r="L21" s="5">
        <v>686</v>
      </c>
      <c r="M21" s="5">
        <v>10</v>
      </c>
      <c r="N21" s="5">
        <v>10</v>
      </c>
      <c r="O21" s="5">
        <f t="shared" si="30"/>
        <v>53.1</v>
      </c>
      <c r="P21" s="5">
        <f t="shared" si="31"/>
        <v>9.9120000000000008</v>
      </c>
      <c r="Q21" s="5">
        <f t="shared" si="32"/>
        <v>148.68</v>
      </c>
      <c r="R21" s="5">
        <v>146.4</v>
      </c>
      <c r="S21" s="5">
        <f t="shared" si="36"/>
        <v>5160.6920000000009</v>
      </c>
      <c r="T21" s="5">
        <v>400</v>
      </c>
      <c r="U21" s="5">
        <f t="shared" si="26"/>
        <v>129.01730000000003</v>
      </c>
      <c r="V21" s="5">
        <f t="shared" si="27"/>
        <v>129.01730000000003</v>
      </c>
      <c r="W21" s="5">
        <f t="shared" si="19"/>
        <v>5818.7266000000018</v>
      </c>
      <c r="X21" s="5">
        <f t="shared" si="28"/>
        <v>5876.9138660000017</v>
      </c>
      <c r="Y21" s="5">
        <f t="shared" si="20"/>
        <v>258.03460000000007</v>
      </c>
      <c r="Z21" s="6">
        <f t="shared" si="7"/>
        <v>5818.7266000000009</v>
      </c>
      <c r="AA21" s="8">
        <f t="shared" si="33"/>
        <v>5876.9138660000008</v>
      </c>
      <c r="AC21" s="9"/>
    </row>
    <row r="22" spans="1:38" s="12" customFormat="1" ht="35.25" customHeight="1" thickBot="1" x14ac:dyDescent="0.3">
      <c r="A22" s="25">
        <v>18</v>
      </c>
      <c r="B22" s="26" t="s">
        <v>82</v>
      </c>
      <c r="C22" s="26" t="s">
        <v>35</v>
      </c>
      <c r="D22" s="10">
        <v>400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f t="shared" si="30"/>
        <v>6</v>
      </c>
      <c r="P22" s="5">
        <f t="shared" si="31"/>
        <v>0</v>
      </c>
      <c r="Q22" s="5">
        <f t="shared" si="32"/>
        <v>0</v>
      </c>
      <c r="R22" s="5">
        <v>0</v>
      </c>
      <c r="S22" s="5">
        <f t="shared" si="36"/>
        <v>406</v>
      </c>
      <c r="T22" s="5">
        <v>400</v>
      </c>
      <c r="U22" s="5">
        <f t="shared" si="26"/>
        <v>10.15</v>
      </c>
      <c r="V22" s="5">
        <f t="shared" si="27"/>
        <v>10.15</v>
      </c>
      <c r="W22" s="5">
        <f t="shared" si="19"/>
        <v>826.3</v>
      </c>
      <c r="X22" s="5">
        <f t="shared" si="28"/>
        <v>834.56299999999999</v>
      </c>
      <c r="Y22" s="5">
        <f t="shared" si="20"/>
        <v>20.3</v>
      </c>
      <c r="Z22" s="6">
        <f t="shared" si="7"/>
        <v>826.3</v>
      </c>
      <c r="AA22" s="8">
        <f t="shared" si="33"/>
        <v>834.56299999999999</v>
      </c>
      <c r="AB22" s="11"/>
      <c r="AC22" s="9"/>
    </row>
    <row r="23" spans="1:38" s="12" customFormat="1" ht="35.25" customHeight="1" thickBot="1" x14ac:dyDescent="0.3">
      <c r="A23" s="25">
        <v>19</v>
      </c>
      <c r="B23" s="26" t="s">
        <v>83</v>
      </c>
      <c r="C23" s="26" t="s">
        <v>22</v>
      </c>
      <c r="D23" s="10">
        <v>3690</v>
      </c>
      <c r="E23" s="5">
        <f>D23*14%</f>
        <v>516.6</v>
      </c>
      <c r="F23" s="5">
        <v>0</v>
      </c>
      <c r="G23" s="5">
        <v>0</v>
      </c>
      <c r="H23" s="5">
        <v>50</v>
      </c>
      <c r="I23" s="5">
        <v>61</v>
      </c>
      <c r="J23" s="5">
        <f>60+100</f>
        <v>160</v>
      </c>
      <c r="K23" s="5">
        <v>72.14</v>
      </c>
      <c r="L23" s="5">
        <v>686</v>
      </c>
      <c r="M23" s="5">
        <v>10</v>
      </c>
      <c r="N23" s="5">
        <v>10</v>
      </c>
      <c r="O23" s="5">
        <f t="shared" si="30"/>
        <v>55.35</v>
      </c>
      <c r="P23" s="5">
        <f t="shared" si="31"/>
        <v>10.332000000000001</v>
      </c>
      <c r="Q23" s="5">
        <f t="shared" si="32"/>
        <v>154.97999999999999</v>
      </c>
      <c r="R23" s="5">
        <v>146.4</v>
      </c>
      <c r="S23" s="5">
        <f t="shared" si="36"/>
        <v>5622.8020000000006</v>
      </c>
      <c r="T23" s="5">
        <v>400</v>
      </c>
      <c r="U23" s="5">
        <f t="shared" ref="U23:U24" si="37">S23*2.5%</f>
        <v>140.57005000000001</v>
      </c>
      <c r="V23" s="5">
        <f t="shared" ref="V23:V24" si="38">S23*2.5%</f>
        <v>140.57005000000001</v>
      </c>
      <c r="W23" s="5">
        <f t="shared" ref="W23:W24" si="39">SUM(S23:V23)</f>
        <v>6303.9421000000011</v>
      </c>
      <c r="X23" s="5">
        <f t="shared" ref="X23:X24" si="40">W23*101%</f>
        <v>6366.9815210000015</v>
      </c>
      <c r="Y23" s="5">
        <f t="shared" ref="Y23:Y24" si="41">S23*5%</f>
        <v>281.14010000000002</v>
      </c>
      <c r="Z23" s="6">
        <f t="shared" ref="Z23:Z24" si="42">S23+T23+Y23</f>
        <v>6303.9421000000002</v>
      </c>
      <c r="AA23" s="5">
        <f t="shared" ref="AA23:AA24" si="43">Z23*101%</f>
        <v>6366.9815210000006</v>
      </c>
      <c r="AB23" s="11"/>
      <c r="AC23" s="9"/>
    </row>
    <row r="24" spans="1:38" s="24" customFormat="1" ht="23.25" customHeight="1" thickBot="1" x14ac:dyDescent="0.35">
      <c r="A24" s="25">
        <v>20</v>
      </c>
      <c r="B24" s="26" t="s">
        <v>84</v>
      </c>
      <c r="C24" s="26" t="s">
        <v>44</v>
      </c>
      <c r="D24" s="44">
        <v>550</v>
      </c>
      <c r="E24" s="18">
        <v>0</v>
      </c>
      <c r="F24" s="19">
        <v>21.25</v>
      </c>
      <c r="G24" s="20">
        <v>0</v>
      </c>
      <c r="H24" s="20">
        <v>0</v>
      </c>
      <c r="I24" s="21">
        <v>0</v>
      </c>
      <c r="J24" s="21">
        <v>0</v>
      </c>
      <c r="K24" s="21">
        <v>0</v>
      </c>
      <c r="L24" s="22">
        <v>0</v>
      </c>
      <c r="M24" s="21">
        <v>10</v>
      </c>
      <c r="N24" s="23">
        <v>0</v>
      </c>
      <c r="O24" s="5">
        <f t="shared" si="30"/>
        <v>8.25</v>
      </c>
      <c r="P24" s="5">
        <f t="shared" si="31"/>
        <v>0</v>
      </c>
      <c r="Q24" s="5">
        <f t="shared" si="32"/>
        <v>0</v>
      </c>
      <c r="R24" s="7">
        <v>146.4</v>
      </c>
      <c r="S24" s="5">
        <f t="shared" si="36"/>
        <v>735.9</v>
      </c>
      <c r="T24" s="5">
        <v>400</v>
      </c>
      <c r="U24" s="5">
        <f t="shared" si="37"/>
        <v>18.397500000000001</v>
      </c>
      <c r="V24" s="5">
        <f t="shared" si="38"/>
        <v>18.397500000000001</v>
      </c>
      <c r="W24" s="5">
        <f t="shared" si="39"/>
        <v>1172.6950000000002</v>
      </c>
      <c r="X24" s="5">
        <f t="shared" si="40"/>
        <v>1184.4219500000002</v>
      </c>
      <c r="Y24" s="5">
        <f t="shared" si="41"/>
        <v>36.795000000000002</v>
      </c>
      <c r="Z24" s="6">
        <f t="shared" si="42"/>
        <v>1172.6950000000002</v>
      </c>
      <c r="AA24" s="5">
        <f t="shared" si="43"/>
        <v>1184.4219500000002</v>
      </c>
      <c r="AC24" s="9"/>
    </row>
    <row r="27" spans="1:38" x14ac:dyDescent="0.25">
      <c r="D27" s="46"/>
      <c r="E27" s="46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13"/>
      <c r="AA27" s="47"/>
      <c r="AB27"/>
      <c r="AC27"/>
    </row>
    <row r="28" spans="1:38" x14ac:dyDescent="0.25">
      <c r="D28" s="46"/>
      <c r="E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13"/>
      <c r="AA28" s="47"/>
      <c r="AB28"/>
      <c r="AC28"/>
    </row>
    <row r="29" spans="1:38" x14ac:dyDescent="0.25">
      <c r="D29" s="46"/>
      <c r="E29" s="4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13"/>
      <c r="AA29" s="47"/>
      <c r="AB29"/>
      <c r="AC29"/>
    </row>
  </sheetData>
  <autoFilter ref="A4:AA24"/>
  <mergeCells count="3">
    <mergeCell ref="A1:I1"/>
    <mergeCell ref="A2:I2"/>
    <mergeCell ref="A3:I3"/>
  </mergeCells>
  <phoneticPr fontId="1" type="noConversion"/>
  <pageMargins left="0" right="0" top="9.5625000000000002E-2" bottom="0.98425196850393704" header="0.511811023622047" footer="0.511811023622047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J21" sqref="J21"/>
    </sheetView>
  </sheetViews>
  <sheetFormatPr defaultRowHeight="12.75" x14ac:dyDescent="0.2"/>
  <cols>
    <col min="1" max="1" width="24.42578125" customWidth="1"/>
    <col min="2" max="2" width="16.140625" customWidth="1"/>
  </cols>
  <sheetData>
    <row r="1" spans="1:2" x14ac:dyDescent="0.2">
      <c r="A1" s="63" t="s">
        <v>60</v>
      </c>
      <c r="B1" s="63"/>
    </row>
    <row r="2" spans="1:2" x14ac:dyDescent="0.2">
      <c r="A2" s="17" t="s">
        <v>61</v>
      </c>
      <c r="B2" s="17" t="s">
        <v>62</v>
      </c>
    </row>
    <row r="3" spans="1:2" ht="15" customHeight="1" x14ac:dyDescent="0.2">
      <c r="A3" s="14" t="s">
        <v>45</v>
      </c>
      <c r="B3" s="15">
        <v>550</v>
      </c>
    </row>
    <row r="4" spans="1:2" ht="15" customHeight="1" x14ac:dyDescent="0.2">
      <c r="A4" s="14" t="s">
        <v>46</v>
      </c>
      <c r="B4" s="14">
        <v>0</v>
      </c>
    </row>
    <row r="5" spans="1:2" ht="15" customHeight="1" x14ac:dyDescent="0.2">
      <c r="A5" s="14" t="s">
        <v>47</v>
      </c>
      <c r="B5" s="14">
        <v>0</v>
      </c>
    </row>
    <row r="6" spans="1:2" ht="15" customHeight="1" x14ac:dyDescent="0.2">
      <c r="A6" s="14" t="s">
        <v>48</v>
      </c>
      <c r="B6" s="15">
        <v>146.4</v>
      </c>
    </row>
    <row r="7" spans="1:2" ht="15" customHeight="1" x14ac:dyDescent="0.2">
      <c r="A7" s="14" t="s">
        <v>49</v>
      </c>
      <c r="B7" s="14">
        <v>0</v>
      </c>
    </row>
    <row r="8" spans="1:2" ht="15" customHeight="1" x14ac:dyDescent="0.2">
      <c r="A8" s="14" t="s">
        <v>50</v>
      </c>
      <c r="B8" s="14">
        <v>0</v>
      </c>
    </row>
    <row r="9" spans="1:2" ht="15" customHeight="1" x14ac:dyDescent="0.2">
      <c r="A9" s="14" t="s">
        <v>59</v>
      </c>
      <c r="B9" s="14">
        <v>0</v>
      </c>
    </row>
    <row r="10" spans="1:2" ht="15" customHeight="1" x14ac:dyDescent="0.2">
      <c r="A10" s="14" t="s">
        <v>51</v>
      </c>
      <c r="B10" s="14">
        <v>0</v>
      </c>
    </row>
    <row r="11" spans="1:2" ht="15" customHeight="1" x14ac:dyDescent="0.2">
      <c r="A11" s="14" t="s">
        <v>1</v>
      </c>
      <c r="B11" s="14">
        <v>10</v>
      </c>
    </row>
    <row r="12" spans="1:2" ht="15" customHeight="1" x14ac:dyDescent="0.2">
      <c r="A12" s="14" t="s">
        <v>52</v>
      </c>
      <c r="B12" s="14">
        <f>B3*1.5%</f>
        <v>8.25</v>
      </c>
    </row>
    <row r="13" spans="1:2" ht="15" customHeight="1" x14ac:dyDescent="0.2">
      <c r="A13" s="14" t="s">
        <v>53</v>
      </c>
      <c r="B13" s="14">
        <v>714.65</v>
      </c>
    </row>
    <row r="14" spans="1:2" ht="15" customHeight="1" x14ac:dyDescent="0.2">
      <c r="A14" s="14" t="s">
        <v>54</v>
      </c>
      <c r="B14" s="14">
        <v>714.65</v>
      </c>
    </row>
    <row r="15" spans="1:2" ht="15" customHeight="1" x14ac:dyDescent="0.2">
      <c r="A15" s="14" t="s">
        <v>55</v>
      </c>
      <c r="B15" s="15">
        <f>B14*2.5%</f>
        <v>17.866250000000001</v>
      </c>
    </row>
    <row r="16" spans="1:2" ht="15" customHeight="1" x14ac:dyDescent="0.2">
      <c r="A16" s="14" t="s">
        <v>56</v>
      </c>
      <c r="B16" s="15">
        <f>B14*2.5%</f>
        <v>17.866250000000001</v>
      </c>
    </row>
    <row r="17" spans="1:2" ht="15" customHeight="1" x14ac:dyDescent="0.2">
      <c r="A17" s="14" t="s">
        <v>57</v>
      </c>
      <c r="B17" s="15">
        <v>400</v>
      </c>
    </row>
    <row r="18" spans="1:2" ht="15" customHeight="1" x14ac:dyDescent="0.2">
      <c r="A18" s="14" t="s">
        <v>58</v>
      </c>
      <c r="B18" s="16">
        <v>1150.3900000000001</v>
      </c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Windows User</cp:lastModifiedBy>
  <cp:lastPrinted>2025-02-03T09:21:39Z</cp:lastPrinted>
  <dcterms:created xsi:type="dcterms:W3CDTF">1996-10-14T23:33:28Z</dcterms:created>
  <dcterms:modified xsi:type="dcterms:W3CDTF">2025-03-21T08:46:54Z</dcterms:modified>
</cp:coreProperties>
</file>