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20" windowWidth="15015" windowHeight="7965" tabRatio="412"/>
  </bookViews>
  <sheets>
    <sheet name="Sheet1" sheetId="1" r:id="rId1"/>
    <sheet name="Sheet2" sheetId="2" r:id="rId2"/>
  </sheets>
  <definedNames>
    <definedName name="_xlnm._FilterDatabase" localSheetId="0" hidden="1">Sheet1!$A$4:$AA$24</definedName>
    <definedName name="_xlnm.Print_Area" localSheetId="0">Sheet1!$A$1:$AA$24</definedName>
  </definedNames>
  <calcPr calcId="125725"/>
</workbook>
</file>

<file path=xl/calcChain.xml><?xml version="1.0" encoding="utf-8"?>
<calcChain xmlns="http://schemas.openxmlformats.org/spreadsheetml/2006/main">
  <c r="B16" i="2"/>
  <c r="B15"/>
  <c r="B12"/>
  <c r="Q24" i="1"/>
  <c r="P24"/>
  <c r="O24"/>
  <c r="S24" s="1"/>
  <c r="Y24" s="1"/>
  <c r="O23"/>
  <c r="E23"/>
  <c r="P23" s="1"/>
  <c r="V24" l="1"/>
  <c r="W24" s="1"/>
  <c r="X24" s="1"/>
  <c r="Z24"/>
  <c r="AA24" s="1"/>
  <c r="U24"/>
  <c r="Q23"/>
  <c r="S23"/>
  <c r="O11"/>
  <c r="E11"/>
  <c r="V23" l="1"/>
  <c r="Y23"/>
  <c r="Z23" s="1"/>
  <c r="AA23" s="1"/>
  <c r="U23"/>
  <c r="P11"/>
  <c r="Q11"/>
  <c r="O6"/>
  <c r="E6"/>
  <c r="Q6" s="1"/>
  <c r="E15"/>
  <c r="Q15" s="1"/>
  <c r="O15"/>
  <c r="O19"/>
  <c r="E19"/>
  <c r="O18"/>
  <c r="E18"/>
  <c r="P18" s="1"/>
  <c r="O14"/>
  <c r="E14"/>
  <c r="P14" s="1"/>
  <c r="O8"/>
  <c r="E8"/>
  <c r="O22"/>
  <c r="J22"/>
  <c r="E22"/>
  <c r="Q22" s="1"/>
  <c r="Q21"/>
  <c r="P21"/>
  <c r="O21"/>
  <c r="E16"/>
  <c r="Q16" s="1"/>
  <c r="Q7"/>
  <c r="E5"/>
  <c r="O16"/>
  <c r="E9"/>
  <c r="Q9" s="1"/>
  <c r="O17"/>
  <c r="E17"/>
  <c r="P17" s="1"/>
  <c r="E10"/>
  <c r="Q10" s="1"/>
  <c r="E20"/>
  <c r="P20" s="1"/>
  <c r="O20"/>
  <c r="O13"/>
  <c r="E13"/>
  <c r="P13" s="1"/>
  <c r="O12"/>
  <c r="E12"/>
  <c r="Q12" s="1"/>
  <c r="O7"/>
  <c r="O10"/>
  <c r="O5"/>
  <c r="O9"/>
  <c r="P7"/>
  <c r="P8" l="1"/>
  <c r="Q8"/>
  <c r="Q20"/>
  <c r="S20" s="1"/>
  <c r="W23"/>
  <c r="X23" s="1"/>
  <c r="S11"/>
  <c r="Y11" s="1"/>
  <c r="Z11" s="1"/>
  <c r="AA11" s="1"/>
  <c r="P6"/>
  <c r="S6" s="1"/>
  <c r="P22"/>
  <c r="S22" s="1"/>
  <c r="Q13"/>
  <c r="P16"/>
  <c r="S16" s="1"/>
  <c r="U16" s="1"/>
  <c r="P12"/>
  <c r="S12" s="1"/>
  <c r="Y12" s="1"/>
  <c r="Z12" s="1"/>
  <c r="AA12" s="1"/>
  <c r="Q14"/>
  <c r="S14" s="1"/>
  <c r="V14" s="1"/>
  <c r="S7"/>
  <c r="V7" s="1"/>
  <c r="S8"/>
  <c r="U8" s="1"/>
  <c r="Q18"/>
  <c r="S18" s="1"/>
  <c r="Y18" s="1"/>
  <c r="Z18" s="1"/>
  <c r="AA18" s="1"/>
  <c r="S21"/>
  <c r="V21" s="1"/>
  <c r="S13"/>
  <c r="V13" s="1"/>
  <c r="P10"/>
  <c r="S10" s="1"/>
  <c r="U10" s="1"/>
  <c r="Q17"/>
  <c r="S17" s="1"/>
  <c r="P9"/>
  <c r="S9" s="1"/>
  <c r="P5"/>
  <c r="Q5"/>
  <c r="Q19"/>
  <c r="P19"/>
  <c r="P15"/>
  <c r="S15" s="1"/>
  <c r="U11" l="1"/>
  <c r="V11"/>
  <c r="Y22"/>
  <c r="Z22" s="1"/>
  <c r="AA22" s="1"/>
  <c r="V22"/>
  <c r="U22"/>
  <c r="Y14"/>
  <c r="Z14" s="1"/>
  <c r="AA14" s="1"/>
  <c r="U13"/>
  <c r="W13" s="1"/>
  <c r="X13" s="1"/>
  <c r="Y6"/>
  <c r="Z6" s="1"/>
  <c r="AA6" s="1"/>
  <c r="U6"/>
  <c r="V6"/>
  <c r="V12"/>
  <c r="U12"/>
  <c r="Y21"/>
  <c r="Z21" s="1"/>
  <c r="AA21" s="1"/>
  <c r="S19"/>
  <c r="V19" s="1"/>
  <c r="S5"/>
  <c r="U5" s="1"/>
  <c r="V16"/>
  <c r="W16" s="1"/>
  <c r="X16" s="1"/>
  <c r="Y7"/>
  <c r="Z7" s="1"/>
  <c r="AA7" s="1"/>
  <c r="U7"/>
  <c r="W7" s="1"/>
  <c r="X7" s="1"/>
  <c r="Y16"/>
  <c r="Z16" s="1"/>
  <c r="AA16" s="1"/>
  <c r="U21"/>
  <c r="W21" s="1"/>
  <c r="X21" s="1"/>
  <c r="U14"/>
  <c r="W14" s="1"/>
  <c r="X14" s="1"/>
  <c r="V10"/>
  <c r="W10" s="1"/>
  <c r="X10" s="1"/>
  <c r="Y13"/>
  <c r="Z13" s="1"/>
  <c r="AA13" s="1"/>
  <c r="V8"/>
  <c r="W8" s="1"/>
  <c r="X8" s="1"/>
  <c r="U18"/>
  <c r="Y8"/>
  <c r="Z8" s="1"/>
  <c r="AA8" s="1"/>
  <c r="Y10"/>
  <c r="Z10" s="1"/>
  <c r="AA10" s="1"/>
  <c r="V18"/>
  <c r="V17"/>
  <c r="Y17"/>
  <c r="Z17" s="1"/>
  <c r="AA17" s="1"/>
  <c r="U17"/>
  <c r="Y9"/>
  <c r="Z9" s="1"/>
  <c r="V9"/>
  <c r="U9"/>
  <c r="V15"/>
  <c r="U15"/>
  <c r="Y20"/>
  <c r="Z20" s="1"/>
  <c r="AA20" s="1"/>
  <c r="U20"/>
  <c r="V20"/>
  <c r="Y15"/>
  <c r="Z15" s="1"/>
  <c r="AA15" s="1"/>
  <c r="W11" l="1"/>
  <c r="X11" s="1"/>
  <c r="AA9"/>
  <c r="V5"/>
  <c r="W5" s="1"/>
  <c r="X5" s="1"/>
  <c r="W22"/>
  <c r="X22" s="1"/>
  <c r="Y19"/>
  <c r="Z19" s="1"/>
  <c r="AA19" s="1"/>
  <c r="W12"/>
  <c r="X12" s="1"/>
  <c r="W20"/>
  <c r="X20" s="1"/>
  <c r="U19"/>
  <c r="W19" s="1"/>
  <c r="X19" s="1"/>
  <c r="W6"/>
  <c r="X6" s="1"/>
  <c r="W17"/>
  <c r="X17" s="1"/>
  <c r="Y5"/>
  <c r="Z5" s="1"/>
  <c r="AA5" s="1"/>
  <c r="W15"/>
  <c r="X15" s="1"/>
  <c r="W18"/>
  <c r="X18" s="1"/>
  <c r="W9"/>
  <c r="X9" s="1"/>
</calcChain>
</file>

<file path=xl/sharedStrings.xml><?xml version="1.0" encoding="utf-8"?>
<sst xmlns="http://schemas.openxmlformats.org/spreadsheetml/2006/main" count="90" uniqueCount="86">
  <si>
    <t>Grade</t>
  </si>
  <si>
    <t>Forest Permit Fee</t>
  </si>
  <si>
    <t>Taxable Amount</t>
  </si>
  <si>
    <t>For example :at bid price column reserve price  is shown for better under standing.</t>
  </si>
  <si>
    <t xml:space="preserve"> Bid price</t>
  </si>
  <si>
    <t>Royalty 14 % of bid price</t>
  </si>
  <si>
    <t>S.         No.</t>
  </si>
  <si>
    <t>Road Despatch points</t>
  </si>
  <si>
    <t>(COST PER TONNE)</t>
  </si>
  <si>
    <t>2% on Royalty towards NMET Fund</t>
  </si>
  <si>
    <t>Pre-weighbin charges/  Facility ch.</t>
  </si>
  <si>
    <t>E-sale ser.tax (1.5%)</t>
  </si>
  <si>
    <t>SGST 2.5%</t>
  </si>
  <si>
    <t>CGST 2.5%</t>
  </si>
  <si>
    <t>Value per tonne with 5% GST</t>
  </si>
  <si>
    <t>IGST 5%</t>
  </si>
  <si>
    <t>Value per tonne with 5% IGST</t>
  </si>
  <si>
    <t xml:space="preserve">  STC/ Addl. STC</t>
  </si>
  <si>
    <t>Land Adj.</t>
  </si>
  <si>
    <t>**Fuel Surcharge</t>
  </si>
  <si>
    <t xml:space="preserve"> wharf loading charges/Lifting  charges</t>
  </si>
  <si>
    <t>30% on Royalty towards DMFT</t>
  </si>
  <si>
    <t>G11-CRR</t>
  </si>
  <si>
    <t>Corpus CMPS 1998</t>
  </si>
  <si>
    <t>Value with 1% TCS for traders (outside the state)</t>
  </si>
  <si>
    <t>Value with 1% TCS for traders (within the state)</t>
  </si>
  <si>
    <t>Addl.Crushing Chgs/ MSTC/MJ COMM FOR MILL REJECTS</t>
  </si>
  <si>
    <t>GST Compensation Cess</t>
  </si>
  <si>
    <t xml:space="preserve">Explosive cost Adj. </t>
  </si>
  <si>
    <t>Help document to calculate total price of coal per tonne  by inserting the bid price .</t>
  </si>
  <si>
    <t>G5-CRR</t>
  </si>
  <si>
    <t xml:space="preserve">RAILWAY  CH </t>
  </si>
  <si>
    <t>G7-RND</t>
  </si>
  <si>
    <t>LOGRD</t>
  </si>
  <si>
    <t>KOYAGUDEM OC2 (YELLANDU)</t>
  </si>
  <si>
    <t>G8-ROM</t>
  </si>
  <si>
    <t>KASIPET (MANDAMARRI)</t>
  </si>
  <si>
    <t>IK  1A(SRIRAMPUR)</t>
  </si>
  <si>
    <t>SRP OC 2 (SRIRAMPUR)</t>
  </si>
  <si>
    <t>G9-RND</t>
  </si>
  <si>
    <t xml:space="preserve">STPP MILL REJECTS- STPP </t>
  </si>
  <si>
    <t>STPP MILL REJECTS</t>
  </si>
  <si>
    <t>GDK OC 3 CHP (GODAVARI KHANI) – GXSG</t>
  </si>
  <si>
    <t>G11-ROM</t>
  </si>
  <si>
    <t>G9-ROM</t>
  </si>
  <si>
    <t>G6-RND</t>
  </si>
  <si>
    <t>G5-ROM</t>
  </si>
  <si>
    <t>G10-RND</t>
  </si>
  <si>
    <t>G11-RND</t>
  </si>
  <si>
    <t>G10-CRR</t>
  </si>
  <si>
    <t>PVK5Inc (KOTHAGUDEM)</t>
  </si>
  <si>
    <t>KTK-1A (BHOOPALAPALLI)</t>
  </si>
  <si>
    <t>KTK-5A (BHOOPALAPALLI)</t>
  </si>
  <si>
    <t>GDK 11 (GODAVARI KHANI)</t>
  </si>
  <si>
    <t>RGOC-1 (GODAVARI KHANI)</t>
  </si>
  <si>
    <t>G7-ROM</t>
  </si>
  <si>
    <t>KTK-8 (BHOOPALAPALLI)</t>
  </si>
  <si>
    <t>KK-5(KK3A SEC) (MANDAMARRI)</t>
  </si>
  <si>
    <t>SRP 3 &amp; 3A (SRIRAMPUR)</t>
  </si>
  <si>
    <t>RK-6 (SRIRAMPUR)</t>
  </si>
  <si>
    <t>GOLETI                                           (BPA AREA) – MSCA</t>
  </si>
  <si>
    <t>KTK OCP-III (BHOOPALAPALLI)</t>
  </si>
  <si>
    <t>E-AUCTION DATE :10.02.2025  by Mjunction Service Ltd.</t>
  </si>
  <si>
    <t>WG-R</t>
  </si>
  <si>
    <t>E-Sale Basic Price</t>
  </si>
  <si>
    <t>Forest Land Adjustme</t>
  </si>
  <si>
    <t>Fuel Sur charge</t>
  </si>
  <si>
    <t>Explosive Cost Adjus</t>
  </si>
  <si>
    <t>Surface Transp Chrgs</t>
  </si>
  <si>
    <t>Discount STC</t>
  </si>
  <si>
    <t>Dist Minral Fndn Ces</t>
  </si>
  <si>
    <t>ESales Servvice Cha%</t>
  </si>
  <si>
    <t>Excisable Amount</t>
  </si>
  <si>
    <t>Taxable Amt</t>
  </si>
  <si>
    <t>IN: Central GST - OP</t>
  </si>
  <si>
    <t>IN: State GST - OP</t>
  </si>
  <si>
    <t>GST CompensationCess</t>
  </si>
  <si>
    <t>Total Amt</t>
  </si>
  <si>
    <t>NMET FUND- 2%</t>
  </si>
  <si>
    <t xml:space="preserve">Price of Washery Rejects per tonne </t>
  </si>
  <si>
    <t>component</t>
  </si>
  <si>
    <t>cost / Tonne</t>
  </si>
  <si>
    <t>RKP (WASHERY)</t>
  </si>
  <si>
    <t>JK5 OCP(YELLANDU )</t>
  </si>
  <si>
    <t>G15-SLK</t>
  </si>
  <si>
    <t>G15-RND</t>
  </si>
</sst>
</file>

<file path=xl/styles.xml><?xml version="1.0" encoding="utf-8"?>
<styleSheet xmlns="http://schemas.openxmlformats.org/spreadsheetml/2006/main">
  <numFmts count="3">
    <numFmt numFmtId="164" formatCode="0.000"/>
    <numFmt numFmtId="165" formatCode="#,##0.000"/>
    <numFmt numFmtId="166" formatCode="0.00;[Red]0.00"/>
  </numFmts>
  <fonts count="12">
    <font>
      <sz val="10"/>
      <name val="Arial"/>
    </font>
    <font>
      <sz val="8"/>
      <name val="Arial"/>
      <family val="2"/>
    </font>
    <font>
      <sz val="12"/>
      <name val="Times New Roman"/>
      <family val="1"/>
    </font>
    <font>
      <sz val="10"/>
      <name val="Arial"/>
      <family val="2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6"/>
      <name val="Times New Roman"/>
      <family val="1"/>
    </font>
    <font>
      <sz val="11"/>
      <color rgb="FF000000"/>
      <name val="Times New Roman"/>
      <family val="1"/>
    </font>
    <font>
      <b/>
      <sz val="10"/>
      <name val="Arial"/>
      <family val="2"/>
    </font>
    <font>
      <b/>
      <sz val="11"/>
      <color rgb="FF000000"/>
      <name val="Calibri"/>
      <family val="2"/>
    </font>
    <font>
      <b/>
      <sz val="11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76">
    <xf numFmtId="0" fontId="0" fillId="0" borderId="0" xfId="0"/>
    <xf numFmtId="0" fontId="2" fillId="0" borderId="0" xfId="0" applyFont="1" applyBorder="1" applyAlignment="1">
      <alignment horizontal="center"/>
    </xf>
    <xf numFmtId="0" fontId="2" fillId="0" borderId="0" xfId="0" applyFont="1" applyAlignment="1"/>
    <xf numFmtId="0" fontId="2" fillId="0" borderId="0" xfId="0" applyFont="1"/>
    <xf numFmtId="4" fontId="2" fillId="0" borderId="0" xfId="0" applyNumberFormat="1" applyFont="1"/>
    <xf numFmtId="0" fontId="2" fillId="2" borderId="0" xfId="0" applyFont="1" applyFill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2" fontId="2" fillId="0" borderId="0" xfId="0" applyNumberFormat="1" applyFont="1"/>
    <xf numFmtId="0" fontId="2" fillId="0" borderId="5" xfId="0" applyFont="1" applyBorder="1" applyAlignment="1">
      <alignment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164" fontId="2" fillId="0" borderId="0" xfId="0" applyNumberFormat="1" applyFont="1" applyAlignment="1"/>
    <xf numFmtId="2" fontId="2" fillId="0" borderId="5" xfId="0" applyNumberFormat="1" applyFont="1" applyBorder="1" applyAlignment="1">
      <alignment vertical="center" wrapText="1"/>
    </xf>
    <xf numFmtId="2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165" fontId="2" fillId="0" borderId="0" xfId="0" applyNumberFormat="1" applyFont="1" applyAlignment="1">
      <alignment horizontal="center"/>
    </xf>
    <xf numFmtId="164" fontId="4" fillId="3" borderId="0" xfId="0" applyNumberFormat="1" applyFont="1" applyFill="1" applyAlignment="1">
      <alignment horizontal="center"/>
    </xf>
    <xf numFmtId="4" fontId="2" fillId="0" borderId="5" xfId="0" applyNumberFormat="1" applyFont="1" applyBorder="1" applyAlignment="1">
      <alignment vertical="center" wrapText="1"/>
    </xf>
    <xf numFmtId="2" fontId="4" fillId="2" borderId="5" xfId="0" applyNumberFormat="1" applyFont="1" applyFill="1" applyBorder="1" applyAlignment="1">
      <alignment vertical="center" wrapText="1"/>
    </xf>
    <xf numFmtId="2" fontId="4" fillId="0" borderId="5" xfId="0" applyNumberFormat="1" applyFont="1" applyBorder="1" applyAlignment="1">
      <alignment vertical="center" wrapText="1"/>
    </xf>
    <xf numFmtId="164" fontId="4" fillId="3" borderId="5" xfId="0" applyNumberFormat="1" applyFont="1" applyFill="1" applyBorder="1" applyAlignment="1">
      <alignment vertical="center" wrapText="1"/>
    </xf>
    <xf numFmtId="4" fontId="4" fillId="0" borderId="5" xfId="0" applyNumberFormat="1" applyFont="1" applyBorder="1" applyAlignment="1">
      <alignment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Fill="1"/>
    <xf numFmtId="166" fontId="6" fillId="3" borderId="6" xfId="0" applyNumberFormat="1" applyFont="1" applyFill="1" applyBorder="1" applyAlignment="1">
      <alignment vertical="center" wrapText="1"/>
    </xf>
    <xf numFmtId="166" fontId="5" fillId="0" borderId="5" xfId="0" applyNumberFormat="1" applyFont="1" applyFill="1" applyBorder="1" applyAlignment="1">
      <alignment vertical="center" wrapText="1"/>
    </xf>
    <xf numFmtId="166" fontId="6" fillId="3" borderId="5" xfId="0" applyNumberFormat="1" applyFont="1" applyFill="1" applyBorder="1" applyAlignment="1">
      <alignment vertical="center" wrapText="1"/>
    </xf>
    <xf numFmtId="4" fontId="0" fillId="0" borderId="0" xfId="0" applyNumberFormat="1"/>
    <xf numFmtId="166" fontId="5" fillId="0" borderId="12" xfId="0" applyNumberFormat="1" applyFont="1" applyFill="1" applyBorder="1" applyAlignment="1">
      <alignment vertical="center" wrapText="1"/>
    </xf>
    <xf numFmtId="166" fontId="6" fillId="3" borderId="12" xfId="0" applyNumberFormat="1" applyFont="1" applyFill="1" applyBorder="1" applyAlignment="1">
      <alignment vertical="center" wrapText="1"/>
    </xf>
    <xf numFmtId="1" fontId="5" fillId="0" borderId="6" xfId="0" applyNumberFormat="1" applyFont="1" applyFill="1" applyBorder="1" applyAlignment="1">
      <alignment vertical="center" wrapText="1"/>
    </xf>
    <xf numFmtId="166" fontId="5" fillId="0" borderId="6" xfId="1" applyNumberFormat="1" applyFont="1" applyFill="1" applyBorder="1" applyAlignment="1">
      <alignment vertical="center" wrapText="1"/>
    </xf>
    <xf numFmtId="166" fontId="5" fillId="0" borderId="6" xfId="0" applyNumberFormat="1" applyFont="1" applyFill="1" applyBorder="1" applyAlignment="1">
      <alignment vertical="center" wrapText="1"/>
    </xf>
    <xf numFmtId="166" fontId="5" fillId="0" borderId="7" xfId="0" applyNumberFormat="1" applyFont="1" applyFill="1" applyBorder="1" applyAlignment="1">
      <alignment vertical="center" wrapText="1"/>
    </xf>
    <xf numFmtId="4" fontId="2" fillId="0" borderId="0" xfId="0" applyNumberFormat="1" applyFont="1" applyFill="1"/>
    <xf numFmtId="0" fontId="8" fillId="0" borderId="9" xfId="0" applyFont="1" applyFill="1" applyBorder="1" applyAlignment="1">
      <alignment vertical="center" wrapText="1"/>
    </xf>
    <xf numFmtId="0" fontId="8" fillId="0" borderId="10" xfId="0" applyFont="1" applyFill="1" applyBorder="1" applyAlignment="1">
      <alignment vertical="center" wrapText="1"/>
    </xf>
    <xf numFmtId="0" fontId="8" fillId="0" borderId="9" xfId="0" applyFont="1" applyFill="1" applyBorder="1" applyAlignment="1">
      <alignment horizontal="right" vertical="center" wrapText="1"/>
    </xf>
    <xf numFmtId="4" fontId="4" fillId="0" borderId="0" xfId="0" applyNumberFormat="1" applyFont="1" applyFill="1"/>
    <xf numFmtId="0" fontId="4" fillId="0" borderId="0" xfId="0" applyFont="1" applyFill="1"/>
    <xf numFmtId="4" fontId="0" fillId="0" borderId="0" xfId="0" applyNumberFormat="1" applyFill="1" applyBorder="1"/>
    <xf numFmtId="0" fontId="0" fillId="0" borderId="0" xfId="0" applyFill="1" applyBorder="1"/>
    <xf numFmtId="166" fontId="5" fillId="0" borderId="11" xfId="0" applyNumberFormat="1" applyFont="1" applyFill="1" applyBorder="1" applyAlignment="1">
      <alignment vertical="center" wrapText="1"/>
    </xf>
    <xf numFmtId="4" fontId="3" fillId="0" borderId="0" xfId="0" applyNumberFormat="1" applyFont="1" applyFill="1" applyBorder="1"/>
    <xf numFmtId="0" fontId="3" fillId="0" borderId="0" xfId="0" applyFont="1" applyFill="1" applyBorder="1"/>
    <xf numFmtId="4" fontId="0" fillId="3" borderId="0" xfId="0" applyNumberFormat="1" applyFill="1"/>
    <xf numFmtId="0" fontId="0" fillId="0" borderId="5" xfId="0" applyBorder="1"/>
    <xf numFmtId="2" fontId="0" fillId="0" borderId="5" xfId="0" applyNumberFormat="1" applyBorder="1"/>
    <xf numFmtId="4" fontId="9" fillId="0" borderId="5" xfId="0" applyNumberFormat="1" applyFont="1" applyBorder="1"/>
    <xf numFmtId="0" fontId="9" fillId="0" borderId="5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/>
    <xf numFmtId="0" fontId="2" fillId="0" borderId="3" xfId="0" applyFont="1" applyBorder="1" applyAlignment="1"/>
    <xf numFmtId="0" fontId="2" fillId="0" borderId="4" xfId="0" applyFont="1" applyBorder="1" applyAlignment="1"/>
    <xf numFmtId="0" fontId="9" fillId="0" borderId="1" xfId="0" applyFont="1" applyBorder="1" applyAlignment="1">
      <alignment horizontal="center"/>
    </xf>
    <xf numFmtId="0" fontId="10" fillId="3" borderId="8" xfId="0" applyFont="1" applyFill="1" applyBorder="1" applyAlignment="1">
      <alignment wrapText="1"/>
    </xf>
    <xf numFmtId="0" fontId="3" fillId="0" borderId="10" xfId="0" applyFont="1" applyFill="1" applyBorder="1" applyAlignment="1">
      <alignment wrapText="1"/>
    </xf>
    <xf numFmtId="0" fontId="3" fillId="0" borderId="10" xfId="0" applyFont="1" applyFill="1" applyBorder="1" applyAlignment="1">
      <alignment horizontal="center" wrapText="1"/>
    </xf>
    <xf numFmtId="164" fontId="2" fillId="0" borderId="5" xfId="0" applyNumberFormat="1" applyFont="1" applyFill="1" applyBorder="1" applyAlignment="1">
      <alignment horizontal="right"/>
    </xf>
    <xf numFmtId="0" fontId="2" fillId="0" borderId="5" xfId="0" applyFont="1" applyFill="1" applyBorder="1" applyAlignment="1"/>
    <xf numFmtId="0" fontId="2" fillId="0" borderId="5" xfId="0" applyFont="1" applyFill="1" applyBorder="1" applyAlignment="1">
      <alignment horizontal="right"/>
    </xf>
    <xf numFmtId="0" fontId="2" fillId="0" borderId="5" xfId="0" applyFont="1" applyFill="1" applyBorder="1" applyAlignment="1">
      <alignment horizontal="center"/>
    </xf>
    <xf numFmtId="0" fontId="2" fillId="0" borderId="5" xfId="0" applyFont="1" applyFill="1" applyBorder="1" applyAlignment="1">
      <alignment vertical="center" wrapText="1"/>
    </xf>
    <xf numFmtId="164" fontId="2" fillId="0" borderId="5" xfId="0" applyNumberFormat="1" applyFont="1" applyFill="1" applyBorder="1" applyAlignment="1">
      <alignment horizontal="right" vertical="center" wrapText="1"/>
    </xf>
    <xf numFmtId="166" fontId="6" fillId="0" borderId="5" xfId="0" applyNumberFormat="1" applyFont="1" applyFill="1" applyBorder="1" applyAlignment="1">
      <alignment vertical="center" wrapText="1"/>
    </xf>
    <xf numFmtId="0" fontId="7" fillId="0" borderId="0" xfId="0" applyFont="1" applyFill="1"/>
    <xf numFmtId="1" fontId="6" fillId="0" borderId="6" xfId="0" applyNumberFormat="1" applyFont="1" applyFill="1" applyBorder="1" applyAlignment="1">
      <alignment vertical="center" wrapText="1"/>
    </xf>
    <xf numFmtId="0" fontId="10" fillId="0" borderId="6" xfId="0" applyFont="1" applyFill="1" applyBorder="1" applyAlignment="1">
      <alignment wrapText="1"/>
    </xf>
    <xf numFmtId="0" fontId="11" fillId="0" borderId="8" xfId="0" applyFont="1" applyFill="1" applyBorder="1" applyAlignment="1">
      <alignment horizontal="right" vertical="center" wrapText="1"/>
    </xf>
    <xf numFmtId="166" fontId="6" fillId="0" borderId="6" xfId="0" applyNumberFormat="1" applyFont="1" applyFill="1" applyBorder="1" applyAlignment="1">
      <alignment vertical="center" wrapText="1"/>
    </xf>
    <xf numFmtId="0" fontId="11" fillId="0" borderId="9" xfId="0" applyFont="1" applyFill="1" applyBorder="1" applyAlignment="1">
      <alignment horizontal="right" vertical="center" wrapText="1"/>
    </xf>
    <xf numFmtId="4" fontId="9" fillId="0" borderId="0" xfId="0" applyNumberFormat="1" applyFont="1" applyFill="1" applyBorder="1"/>
    <xf numFmtId="0" fontId="9" fillId="0" borderId="0" xfId="0" applyFont="1" applyFill="1" applyBorder="1"/>
    <xf numFmtId="0" fontId="9" fillId="0" borderId="5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L29"/>
  <sheetViews>
    <sheetView tabSelected="1" zoomScaleSheetLayoutView="85" zoomScalePageLayoutView="67" workbookViewId="0">
      <pane ySplit="1" topLeftCell="A2" activePane="bottomLeft" state="frozen"/>
      <selection activeCell="E1" sqref="E1"/>
      <selection pane="bottomLeft" activeCell="I11" sqref="I11:I12"/>
    </sheetView>
  </sheetViews>
  <sheetFormatPr defaultColWidth="9.140625" defaultRowHeight="15.75"/>
  <cols>
    <col min="1" max="1" width="4.85546875" style="7" customWidth="1"/>
    <col min="2" max="2" width="34.42578125" style="5" customWidth="1"/>
    <col min="3" max="3" width="11.7109375" style="6" bestFit="1" customWidth="1"/>
    <col min="4" max="4" width="9.85546875" style="6" bestFit="1" customWidth="1"/>
    <col min="5" max="5" width="13.140625" style="11" bestFit="1" customWidth="1"/>
    <col min="6" max="6" width="10.42578125" style="3" customWidth="1"/>
    <col min="7" max="7" width="13.5703125" style="3" customWidth="1"/>
    <col min="8" max="8" width="8.5703125" style="3" customWidth="1"/>
    <col min="9" max="9" width="10" style="3" customWidth="1"/>
    <col min="10" max="10" width="12.7109375" style="6" customWidth="1"/>
    <col min="11" max="11" width="8.140625" style="3" customWidth="1"/>
    <col min="12" max="12" width="11" style="2" customWidth="1"/>
    <col min="13" max="13" width="8.85546875" style="3" customWidth="1"/>
    <col min="14" max="14" width="9.7109375" style="3" customWidth="1"/>
    <col min="15" max="15" width="9.42578125" style="8" customWidth="1"/>
    <col min="16" max="17" width="10.28515625" style="3" customWidth="1"/>
    <col min="18" max="18" width="10.5703125" style="3" customWidth="1"/>
    <col min="19" max="19" width="9" style="4" customWidth="1"/>
    <col min="20" max="20" width="9.7109375" style="2" customWidth="1"/>
    <col min="21" max="21" width="9" style="8" customWidth="1"/>
    <col min="22" max="22" width="9.28515625" style="13" customWidth="1"/>
    <col min="23" max="23" width="11.140625" style="13" customWidth="1"/>
    <col min="24" max="24" width="15.85546875" style="13" customWidth="1"/>
    <col min="25" max="25" width="17.85546875" style="15" customWidth="1"/>
    <col min="26" max="26" width="13.7109375" style="16" customWidth="1"/>
    <col min="27" max="27" width="13.85546875" style="14" customWidth="1"/>
    <col min="28" max="16384" width="9.140625" style="3"/>
  </cols>
  <sheetData>
    <row r="1" spans="1:29">
      <c r="A1" s="52" t="s">
        <v>62</v>
      </c>
      <c r="B1" s="52"/>
      <c r="C1" s="52"/>
      <c r="D1" s="52"/>
      <c r="E1" s="52"/>
      <c r="F1" s="52"/>
      <c r="G1" s="52"/>
      <c r="H1" s="52"/>
      <c r="I1" s="52"/>
    </row>
    <row r="2" spans="1:29">
      <c r="A2" s="53" t="s">
        <v>29</v>
      </c>
      <c r="B2" s="54"/>
      <c r="C2" s="54"/>
      <c r="D2" s="54"/>
      <c r="E2" s="54"/>
      <c r="F2" s="54"/>
      <c r="G2" s="54"/>
      <c r="H2" s="54"/>
      <c r="I2" s="55"/>
      <c r="J2" s="1"/>
      <c r="Z2" s="16" t="s">
        <v>8</v>
      </c>
    </row>
    <row r="3" spans="1:29">
      <c r="A3" s="53" t="s">
        <v>3</v>
      </c>
      <c r="B3" s="54"/>
      <c r="C3" s="54"/>
      <c r="D3" s="54"/>
      <c r="E3" s="54"/>
      <c r="F3" s="54"/>
      <c r="G3" s="54"/>
      <c r="H3" s="54"/>
      <c r="I3" s="55"/>
      <c r="J3" s="1"/>
    </row>
    <row r="4" spans="1:29" ht="105.75" customHeight="1" thickBot="1">
      <c r="A4" s="23" t="s">
        <v>6</v>
      </c>
      <c r="B4" s="22" t="s">
        <v>7</v>
      </c>
      <c r="C4" s="24" t="s">
        <v>0</v>
      </c>
      <c r="D4" s="24" t="s">
        <v>4</v>
      </c>
      <c r="E4" s="10" t="s">
        <v>5</v>
      </c>
      <c r="F4" s="9" t="s">
        <v>20</v>
      </c>
      <c r="G4" s="9" t="s">
        <v>26</v>
      </c>
      <c r="H4" s="9" t="s">
        <v>31</v>
      </c>
      <c r="I4" s="9" t="s">
        <v>18</v>
      </c>
      <c r="J4" s="24" t="s">
        <v>10</v>
      </c>
      <c r="K4" s="9" t="s">
        <v>17</v>
      </c>
      <c r="L4" s="9" t="s">
        <v>19</v>
      </c>
      <c r="M4" s="9" t="s">
        <v>1</v>
      </c>
      <c r="N4" s="9" t="s">
        <v>23</v>
      </c>
      <c r="O4" s="12" t="s">
        <v>11</v>
      </c>
      <c r="P4" s="9" t="s">
        <v>9</v>
      </c>
      <c r="Q4" s="9" t="s">
        <v>21</v>
      </c>
      <c r="R4" s="9" t="s">
        <v>28</v>
      </c>
      <c r="S4" s="17" t="s">
        <v>2</v>
      </c>
      <c r="T4" s="9" t="s">
        <v>27</v>
      </c>
      <c r="U4" s="18" t="s">
        <v>12</v>
      </c>
      <c r="V4" s="18" t="s">
        <v>13</v>
      </c>
      <c r="W4" s="19" t="s">
        <v>14</v>
      </c>
      <c r="X4" s="19" t="s">
        <v>25</v>
      </c>
      <c r="Y4" s="9" t="s">
        <v>15</v>
      </c>
      <c r="Z4" s="20" t="s">
        <v>16</v>
      </c>
      <c r="AA4" s="21" t="s">
        <v>24</v>
      </c>
    </row>
    <row r="5" spans="1:29" s="41" customFormat="1" ht="28.9" customHeight="1" thickBot="1">
      <c r="A5" s="68">
        <v>1</v>
      </c>
      <c r="B5" s="57" t="s">
        <v>83</v>
      </c>
      <c r="C5" s="69" t="s">
        <v>84</v>
      </c>
      <c r="D5" s="70">
        <v>2210</v>
      </c>
      <c r="E5" s="71">
        <f>D5*14%</f>
        <v>309.40000000000003</v>
      </c>
      <c r="F5" s="71">
        <v>0</v>
      </c>
      <c r="G5" s="71">
        <v>0</v>
      </c>
      <c r="H5" s="71">
        <v>0</v>
      </c>
      <c r="I5" s="71">
        <v>61</v>
      </c>
      <c r="J5" s="71">
        <v>360</v>
      </c>
      <c r="K5" s="71">
        <v>0</v>
      </c>
      <c r="L5" s="71">
        <v>686</v>
      </c>
      <c r="M5" s="71">
        <v>10</v>
      </c>
      <c r="N5" s="71">
        <v>10</v>
      </c>
      <c r="O5" s="71">
        <f t="shared" ref="O5:O10" si="0">D5*1.5%</f>
        <v>33.15</v>
      </c>
      <c r="P5" s="71">
        <f t="shared" ref="P5:P10" si="1">E5*2%</f>
        <v>6.1880000000000006</v>
      </c>
      <c r="Q5" s="71">
        <f t="shared" ref="Q5:Q10" si="2">E5*30%</f>
        <v>92.820000000000007</v>
      </c>
      <c r="R5" s="71">
        <v>146.4</v>
      </c>
      <c r="S5" s="71">
        <f t="shared" ref="S5:S16" si="3">SUM(D5:R5)</f>
        <v>3924.9580000000005</v>
      </c>
      <c r="T5" s="71">
        <v>400</v>
      </c>
      <c r="U5" s="71">
        <f t="shared" ref="U5:U10" si="4">S5*2.5%</f>
        <v>98.123950000000022</v>
      </c>
      <c r="V5" s="71">
        <f t="shared" ref="V5:V10" si="5">S5*2.5%</f>
        <v>98.123950000000022</v>
      </c>
      <c r="W5" s="71">
        <f>SUM(S5:V5)</f>
        <v>4521.2059000000008</v>
      </c>
      <c r="X5" s="71">
        <f t="shared" ref="X5:X10" si="6">W5*101%</f>
        <v>4566.4179590000012</v>
      </c>
      <c r="Y5" s="71">
        <f>S5*5%</f>
        <v>196.24790000000004</v>
      </c>
      <c r="Z5" s="26">
        <f t="shared" ref="Z5:Z22" si="7">S5+T5+Y5</f>
        <v>4521.2059000000008</v>
      </c>
      <c r="AA5" s="71">
        <f t="shared" ref="AA5:AA12" si="8">Z5*101%</f>
        <v>4566.4179590000012</v>
      </c>
      <c r="AB5" s="40"/>
      <c r="AC5" s="40"/>
    </row>
    <row r="6" spans="1:29" s="25" customFormat="1" ht="28.9" customHeight="1" thickBot="1">
      <c r="A6" s="32">
        <v>2</v>
      </c>
      <c r="B6" s="37" t="s">
        <v>50</v>
      </c>
      <c r="C6" s="38" t="s">
        <v>45</v>
      </c>
      <c r="D6" s="39">
        <v>6040</v>
      </c>
      <c r="E6" s="34">
        <f>D6*14%</f>
        <v>845.60000000000014</v>
      </c>
      <c r="F6" s="34">
        <v>0</v>
      </c>
      <c r="G6" s="34">
        <v>0</v>
      </c>
      <c r="H6" s="34">
        <v>0</v>
      </c>
      <c r="I6" s="34">
        <v>61</v>
      </c>
      <c r="J6" s="34">
        <v>0</v>
      </c>
      <c r="K6" s="34">
        <v>0</v>
      </c>
      <c r="L6" s="34">
        <v>686</v>
      </c>
      <c r="M6" s="34">
        <v>10</v>
      </c>
      <c r="N6" s="34">
        <v>10</v>
      </c>
      <c r="O6" s="34">
        <f t="shared" ref="O6" si="9">D6*1.5%</f>
        <v>90.6</v>
      </c>
      <c r="P6" s="34">
        <f t="shared" ref="P6" si="10">E6*2%</f>
        <v>16.912000000000003</v>
      </c>
      <c r="Q6" s="34">
        <f t="shared" ref="Q6" si="11">E6*30%</f>
        <v>253.68000000000004</v>
      </c>
      <c r="R6" s="34">
        <v>146.4</v>
      </c>
      <c r="S6" s="34">
        <f t="shared" ref="S6" si="12">SUM(D6:R6)</f>
        <v>8160.1920000000009</v>
      </c>
      <c r="T6" s="34">
        <v>400</v>
      </c>
      <c r="U6" s="34">
        <f t="shared" ref="U6" si="13">S6*2.5%</f>
        <v>204.00480000000005</v>
      </c>
      <c r="V6" s="34">
        <f t="shared" ref="V6" si="14">S6*2.5%</f>
        <v>204.00480000000005</v>
      </c>
      <c r="W6" s="34">
        <f t="shared" ref="W6" si="15">SUM(S6:V6)</f>
        <v>8968.2016000000021</v>
      </c>
      <c r="X6" s="34">
        <f t="shared" ref="X6" si="16">W6*101%</f>
        <v>9057.8836160000028</v>
      </c>
      <c r="Y6" s="34">
        <f t="shared" ref="Y6" si="17">S6*5%</f>
        <v>408.00960000000009</v>
      </c>
      <c r="Z6" s="26">
        <f t="shared" si="7"/>
        <v>8968.2016000000003</v>
      </c>
      <c r="AA6" s="34">
        <f t="shared" ref="AA6" si="18">Z6*101%</f>
        <v>9057.883616000001</v>
      </c>
      <c r="AB6" s="36"/>
      <c r="AC6" s="36"/>
    </row>
    <row r="7" spans="1:29" s="25" customFormat="1" ht="27.75" customHeight="1" thickBot="1">
      <c r="A7" s="32">
        <v>3</v>
      </c>
      <c r="B7" s="37" t="s">
        <v>34</v>
      </c>
      <c r="C7" s="38" t="s">
        <v>33</v>
      </c>
      <c r="D7" s="39">
        <v>400</v>
      </c>
      <c r="E7" s="34">
        <v>0</v>
      </c>
      <c r="F7" s="34">
        <v>21.25</v>
      </c>
      <c r="G7" s="34">
        <v>17</v>
      </c>
      <c r="H7" s="34">
        <v>0</v>
      </c>
      <c r="I7" s="34">
        <v>61</v>
      </c>
      <c r="J7" s="34">
        <v>0</v>
      </c>
      <c r="K7" s="34">
        <v>0</v>
      </c>
      <c r="L7" s="34">
        <v>686</v>
      </c>
      <c r="M7" s="34">
        <v>10</v>
      </c>
      <c r="N7" s="34">
        <v>10</v>
      </c>
      <c r="O7" s="34">
        <f t="shared" si="0"/>
        <v>6</v>
      </c>
      <c r="P7" s="34">
        <f t="shared" si="1"/>
        <v>0</v>
      </c>
      <c r="Q7" s="34">
        <f t="shared" si="2"/>
        <v>0</v>
      </c>
      <c r="R7" s="34">
        <v>146.4</v>
      </c>
      <c r="S7" s="34">
        <f t="shared" si="3"/>
        <v>1357.65</v>
      </c>
      <c r="T7" s="34">
        <v>400</v>
      </c>
      <c r="U7" s="34">
        <f t="shared" si="4"/>
        <v>33.941250000000004</v>
      </c>
      <c r="V7" s="34">
        <f t="shared" si="5"/>
        <v>33.941250000000004</v>
      </c>
      <c r="W7" s="34">
        <f t="shared" ref="W7:W22" si="19">SUM(S7:V7)</f>
        <v>1825.5325000000003</v>
      </c>
      <c r="X7" s="34">
        <f t="shared" si="6"/>
        <v>1843.7878250000003</v>
      </c>
      <c r="Y7" s="34">
        <f t="shared" ref="Y7:Y22" si="20">S7*5%</f>
        <v>67.882500000000007</v>
      </c>
      <c r="Z7" s="26">
        <f t="shared" si="7"/>
        <v>1825.5325</v>
      </c>
      <c r="AA7" s="34">
        <f>Z7*101%</f>
        <v>1843.7878250000001</v>
      </c>
      <c r="AB7" s="36"/>
      <c r="AC7" s="36"/>
    </row>
    <row r="8" spans="1:29" s="25" customFormat="1" ht="27.75" customHeight="1" thickBot="1">
      <c r="A8" s="32">
        <v>4</v>
      </c>
      <c r="B8" s="37" t="s">
        <v>53</v>
      </c>
      <c r="C8" s="38" t="s">
        <v>39</v>
      </c>
      <c r="D8" s="39">
        <v>4670</v>
      </c>
      <c r="E8" s="34">
        <f>D8*14%</f>
        <v>653.80000000000007</v>
      </c>
      <c r="F8" s="34">
        <v>0</v>
      </c>
      <c r="G8" s="34">
        <v>0</v>
      </c>
      <c r="H8" s="34">
        <v>0</v>
      </c>
      <c r="I8" s="34">
        <v>61</v>
      </c>
      <c r="J8" s="34">
        <v>0</v>
      </c>
      <c r="K8" s="34">
        <v>0</v>
      </c>
      <c r="L8" s="34">
        <v>686</v>
      </c>
      <c r="M8" s="34">
        <v>10</v>
      </c>
      <c r="N8" s="34">
        <v>10</v>
      </c>
      <c r="O8" s="34">
        <f>D8*1.5%</f>
        <v>70.05</v>
      </c>
      <c r="P8" s="34">
        <f>E8*2%</f>
        <v>13.076000000000002</v>
      </c>
      <c r="Q8" s="34">
        <f>E8*30%</f>
        <v>196.14000000000001</v>
      </c>
      <c r="R8" s="34">
        <v>146.4</v>
      </c>
      <c r="S8" s="34">
        <f>SUM(D8:R8)</f>
        <v>6516.4660000000003</v>
      </c>
      <c r="T8" s="34">
        <v>400</v>
      </c>
      <c r="U8" s="34">
        <f>S8*2.5%</f>
        <v>162.91165000000001</v>
      </c>
      <c r="V8" s="34">
        <f>S8*2.5%</f>
        <v>162.91165000000001</v>
      </c>
      <c r="W8" s="34">
        <f>SUM(S8:V8)</f>
        <v>7242.2893000000004</v>
      </c>
      <c r="X8" s="34">
        <f>W8*101%</f>
        <v>7314.7121930000003</v>
      </c>
      <c r="Y8" s="34">
        <f>S8*5%</f>
        <v>325.82330000000002</v>
      </c>
      <c r="Z8" s="26">
        <f>S8+T8+Y8</f>
        <v>7242.2893000000004</v>
      </c>
      <c r="AA8" s="34">
        <f>Z8*101%</f>
        <v>7314.7121930000003</v>
      </c>
      <c r="AB8" s="36"/>
      <c r="AC8" s="36"/>
    </row>
    <row r="9" spans="1:29" s="25" customFormat="1" ht="27.75" customHeight="1" thickBot="1">
      <c r="A9" s="32">
        <v>5</v>
      </c>
      <c r="B9" s="37" t="s">
        <v>54</v>
      </c>
      <c r="C9" s="38" t="s">
        <v>55</v>
      </c>
      <c r="D9" s="39">
        <v>5390</v>
      </c>
      <c r="E9" s="34">
        <f>D9*14%</f>
        <v>754.6</v>
      </c>
      <c r="F9" s="34">
        <v>0</v>
      </c>
      <c r="G9" s="34">
        <v>0</v>
      </c>
      <c r="H9" s="34">
        <v>0</v>
      </c>
      <c r="I9" s="34">
        <v>61</v>
      </c>
      <c r="J9" s="34">
        <v>161.25</v>
      </c>
      <c r="K9" s="34">
        <v>0</v>
      </c>
      <c r="L9" s="34">
        <v>686</v>
      </c>
      <c r="M9" s="34">
        <v>10</v>
      </c>
      <c r="N9" s="34">
        <v>10</v>
      </c>
      <c r="O9" s="34">
        <f>D9*1.5%</f>
        <v>80.849999999999994</v>
      </c>
      <c r="P9" s="34">
        <f>E9*2%</f>
        <v>15.092000000000001</v>
      </c>
      <c r="Q9" s="34">
        <f>E9*30%</f>
        <v>226.38</v>
      </c>
      <c r="R9" s="34">
        <v>146.4</v>
      </c>
      <c r="S9" s="34">
        <f>SUM(D9:R9)</f>
        <v>7541.5720000000001</v>
      </c>
      <c r="T9" s="34">
        <v>400</v>
      </c>
      <c r="U9" s="34">
        <f>S9*2.5%</f>
        <v>188.53930000000003</v>
      </c>
      <c r="V9" s="34">
        <f>S9*2.5%</f>
        <v>188.53930000000003</v>
      </c>
      <c r="W9" s="34">
        <f>SUM(S9:V9)</f>
        <v>8318.6506000000008</v>
      </c>
      <c r="X9" s="34">
        <f>W9*101%</f>
        <v>8401.8371060000009</v>
      </c>
      <c r="Y9" s="34">
        <f>S9*5%</f>
        <v>377.07860000000005</v>
      </c>
      <c r="Z9" s="26">
        <f>S9+T9+Y9</f>
        <v>8318.6506000000008</v>
      </c>
      <c r="AA9" s="34">
        <f>Z9*101%</f>
        <v>8401.8371060000009</v>
      </c>
      <c r="AB9" s="36"/>
      <c r="AC9" s="36"/>
    </row>
    <row r="10" spans="1:29" s="25" customFormat="1" ht="34.5" customHeight="1" thickBot="1">
      <c r="A10" s="32">
        <v>6</v>
      </c>
      <c r="B10" s="37" t="s">
        <v>51</v>
      </c>
      <c r="C10" s="38" t="s">
        <v>47</v>
      </c>
      <c r="D10" s="39">
        <v>4520</v>
      </c>
      <c r="E10" s="34">
        <f t="shared" ref="E10:E12" si="21">D10*14%</f>
        <v>632.80000000000007</v>
      </c>
      <c r="F10" s="34">
        <v>0</v>
      </c>
      <c r="G10" s="34">
        <v>0</v>
      </c>
      <c r="H10" s="34">
        <v>0</v>
      </c>
      <c r="I10" s="34">
        <v>61</v>
      </c>
      <c r="J10" s="34">
        <v>0</v>
      </c>
      <c r="K10" s="34">
        <v>0</v>
      </c>
      <c r="L10" s="34">
        <v>686</v>
      </c>
      <c r="M10" s="34">
        <v>10</v>
      </c>
      <c r="N10" s="34">
        <v>10</v>
      </c>
      <c r="O10" s="34">
        <f t="shared" si="0"/>
        <v>67.8</v>
      </c>
      <c r="P10" s="34">
        <f t="shared" si="1"/>
        <v>12.656000000000002</v>
      </c>
      <c r="Q10" s="34">
        <f t="shared" si="2"/>
        <v>189.84</v>
      </c>
      <c r="R10" s="34">
        <v>146.4</v>
      </c>
      <c r="S10" s="34">
        <f t="shared" si="3"/>
        <v>6336.4960000000001</v>
      </c>
      <c r="T10" s="34">
        <v>400</v>
      </c>
      <c r="U10" s="34">
        <f t="shared" si="4"/>
        <v>158.41240000000002</v>
      </c>
      <c r="V10" s="34">
        <f t="shared" si="5"/>
        <v>158.41240000000002</v>
      </c>
      <c r="W10" s="34">
        <f t="shared" si="19"/>
        <v>7053.3208000000004</v>
      </c>
      <c r="X10" s="34">
        <f t="shared" si="6"/>
        <v>7123.8540080000002</v>
      </c>
      <c r="Y10" s="34">
        <f t="shared" si="20"/>
        <v>316.82480000000004</v>
      </c>
      <c r="Z10" s="26">
        <f t="shared" si="7"/>
        <v>7053.3208000000004</v>
      </c>
      <c r="AA10" s="34">
        <f t="shared" si="8"/>
        <v>7123.8540080000002</v>
      </c>
      <c r="AB10" s="36"/>
      <c r="AC10" s="36"/>
    </row>
    <row r="11" spans="1:29" s="25" customFormat="1" ht="34.5" customHeight="1" thickBot="1">
      <c r="A11" s="32">
        <v>7</v>
      </c>
      <c r="B11" s="37" t="s">
        <v>52</v>
      </c>
      <c r="C11" s="38" t="s">
        <v>48</v>
      </c>
      <c r="D11" s="39">
        <v>3950</v>
      </c>
      <c r="E11" s="34">
        <f t="shared" ref="E11" si="22">D11*14%</f>
        <v>553</v>
      </c>
      <c r="F11" s="34">
        <v>0</v>
      </c>
      <c r="G11" s="34">
        <v>0</v>
      </c>
      <c r="H11" s="34">
        <v>0</v>
      </c>
      <c r="I11" s="34">
        <v>61</v>
      </c>
      <c r="J11" s="34">
        <v>0</v>
      </c>
      <c r="K11" s="34">
        <v>0</v>
      </c>
      <c r="L11" s="34">
        <v>686</v>
      </c>
      <c r="M11" s="34">
        <v>10</v>
      </c>
      <c r="N11" s="34">
        <v>10</v>
      </c>
      <c r="O11" s="34">
        <f>D11*1.5%</f>
        <v>59.25</v>
      </c>
      <c r="P11" s="34">
        <f>E11*2%</f>
        <v>11.06</v>
      </c>
      <c r="Q11" s="34">
        <f>E11*30%</f>
        <v>165.9</v>
      </c>
      <c r="R11" s="34">
        <v>146.4</v>
      </c>
      <c r="S11" s="34">
        <f>SUM(D11:R11)</f>
        <v>5652.61</v>
      </c>
      <c r="T11" s="34">
        <v>400</v>
      </c>
      <c r="U11" s="34">
        <f>S11*2.5%</f>
        <v>141.31524999999999</v>
      </c>
      <c r="V11" s="34">
        <f>S11*2.5%</f>
        <v>141.31524999999999</v>
      </c>
      <c r="W11" s="34">
        <f t="shared" ref="W11" si="23">SUM(S11:V11)</f>
        <v>6335.240499999999</v>
      </c>
      <c r="X11" s="34">
        <f>W11*101%</f>
        <v>6398.5929049999986</v>
      </c>
      <c r="Y11" s="34">
        <f t="shared" ref="Y11" si="24">S11*5%</f>
        <v>282.63049999999998</v>
      </c>
      <c r="Z11" s="26">
        <f t="shared" ref="Z11" si="25">S11+T11+Y11</f>
        <v>6335.2404999999999</v>
      </c>
      <c r="AA11" s="34">
        <f>Z11*101%</f>
        <v>6398.5929049999995</v>
      </c>
      <c r="AB11" s="36"/>
      <c r="AC11" s="36"/>
    </row>
    <row r="12" spans="1:29" s="25" customFormat="1" ht="29.25" customHeight="1" thickBot="1">
      <c r="A12" s="32">
        <v>8</v>
      </c>
      <c r="B12" s="37" t="s">
        <v>56</v>
      </c>
      <c r="C12" s="38" t="s">
        <v>46</v>
      </c>
      <c r="D12" s="39">
        <v>5970</v>
      </c>
      <c r="E12" s="34">
        <f t="shared" si="21"/>
        <v>835.80000000000007</v>
      </c>
      <c r="F12" s="34">
        <v>0</v>
      </c>
      <c r="G12" s="34">
        <v>0</v>
      </c>
      <c r="H12" s="34">
        <v>0</v>
      </c>
      <c r="I12" s="34">
        <v>61</v>
      </c>
      <c r="J12" s="34">
        <v>0</v>
      </c>
      <c r="K12" s="34">
        <v>0</v>
      </c>
      <c r="L12" s="34">
        <v>686</v>
      </c>
      <c r="M12" s="34">
        <v>10</v>
      </c>
      <c r="N12" s="34">
        <v>10</v>
      </c>
      <c r="O12" s="34">
        <f>D12*1.5%</f>
        <v>89.55</v>
      </c>
      <c r="P12" s="34">
        <f>E12*2%</f>
        <v>16.716000000000001</v>
      </c>
      <c r="Q12" s="34">
        <f>E12*30%</f>
        <v>250.74</v>
      </c>
      <c r="R12" s="34">
        <v>146.4</v>
      </c>
      <c r="S12" s="34">
        <f t="shared" si="3"/>
        <v>8076.2060000000001</v>
      </c>
      <c r="T12" s="34">
        <v>400</v>
      </c>
      <c r="U12" s="34">
        <f t="shared" ref="U12:U22" si="26">S12*2.5%</f>
        <v>201.90515000000002</v>
      </c>
      <c r="V12" s="34">
        <f t="shared" ref="V12:V22" si="27">S12*2.5%</f>
        <v>201.90515000000002</v>
      </c>
      <c r="W12" s="34">
        <f t="shared" si="19"/>
        <v>8880.0163000000011</v>
      </c>
      <c r="X12" s="34">
        <f t="shared" ref="X12:X22" si="28">W12*101%</f>
        <v>8968.816463000001</v>
      </c>
      <c r="Y12" s="34">
        <f t="shared" si="20"/>
        <v>403.81030000000004</v>
      </c>
      <c r="Z12" s="26">
        <f t="shared" si="7"/>
        <v>8880.0162999999993</v>
      </c>
      <c r="AA12" s="34">
        <f t="shared" si="8"/>
        <v>8968.8164629999992</v>
      </c>
      <c r="AB12" s="36"/>
      <c r="AC12" s="36"/>
    </row>
    <row r="13" spans="1:29" s="25" customFormat="1" ht="29.25" customHeight="1" thickBot="1">
      <c r="A13" s="32">
        <v>9</v>
      </c>
      <c r="B13" s="37" t="s">
        <v>61</v>
      </c>
      <c r="C13" s="38" t="s">
        <v>30</v>
      </c>
      <c r="D13" s="39">
        <v>6330</v>
      </c>
      <c r="E13" s="34">
        <f t="shared" ref="E13:E20" si="29">D13*14%</f>
        <v>886.2</v>
      </c>
      <c r="F13" s="34">
        <v>21.25</v>
      </c>
      <c r="G13" s="34">
        <v>17</v>
      </c>
      <c r="H13" s="34">
        <v>0</v>
      </c>
      <c r="I13" s="34">
        <v>61</v>
      </c>
      <c r="J13" s="34">
        <v>0</v>
      </c>
      <c r="K13" s="34">
        <v>0</v>
      </c>
      <c r="L13" s="34">
        <v>686</v>
      </c>
      <c r="M13" s="34">
        <v>10</v>
      </c>
      <c r="N13" s="34">
        <v>10</v>
      </c>
      <c r="O13" s="34">
        <f t="shared" ref="O13:O24" si="30">D13*1.5%</f>
        <v>94.95</v>
      </c>
      <c r="P13" s="34">
        <f t="shared" ref="P13:P24" si="31">E13*2%</f>
        <v>17.724</v>
      </c>
      <c r="Q13" s="34">
        <f t="shared" ref="Q13:Q24" si="32">E13*30%</f>
        <v>265.86</v>
      </c>
      <c r="R13" s="34">
        <v>146.4</v>
      </c>
      <c r="S13" s="34">
        <f t="shared" si="3"/>
        <v>8546.384</v>
      </c>
      <c r="T13" s="34">
        <v>400</v>
      </c>
      <c r="U13" s="34">
        <f t="shared" si="26"/>
        <v>213.65960000000001</v>
      </c>
      <c r="V13" s="34">
        <f t="shared" si="27"/>
        <v>213.65960000000001</v>
      </c>
      <c r="W13" s="34">
        <f t="shared" si="19"/>
        <v>9373.7032000000017</v>
      </c>
      <c r="X13" s="34">
        <f t="shared" si="28"/>
        <v>9467.4402320000027</v>
      </c>
      <c r="Y13" s="34">
        <f t="shared" si="20"/>
        <v>427.31920000000002</v>
      </c>
      <c r="Z13" s="26">
        <f t="shared" si="7"/>
        <v>9373.7031999999999</v>
      </c>
      <c r="AA13" s="34">
        <f t="shared" ref="AA13:AA22" si="33">Z13*101%</f>
        <v>9467.4402320000008</v>
      </c>
      <c r="AB13" s="36"/>
      <c r="AC13" s="36"/>
    </row>
    <row r="14" spans="1:29" s="25" customFormat="1" ht="29.25" customHeight="1" thickBot="1">
      <c r="A14" s="32">
        <v>10</v>
      </c>
      <c r="B14" s="37" t="s">
        <v>36</v>
      </c>
      <c r="C14" s="38" t="s">
        <v>35</v>
      </c>
      <c r="D14" s="39">
        <v>4810</v>
      </c>
      <c r="E14" s="27">
        <f t="shared" si="29"/>
        <v>673.40000000000009</v>
      </c>
      <c r="F14" s="33">
        <v>0</v>
      </c>
      <c r="G14" s="33">
        <v>0</v>
      </c>
      <c r="H14" s="33">
        <v>0</v>
      </c>
      <c r="I14" s="33">
        <v>61</v>
      </c>
      <c r="J14" s="33">
        <v>0</v>
      </c>
      <c r="K14" s="33">
        <v>0</v>
      </c>
      <c r="L14" s="34">
        <v>686</v>
      </c>
      <c r="M14" s="34">
        <v>10</v>
      </c>
      <c r="N14" s="34">
        <v>10</v>
      </c>
      <c r="O14" s="27">
        <f>D14*1.5%</f>
        <v>72.149999999999991</v>
      </c>
      <c r="P14" s="27">
        <f t="shared" ref="P14:P19" si="34">E14*2%</f>
        <v>13.468000000000002</v>
      </c>
      <c r="Q14" s="27">
        <f t="shared" ref="Q14:Q19" si="35">E14*30%</f>
        <v>202.02</v>
      </c>
      <c r="R14" s="34">
        <v>146.4</v>
      </c>
      <c r="S14" s="27">
        <f>SUM(D14:R14)</f>
        <v>6684.4379999999992</v>
      </c>
      <c r="T14" s="33">
        <v>400</v>
      </c>
      <c r="U14" s="27">
        <f>S14*2.5%</f>
        <v>167.11095</v>
      </c>
      <c r="V14" s="27">
        <f>S14*2.5%</f>
        <v>167.11095</v>
      </c>
      <c r="W14" s="27">
        <f t="shared" si="19"/>
        <v>7418.6598999999997</v>
      </c>
      <c r="X14" s="27">
        <f>W14*101%</f>
        <v>7492.8464989999993</v>
      </c>
      <c r="Y14" s="27">
        <f t="shared" si="20"/>
        <v>334.22190000000001</v>
      </c>
      <c r="Z14" s="28">
        <f t="shared" si="7"/>
        <v>7418.6598999999987</v>
      </c>
      <c r="AA14" s="35">
        <f>Z14*101%</f>
        <v>7492.8464989999984</v>
      </c>
      <c r="AB14" s="36"/>
      <c r="AC14" s="36"/>
    </row>
    <row r="15" spans="1:29" s="25" customFormat="1" ht="29.25" customHeight="1" thickBot="1">
      <c r="A15" s="32">
        <v>11</v>
      </c>
      <c r="B15" s="37" t="s">
        <v>57</v>
      </c>
      <c r="C15" s="38" t="s">
        <v>43</v>
      </c>
      <c r="D15" s="39">
        <v>3720</v>
      </c>
      <c r="E15" s="27">
        <f t="shared" si="29"/>
        <v>520.80000000000007</v>
      </c>
      <c r="F15" s="33">
        <v>0</v>
      </c>
      <c r="G15" s="33">
        <v>0</v>
      </c>
      <c r="H15" s="33">
        <v>0</v>
      </c>
      <c r="I15" s="33">
        <v>61</v>
      </c>
      <c r="J15" s="33">
        <v>0</v>
      </c>
      <c r="K15" s="33">
        <v>0</v>
      </c>
      <c r="L15" s="34">
        <v>686</v>
      </c>
      <c r="M15" s="34">
        <v>10</v>
      </c>
      <c r="N15" s="34">
        <v>10</v>
      </c>
      <c r="O15" s="27">
        <f>D15*1.5%</f>
        <v>55.8</v>
      </c>
      <c r="P15" s="27">
        <f t="shared" si="34"/>
        <v>10.416000000000002</v>
      </c>
      <c r="Q15" s="27">
        <f t="shared" si="35"/>
        <v>156.24</v>
      </c>
      <c r="R15" s="34">
        <v>146.4</v>
      </c>
      <c r="S15" s="27">
        <f>SUM(D15:R15)</f>
        <v>5376.6559999999999</v>
      </c>
      <c r="T15" s="33">
        <v>400</v>
      </c>
      <c r="U15" s="27">
        <f>S15*2.5%</f>
        <v>134.41640000000001</v>
      </c>
      <c r="V15" s="27">
        <f>S15*2.5%</f>
        <v>134.41640000000001</v>
      </c>
      <c r="W15" s="27">
        <f t="shared" si="19"/>
        <v>6045.4888000000001</v>
      </c>
      <c r="X15" s="27">
        <f>W15*101%</f>
        <v>6105.9436880000003</v>
      </c>
      <c r="Y15" s="27">
        <f t="shared" si="20"/>
        <v>268.83280000000002</v>
      </c>
      <c r="Z15" s="28">
        <f t="shared" si="7"/>
        <v>6045.4888000000001</v>
      </c>
      <c r="AA15" s="35">
        <f>Z15*101%</f>
        <v>6105.9436880000003</v>
      </c>
      <c r="AB15" s="36"/>
      <c r="AC15" s="36"/>
    </row>
    <row r="16" spans="1:29" s="41" customFormat="1" ht="27.75" customHeight="1" thickBot="1">
      <c r="A16" s="32">
        <v>12</v>
      </c>
      <c r="B16" s="37" t="s">
        <v>58</v>
      </c>
      <c r="C16" s="38" t="s">
        <v>32</v>
      </c>
      <c r="D16" s="39">
        <v>5620</v>
      </c>
      <c r="E16" s="27">
        <f t="shared" si="29"/>
        <v>786.80000000000007</v>
      </c>
      <c r="F16" s="33">
        <v>0</v>
      </c>
      <c r="G16" s="33">
        <v>0</v>
      </c>
      <c r="H16" s="33">
        <v>0</v>
      </c>
      <c r="I16" s="33">
        <v>61</v>
      </c>
      <c r="J16" s="33">
        <v>0</v>
      </c>
      <c r="K16" s="33">
        <v>0</v>
      </c>
      <c r="L16" s="34">
        <v>686</v>
      </c>
      <c r="M16" s="34">
        <v>10</v>
      </c>
      <c r="N16" s="34">
        <v>10</v>
      </c>
      <c r="O16" s="27">
        <f t="shared" si="30"/>
        <v>84.3</v>
      </c>
      <c r="P16" s="27">
        <f t="shared" si="34"/>
        <v>15.736000000000002</v>
      </c>
      <c r="Q16" s="27">
        <f t="shared" si="35"/>
        <v>236.04000000000002</v>
      </c>
      <c r="R16" s="34">
        <v>146.4</v>
      </c>
      <c r="S16" s="27">
        <f t="shared" si="3"/>
        <v>7656.2759999999998</v>
      </c>
      <c r="T16" s="33">
        <v>400</v>
      </c>
      <c r="U16" s="27">
        <f t="shared" si="26"/>
        <v>191.40690000000001</v>
      </c>
      <c r="V16" s="27">
        <f t="shared" si="27"/>
        <v>191.40690000000001</v>
      </c>
      <c r="W16" s="27">
        <f t="shared" si="19"/>
        <v>8439.0897999999997</v>
      </c>
      <c r="X16" s="27">
        <f t="shared" si="28"/>
        <v>8523.4806979999994</v>
      </c>
      <c r="Y16" s="27">
        <f t="shared" si="20"/>
        <v>382.81380000000001</v>
      </c>
      <c r="Z16" s="28">
        <f t="shared" si="7"/>
        <v>8439.0897999999997</v>
      </c>
      <c r="AA16" s="35">
        <f t="shared" si="33"/>
        <v>8523.4806979999994</v>
      </c>
      <c r="AB16" s="40"/>
      <c r="AC16" s="36"/>
    </row>
    <row r="17" spans="1:38" s="75" customFormat="1" ht="31.5" customHeight="1" thickBot="1">
      <c r="A17" s="68">
        <v>13</v>
      </c>
      <c r="B17" s="57" t="s">
        <v>83</v>
      </c>
      <c r="C17" s="69" t="s">
        <v>85</v>
      </c>
      <c r="D17" s="72">
        <v>2590</v>
      </c>
      <c r="E17" s="66">
        <f t="shared" si="29"/>
        <v>362.6</v>
      </c>
      <c r="F17" s="66">
        <v>0</v>
      </c>
      <c r="G17" s="66">
        <v>0</v>
      </c>
      <c r="H17" s="66">
        <v>0</v>
      </c>
      <c r="I17" s="66">
        <v>61</v>
      </c>
      <c r="J17" s="66">
        <v>0</v>
      </c>
      <c r="K17" s="66">
        <v>0</v>
      </c>
      <c r="L17" s="66">
        <v>686</v>
      </c>
      <c r="M17" s="66">
        <v>10</v>
      </c>
      <c r="N17" s="66">
        <v>10</v>
      </c>
      <c r="O17" s="66">
        <f>D17*1.5%</f>
        <v>38.85</v>
      </c>
      <c r="P17" s="66">
        <f t="shared" si="34"/>
        <v>7.2520000000000007</v>
      </c>
      <c r="Q17" s="66">
        <f t="shared" si="35"/>
        <v>108.78</v>
      </c>
      <c r="R17" s="66">
        <v>146.4</v>
      </c>
      <c r="S17" s="66">
        <f t="shared" ref="S17:S24" si="36">SUM(D17:R17)</f>
        <v>4020.8820000000001</v>
      </c>
      <c r="T17" s="66">
        <v>400</v>
      </c>
      <c r="U17" s="66">
        <f t="shared" si="26"/>
        <v>100.52205000000001</v>
      </c>
      <c r="V17" s="66">
        <f t="shared" si="27"/>
        <v>100.52205000000001</v>
      </c>
      <c r="W17" s="66">
        <f t="shared" si="19"/>
        <v>4621.9260999999988</v>
      </c>
      <c r="X17" s="66">
        <f>W17*101%</f>
        <v>4668.145360999999</v>
      </c>
      <c r="Y17" s="66">
        <f t="shared" si="20"/>
        <v>201.04410000000001</v>
      </c>
      <c r="Z17" s="28">
        <f t="shared" si="7"/>
        <v>4621.9260999999997</v>
      </c>
      <c r="AA17" s="66">
        <f>Z17*101%</f>
        <v>4668.1453609999999</v>
      </c>
      <c r="AB17" s="73"/>
      <c r="AC17" s="40"/>
      <c r="AD17" s="74"/>
      <c r="AE17" s="74"/>
      <c r="AF17" s="74"/>
      <c r="AG17" s="74"/>
      <c r="AH17" s="74"/>
      <c r="AI17" s="74"/>
      <c r="AJ17" s="74"/>
      <c r="AK17" s="74"/>
      <c r="AL17" s="74"/>
    </row>
    <row r="18" spans="1:38" s="41" customFormat="1" ht="27.75" customHeight="1" thickBot="1">
      <c r="A18" s="32">
        <v>14</v>
      </c>
      <c r="B18" s="37" t="s">
        <v>37</v>
      </c>
      <c r="C18" s="38" t="s">
        <v>32</v>
      </c>
      <c r="D18" s="39">
        <v>5620</v>
      </c>
      <c r="E18" s="27">
        <f t="shared" si="29"/>
        <v>786.80000000000007</v>
      </c>
      <c r="F18" s="33">
        <v>0</v>
      </c>
      <c r="G18" s="33">
        <v>0</v>
      </c>
      <c r="H18" s="33">
        <v>0</v>
      </c>
      <c r="I18" s="33">
        <v>61</v>
      </c>
      <c r="J18" s="33">
        <v>0</v>
      </c>
      <c r="K18" s="33">
        <v>0</v>
      </c>
      <c r="L18" s="34">
        <v>686</v>
      </c>
      <c r="M18" s="34">
        <v>10</v>
      </c>
      <c r="N18" s="34">
        <v>10</v>
      </c>
      <c r="O18" s="27">
        <f>D18*1.5%</f>
        <v>84.3</v>
      </c>
      <c r="P18" s="27">
        <f t="shared" si="34"/>
        <v>15.736000000000002</v>
      </c>
      <c r="Q18" s="27">
        <f t="shared" si="35"/>
        <v>236.04000000000002</v>
      </c>
      <c r="R18" s="34">
        <v>146.4</v>
      </c>
      <c r="S18" s="27">
        <f t="shared" si="36"/>
        <v>7656.2759999999998</v>
      </c>
      <c r="T18" s="33">
        <v>400</v>
      </c>
      <c r="U18" s="27">
        <f>S18*2.5%</f>
        <v>191.40690000000001</v>
      </c>
      <c r="V18" s="27">
        <f>S18*2.5%</f>
        <v>191.40690000000001</v>
      </c>
      <c r="W18" s="27">
        <f t="shared" si="19"/>
        <v>8439.0897999999997</v>
      </c>
      <c r="X18" s="27">
        <f>W18*101%</f>
        <v>8523.4806979999994</v>
      </c>
      <c r="Y18" s="27">
        <f t="shared" si="20"/>
        <v>382.81380000000001</v>
      </c>
      <c r="Z18" s="28">
        <f t="shared" si="7"/>
        <v>8439.0897999999997</v>
      </c>
      <c r="AA18" s="44">
        <f>Z18*101%</f>
        <v>8523.4806979999994</v>
      </c>
      <c r="AB18" s="40"/>
      <c r="AC18" s="36"/>
    </row>
    <row r="19" spans="1:38" s="46" customFormat="1" ht="37.5" customHeight="1" thickBot="1">
      <c r="A19" s="32">
        <v>15</v>
      </c>
      <c r="B19" s="37" t="s">
        <v>59</v>
      </c>
      <c r="C19" s="38" t="s">
        <v>44</v>
      </c>
      <c r="D19" s="39">
        <v>4440</v>
      </c>
      <c r="E19" s="27">
        <f t="shared" si="29"/>
        <v>621.6</v>
      </c>
      <c r="F19" s="27">
        <v>0</v>
      </c>
      <c r="G19" s="27">
        <v>0</v>
      </c>
      <c r="H19" s="27">
        <v>0</v>
      </c>
      <c r="I19" s="27">
        <v>61</v>
      </c>
      <c r="J19" s="27">
        <v>0</v>
      </c>
      <c r="K19" s="27">
        <v>0</v>
      </c>
      <c r="L19" s="27">
        <v>686</v>
      </c>
      <c r="M19" s="27">
        <v>10</v>
      </c>
      <c r="N19" s="27">
        <v>10</v>
      </c>
      <c r="O19" s="27">
        <f>D19*1.5%</f>
        <v>66.599999999999994</v>
      </c>
      <c r="P19" s="27">
        <f t="shared" si="34"/>
        <v>12.432</v>
      </c>
      <c r="Q19" s="27">
        <f t="shared" si="35"/>
        <v>186.48</v>
      </c>
      <c r="R19" s="27">
        <v>146.4</v>
      </c>
      <c r="S19" s="27">
        <f t="shared" si="36"/>
        <v>6240.5119999999997</v>
      </c>
      <c r="T19" s="27">
        <v>400</v>
      </c>
      <c r="U19" s="27">
        <f>S19*2.5%</f>
        <v>156.0128</v>
      </c>
      <c r="V19" s="27">
        <f>S19*2.5%</f>
        <v>156.0128</v>
      </c>
      <c r="W19" s="27">
        <f t="shared" si="19"/>
        <v>6952.5376000000006</v>
      </c>
      <c r="X19" s="27">
        <f>W19*101%</f>
        <v>7022.0629760000011</v>
      </c>
      <c r="Y19" s="27">
        <f t="shared" si="20"/>
        <v>312.0256</v>
      </c>
      <c r="Z19" s="28">
        <f t="shared" si="7"/>
        <v>6952.5375999999997</v>
      </c>
      <c r="AA19" s="34">
        <f>Z19*101%</f>
        <v>7022.0629760000002</v>
      </c>
      <c r="AB19" s="45"/>
      <c r="AC19" s="36"/>
    </row>
    <row r="20" spans="1:38" s="46" customFormat="1" ht="37.5" customHeight="1" thickBot="1">
      <c r="A20" s="32">
        <v>16</v>
      </c>
      <c r="B20" s="37" t="s">
        <v>38</v>
      </c>
      <c r="C20" s="38" t="s">
        <v>32</v>
      </c>
      <c r="D20" s="39">
        <v>5620</v>
      </c>
      <c r="E20" s="27">
        <f t="shared" si="29"/>
        <v>786.80000000000007</v>
      </c>
      <c r="F20" s="27">
        <v>0</v>
      </c>
      <c r="G20" s="27">
        <v>0</v>
      </c>
      <c r="H20" s="27">
        <v>0</v>
      </c>
      <c r="I20" s="27">
        <v>61</v>
      </c>
      <c r="J20" s="27">
        <v>60</v>
      </c>
      <c r="K20" s="27">
        <v>0</v>
      </c>
      <c r="L20" s="27">
        <v>686</v>
      </c>
      <c r="M20" s="27">
        <v>10</v>
      </c>
      <c r="N20" s="27">
        <v>10</v>
      </c>
      <c r="O20" s="27">
        <f t="shared" si="30"/>
        <v>84.3</v>
      </c>
      <c r="P20" s="27">
        <f t="shared" si="31"/>
        <v>15.736000000000002</v>
      </c>
      <c r="Q20" s="27">
        <f t="shared" si="32"/>
        <v>236.04000000000002</v>
      </c>
      <c r="R20" s="27">
        <v>146.4</v>
      </c>
      <c r="S20" s="27">
        <f t="shared" si="36"/>
        <v>7716.2759999999998</v>
      </c>
      <c r="T20" s="27">
        <v>400</v>
      </c>
      <c r="U20" s="27">
        <f t="shared" si="26"/>
        <v>192.90690000000001</v>
      </c>
      <c r="V20" s="27">
        <f t="shared" si="27"/>
        <v>192.90690000000001</v>
      </c>
      <c r="W20" s="27">
        <f t="shared" si="19"/>
        <v>8502.0897999999997</v>
      </c>
      <c r="X20" s="27">
        <f t="shared" si="28"/>
        <v>8587.1106980000004</v>
      </c>
      <c r="Y20" s="27">
        <f t="shared" si="20"/>
        <v>385.81380000000001</v>
      </c>
      <c r="Z20" s="28">
        <f t="shared" si="7"/>
        <v>8502.0897999999997</v>
      </c>
      <c r="AA20" s="34">
        <f t="shared" si="33"/>
        <v>8587.1106980000004</v>
      </c>
      <c r="AB20" s="45"/>
      <c r="AC20" s="36"/>
    </row>
    <row r="21" spans="1:38" s="43" customFormat="1" ht="35.25" customHeight="1" thickBot="1">
      <c r="A21" s="32">
        <v>17</v>
      </c>
      <c r="B21" s="37" t="s">
        <v>40</v>
      </c>
      <c r="C21" s="38" t="s">
        <v>41</v>
      </c>
      <c r="D21" s="39">
        <v>400</v>
      </c>
      <c r="E21" s="27">
        <v>0</v>
      </c>
      <c r="F21" s="27">
        <v>0</v>
      </c>
      <c r="G21" s="27">
        <v>0</v>
      </c>
      <c r="H21" s="27">
        <v>0</v>
      </c>
      <c r="I21" s="27">
        <v>0</v>
      </c>
      <c r="J21" s="27">
        <v>0</v>
      </c>
      <c r="K21" s="27">
        <v>0</v>
      </c>
      <c r="L21" s="27">
        <v>0</v>
      </c>
      <c r="M21" s="27">
        <v>0</v>
      </c>
      <c r="N21" s="27">
        <v>0</v>
      </c>
      <c r="O21" s="27">
        <f t="shared" si="30"/>
        <v>6</v>
      </c>
      <c r="P21" s="27">
        <f t="shared" si="31"/>
        <v>0</v>
      </c>
      <c r="Q21" s="27">
        <f t="shared" si="32"/>
        <v>0</v>
      </c>
      <c r="R21" s="27">
        <v>0</v>
      </c>
      <c r="S21" s="27">
        <f t="shared" si="36"/>
        <v>406</v>
      </c>
      <c r="T21" s="27">
        <v>400</v>
      </c>
      <c r="U21" s="27">
        <f t="shared" si="26"/>
        <v>10.15</v>
      </c>
      <c r="V21" s="27">
        <f t="shared" si="27"/>
        <v>10.15</v>
      </c>
      <c r="W21" s="27">
        <f t="shared" si="19"/>
        <v>826.3</v>
      </c>
      <c r="X21" s="27">
        <f t="shared" si="28"/>
        <v>834.56299999999999</v>
      </c>
      <c r="Y21" s="27">
        <f t="shared" si="20"/>
        <v>20.3</v>
      </c>
      <c r="Z21" s="28">
        <f t="shared" si="7"/>
        <v>826.3</v>
      </c>
      <c r="AA21" s="35">
        <f t="shared" si="33"/>
        <v>834.56299999999999</v>
      </c>
      <c r="AC21" s="36"/>
    </row>
    <row r="22" spans="1:38" s="43" customFormat="1" ht="35.25" customHeight="1" thickBot="1">
      <c r="A22" s="32">
        <v>18</v>
      </c>
      <c r="B22" s="37" t="s">
        <v>42</v>
      </c>
      <c r="C22" s="38" t="s">
        <v>22</v>
      </c>
      <c r="D22" s="39">
        <v>3810</v>
      </c>
      <c r="E22" s="30">
        <f>D22*14%</f>
        <v>533.40000000000009</v>
      </c>
      <c r="F22" s="30">
        <v>0</v>
      </c>
      <c r="G22" s="30">
        <v>0</v>
      </c>
      <c r="H22" s="30">
        <v>50</v>
      </c>
      <c r="I22" s="30">
        <v>61</v>
      </c>
      <c r="J22" s="30">
        <f>60+100</f>
        <v>160</v>
      </c>
      <c r="K22" s="30">
        <v>72.14</v>
      </c>
      <c r="L22" s="30">
        <v>686</v>
      </c>
      <c r="M22" s="30">
        <v>10</v>
      </c>
      <c r="N22" s="30">
        <v>10</v>
      </c>
      <c r="O22" s="30">
        <f t="shared" si="30"/>
        <v>57.15</v>
      </c>
      <c r="P22" s="30">
        <f t="shared" si="31"/>
        <v>10.668000000000003</v>
      </c>
      <c r="Q22" s="30">
        <f t="shared" si="32"/>
        <v>160.02000000000001</v>
      </c>
      <c r="R22" s="30">
        <v>146.4</v>
      </c>
      <c r="S22" s="30">
        <f t="shared" si="36"/>
        <v>5766.7779999999993</v>
      </c>
      <c r="T22" s="30">
        <v>400</v>
      </c>
      <c r="U22" s="30">
        <f t="shared" si="26"/>
        <v>144.16944999999998</v>
      </c>
      <c r="V22" s="30">
        <f t="shared" si="27"/>
        <v>144.16944999999998</v>
      </c>
      <c r="W22" s="30">
        <f t="shared" si="19"/>
        <v>6455.1169</v>
      </c>
      <c r="X22" s="30">
        <f t="shared" si="28"/>
        <v>6519.6680690000003</v>
      </c>
      <c r="Y22" s="30">
        <f t="shared" si="20"/>
        <v>288.33889999999997</v>
      </c>
      <c r="Z22" s="31">
        <f t="shared" si="7"/>
        <v>6455.1168999999991</v>
      </c>
      <c r="AA22" s="35">
        <f t="shared" si="33"/>
        <v>6519.6680689999994</v>
      </c>
      <c r="AB22" s="42"/>
      <c r="AC22" s="36"/>
    </row>
    <row r="23" spans="1:38" s="43" customFormat="1" ht="35.25" customHeight="1" thickBot="1">
      <c r="A23" s="32">
        <v>19</v>
      </c>
      <c r="B23" s="37" t="s">
        <v>60</v>
      </c>
      <c r="C23" s="38" t="s">
        <v>49</v>
      </c>
      <c r="D23" s="39">
        <v>4370</v>
      </c>
      <c r="E23" s="27">
        <f>D23*14%</f>
        <v>611.80000000000007</v>
      </c>
      <c r="F23" s="27">
        <v>0</v>
      </c>
      <c r="G23" s="27">
        <v>0</v>
      </c>
      <c r="H23" s="27">
        <v>50</v>
      </c>
      <c r="I23" s="27">
        <v>61</v>
      </c>
      <c r="J23" s="27">
        <v>60</v>
      </c>
      <c r="K23" s="27">
        <v>150</v>
      </c>
      <c r="L23" s="27">
        <v>686</v>
      </c>
      <c r="M23" s="27">
        <v>10</v>
      </c>
      <c r="N23" s="27">
        <v>10</v>
      </c>
      <c r="O23" s="27">
        <f t="shared" si="30"/>
        <v>65.55</v>
      </c>
      <c r="P23" s="27">
        <f t="shared" si="31"/>
        <v>12.236000000000002</v>
      </c>
      <c r="Q23" s="27">
        <f t="shared" si="32"/>
        <v>183.54000000000002</v>
      </c>
      <c r="R23" s="27">
        <v>146.4</v>
      </c>
      <c r="S23" s="27">
        <f t="shared" si="36"/>
        <v>6416.5259999999998</v>
      </c>
      <c r="T23" s="27">
        <v>400</v>
      </c>
      <c r="U23" s="27">
        <f t="shared" ref="U23:U24" si="37">S23*2.5%</f>
        <v>160.41315</v>
      </c>
      <c r="V23" s="27">
        <f t="shared" ref="V23:V24" si="38">S23*2.5%</f>
        <v>160.41315</v>
      </c>
      <c r="W23" s="27">
        <f t="shared" ref="W23:W24" si="39">SUM(S23:V23)</f>
        <v>7137.3523000000005</v>
      </c>
      <c r="X23" s="27">
        <f t="shared" ref="X23:X24" si="40">W23*101%</f>
        <v>7208.7258230000007</v>
      </c>
      <c r="Y23" s="27">
        <f t="shared" ref="Y23:Y24" si="41">S23*5%</f>
        <v>320.8263</v>
      </c>
      <c r="Z23" s="28">
        <f t="shared" ref="Z23:Z24" si="42">S23+T23+Y23</f>
        <v>7137.3522999999996</v>
      </c>
      <c r="AA23" s="27">
        <f t="shared" ref="AA23:AA24" si="43">Z23*101%</f>
        <v>7208.7258229999998</v>
      </c>
      <c r="AB23" s="42"/>
      <c r="AC23" s="36"/>
    </row>
    <row r="24" spans="1:38" s="67" customFormat="1" ht="23.25" customHeight="1" thickBot="1">
      <c r="A24" s="32">
        <v>20</v>
      </c>
      <c r="B24" s="58" t="s">
        <v>82</v>
      </c>
      <c r="C24" s="59" t="s">
        <v>63</v>
      </c>
      <c r="D24" s="59">
        <v>550</v>
      </c>
      <c r="E24" s="60">
        <v>0</v>
      </c>
      <c r="F24" s="61">
        <v>21.25</v>
      </c>
      <c r="G24" s="62">
        <v>0</v>
      </c>
      <c r="H24" s="62">
        <v>0</v>
      </c>
      <c r="I24" s="63">
        <v>0</v>
      </c>
      <c r="J24" s="63">
        <v>0</v>
      </c>
      <c r="K24" s="63">
        <v>0</v>
      </c>
      <c r="L24" s="64">
        <v>0</v>
      </c>
      <c r="M24" s="63">
        <v>10</v>
      </c>
      <c r="N24" s="65">
        <v>0</v>
      </c>
      <c r="O24" s="27">
        <f t="shared" si="30"/>
        <v>8.25</v>
      </c>
      <c r="P24" s="27">
        <f t="shared" si="31"/>
        <v>0</v>
      </c>
      <c r="Q24" s="27">
        <f t="shared" si="32"/>
        <v>0</v>
      </c>
      <c r="R24" s="30">
        <v>146.4</v>
      </c>
      <c r="S24" s="27">
        <f t="shared" si="36"/>
        <v>735.9</v>
      </c>
      <c r="T24" s="27">
        <v>400</v>
      </c>
      <c r="U24" s="27">
        <f t="shared" si="37"/>
        <v>18.397500000000001</v>
      </c>
      <c r="V24" s="27">
        <f t="shared" si="38"/>
        <v>18.397500000000001</v>
      </c>
      <c r="W24" s="27">
        <f t="shared" si="39"/>
        <v>1172.6950000000002</v>
      </c>
      <c r="X24" s="27">
        <f t="shared" si="40"/>
        <v>1184.4219500000002</v>
      </c>
      <c r="Y24" s="27">
        <f t="shared" si="41"/>
        <v>36.795000000000002</v>
      </c>
      <c r="Z24" s="28">
        <f t="shared" si="42"/>
        <v>1172.6950000000002</v>
      </c>
      <c r="AA24" s="27">
        <f t="shared" si="43"/>
        <v>1184.4219500000002</v>
      </c>
      <c r="AC24" s="36"/>
    </row>
    <row r="27" spans="1:38">
      <c r="D27" s="29"/>
      <c r="E27" s="29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 s="47"/>
      <c r="AA27"/>
      <c r="AB27"/>
      <c r="AC27"/>
    </row>
    <row r="28" spans="1:38">
      <c r="D28" s="29"/>
      <c r="E28" s="29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 s="47"/>
      <c r="AA28"/>
      <c r="AB28"/>
      <c r="AC28"/>
    </row>
    <row r="29" spans="1:38">
      <c r="D29" s="29"/>
      <c r="E29" s="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 s="47"/>
      <c r="AA29"/>
      <c r="AB29"/>
      <c r="AC29"/>
    </row>
  </sheetData>
  <autoFilter ref="A4:AA24"/>
  <mergeCells count="3">
    <mergeCell ref="A1:I1"/>
    <mergeCell ref="A2:I2"/>
    <mergeCell ref="A3:I3"/>
  </mergeCells>
  <phoneticPr fontId="1" type="noConversion"/>
  <pageMargins left="0" right="0" top="9.5625000000000002E-2" bottom="0.98425196850393704" header="0.511811023622047" footer="0.511811023622047"/>
  <pageSetup scale="4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B18"/>
  <sheetViews>
    <sheetView workbookViewId="0">
      <selection activeCell="J21" sqref="J21"/>
    </sheetView>
  </sheetViews>
  <sheetFormatPr defaultRowHeight="12.75"/>
  <cols>
    <col min="1" max="1" width="24.42578125" customWidth="1"/>
    <col min="2" max="2" width="16.140625" customWidth="1"/>
  </cols>
  <sheetData>
    <row r="1" spans="1:2">
      <c r="A1" s="56" t="s">
        <v>79</v>
      </c>
      <c r="B1" s="56"/>
    </row>
    <row r="2" spans="1:2">
      <c r="A2" s="51" t="s">
        <v>80</v>
      </c>
      <c r="B2" s="51" t="s">
        <v>81</v>
      </c>
    </row>
    <row r="3" spans="1:2" ht="15" customHeight="1">
      <c r="A3" s="48" t="s">
        <v>64</v>
      </c>
      <c r="B3" s="49">
        <v>550</v>
      </c>
    </row>
    <row r="4" spans="1:2" ht="15" customHeight="1">
      <c r="A4" s="48" t="s">
        <v>65</v>
      </c>
      <c r="B4" s="48">
        <v>0</v>
      </c>
    </row>
    <row r="5" spans="1:2" ht="15" customHeight="1">
      <c r="A5" s="48" t="s">
        <v>66</v>
      </c>
      <c r="B5" s="48">
        <v>0</v>
      </c>
    </row>
    <row r="6" spans="1:2" ht="15" customHeight="1">
      <c r="A6" s="48" t="s">
        <v>67</v>
      </c>
      <c r="B6" s="49">
        <v>146.4</v>
      </c>
    </row>
    <row r="7" spans="1:2" ht="15" customHeight="1">
      <c r="A7" s="48" t="s">
        <v>68</v>
      </c>
      <c r="B7" s="48">
        <v>0</v>
      </c>
    </row>
    <row r="8" spans="1:2" ht="15" customHeight="1">
      <c r="A8" s="48" t="s">
        <v>69</v>
      </c>
      <c r="B8" s="48">
        <v>0</v>
      </c>
    </row>
    <row r="9" spans="1:2" ht="15" customHeight="1">
      <c r="A9" s="48" t="s">
        <v>78</v>
      </c>
      <c r="B9" s="48">
        <v>0</v>
      </c>
    </row>
    <row r="10" spans="1:2" ht="15" customHeight="1">
      <c r="A10" s="48" t="s">
        <v>70</v>
      </c>
      <c r="B10" s="48">
        <v>0</v>
      </c>
    </row>
    <row r="11" spans="1:2" ht="15" customHeight="1">
      <c r="A11" s="48" t="s">
        <v>1</v>
      </c>
      <c r="B11" s="48">
        <v>10</v>
      </c>
    </row>
    <row r="12" spans="1:2" ht="15" customHeight="1">
      <c r="A12" s="48" t="s">
        <v>71</v>
      </c>
      <c r="B12" s="48">
        <f>B3*1.5%</f>
        <v>8.25</v>
      </c>
    </row>
    <row r="13" spans="1:2" ht="15" customHeight="1">
      <c r="A13" s="48" t="s">
        <v>72</v>
      </c>
      <c r="B13" s="48">
        <v>714.65</v>
      </c>
    </row>
    <row r="14" spans="1:2" ht="15" customHeight="1">
      <c r="A14" s="48" t="s">
        <v>73</v>
      </c>
      <c r="B14" s="48">
        <v>714.65</v>
      </c>
    </row>
    <row r="15" spans="1:2" ht="15" customHeight="1">
      <c r="A15" s="48" t="s">
        <v>74</v>
      </c>
      <c r="B15" s="49">
        <f>B14*2.5%</f>
        <v>17.866250000000001</v>
      </c>
    </row>
    <row r="16" spans="1:2" ht="15" customHeight="1">
      <c r="A16" s="48" t="s">
        <v>75</v>
      </c>
      <c r="B16" s="49">
        <f>B14*2.5%</f>
        <v>17.866250000000001</v>
      </c>
    </row>
    <row r="17" spans="1:2" ht="15" customHeight="1">
      <c r="A17" s="48" t="s">
        <v>76</v>
      </c>
      <c r="B17" s="49">
        <v>400</v>
      </c>
    </row>
    <row r="18" spans="1:2" ht="15" customHeight="1">
      <c r="A18" s="48" t="s">
        <v>77</v>
      </c>
      <c r="B18" s="50">
        <v>1150.3900000000001</v>
      </c>
    </row>
  </sheetData>
  <mergeCells count="1">
    <mergeCell ref="A1:B1"/>
  </mergeCells>
  <pageMargins left="0.7" right="0.7" top="0.75" bottom="0.75" header="0.3" footer="0.3"/>
  <pageSetup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mkt2</dc:creator>
  <cp:lastModifiedBy>sccl</cp:lastModifiedBy>
  <cp:lastPrinted>2025-02-03T09:21:39Z</cp:lastPrinted>
  <dcterms:created xsi:type="dcterms:W3CDTF">1996-10-14T23:33:28Z</dcterms:created>
  <dcterms:modified xsi:type="dcterms:W3CDTF">2025-02-06T05:16:36Z</dcterms:modified>
</cp:coreProperties>
</file>