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015" windowHeight="7965" tabRatio="412" activeTab="0"/>
  </bookViews>
  <sheets>
    <sheet name="Sheet1" sheetId="1" r:id="rId1"/>
  </sheets>
  <definedNames>
    <definedName name="_xlnm._FilterDatabase" localSheetId="0" hidden="1">'Sheet1'!$A$4:$AD$23</definedName>
    <definedName name="_xlnm.Print_Area" localSheetId="0">'Sheet1'!$A$1:$AA$23</definedName>
  </definedNames>
  <calcPr fullCalcOnLoad="1"/>
</workbook>
</file>

<file path=xl/sharedStrings.xml><?xml version="1.0" encoding="utf-8"?>
<sst xmlns="http://schemas.openxmlformats.org/spreadsheetml/2006/main" count="68" uniqueCount="61">
  <si>
    <t>Grade</t>
  </si>
  <si>
    <t>Forest Permit Fee</t>
  </si>
  <si>
    <t>Taxable Amount</t>
  </si>
  <si>
    <t>For example :at bid price column reserve price  is shown for better under standing.</t>
  </si>
  <si>
    <t xml:space="preserve"> Bid price</t>
  </si>
  <si>
    <t>Royalty 14 % of bid price</t>
  </si>
  <si>
    <t>S.         No.</t>
  </si>
  <si>
    <t>Road Despatch points</t>
  </si>
  <si>
    <t>(COST PER TONNE)</t>
  </si>
  <si>
    <t>2% on Royalty towards NMET Fund</t>
  </si>
  <si>
    <t>Pre-weighbin charges/  Facility ch.</t>
  </si>
  <si>
    <t>E-sale ser.tax (1.5%)</t>
  </si>
  <si>
    <t>SGST 2.5%</t>
  </si>
  <si>
    <t>CGST 2.5%</t>
  </si>
  <si>
    <t>Value per tonne with 5% GST</t>
  </si>
  <si>
    <t>IGST 5%</t>
  </si>
  <si>
    <t>Value per tonne with 5% IGST</t>
  </si>
  <si>
    <t xml:space="preserve">  STC/ Addl. STC</t>
  </si>
  <si>
    <t>Land Adj.</t>
  </si>
  <si>
    <t>**Fuel Surcharge</t>
  </si>
  <si>
    <t xml:space="preserve"> wharf loading charges/Lifting  charges</t>
  </si>
  <si>
    <t>30% on Royalty towards DMFT</t>
  </si>
  <si>
    <t>G11-CRR</t>
  </si>
  <si>
    <t>Corpus CMPS 1998</t>
  </si>
  <si>
    <t>Value with 1% TCS for traders (outside the state)</t>
  </si>
  <si>
    <t>Value with 1% TCS for traders (within the state)</t>
  </si>
  <si>
    <t>Addl.Crushing Chgs/ MSTC/MJ COMM FOR MILL REJECTS</t>
  </si>
  <si>
    <t>GST Compensation Cess</t>
  </si>
  <si>
    <t xml:space="preserve">Explosive cost Adj. </t>
  </si>
  <si>
    <t>Help document to calculate total price of coal per tonne  by inserting the bid price .</t>
  </si>
  <si>
    <t>BHP KTK-III OC Project (BHOOPALPALLI)</t>
  </si>
  <si>
    <t>G5-CRR</t>
  </si>
  <si>
    <t xml:space="preserve">RAILWAY  CH </t>
  </si>
  <si>
    <t>G7-RND</t>
  </si>
  <si>
    <t>* You are requested to make payment after rounding off to the next digit.  For example Rs. 4047.141 shall be rounded off to Rs.4048.00</t>
  </si>
  <si>
    <t>LOGRD</t>
  </si>
  <si>
    <t>KOYAGUDEM OC2 (YELLANDU)</t>
  </si>
  <si>
    <t>G8-CRR</t>
  </si>
  <si>
    <t>G10-CRR</t>
  </si>
  <si>
    <t>G11-RND</t>
  </si>
  <si>
    <t>G8-ROM</t>
  </si>
  <si>
    <t>G10-RND</t>
  </si>
  <si>
    <t>KHAIRAGURA OC (BELLAMPALLI)</t>
  </si>
  <si>
    <t>KASIPET (MANDAMARRI)</t>
  </si>
  <si>
    <t>KISTARAM OC (KOTHAGUDEM)</t>
  </si>
  <si>
    <t>2 SEC - GDK 2 &amp; 2A                           GDK-2 SEC (2122)  (GODAVARIKHANI)</t>
  </si>
  <si>
    <t>GDK-9 INC - (VAKILPALLI) (GODAVARIKHANI)</t>
  </si>
  <si>
    <t>KTK - 1A (BHOOPALAPALLI)</t>
  </si>
  <si>
    <t>KTK - 5A (BHOOPALAPALLI)</t>
  </si>
  <si>
    <t>KTK-6  (BHOOPALAPALLI)</t>
  </si>
  <si>
    <t>G5-RND</t>
  </si>
  <si>
    <t>RK - 5 (SRIRAMPUR)</t>
  </si>
  <si>
    <t>IK  1A(SRIRAMPUR)</t>
  </si>
  <si>
    <t>SRP OC 2 (SRIRAMPUR)</t>
  </si>
  <si>
    <t>E-AUCTION DATE : 27.06.2024 by MSTC Ltd.</t>
  </si>
  <si>
    <t>GDK 11 (GODAARI KHANI)</t>
  </si>
  <si>
    <t>G9-RND</t>
  </si>
  <si>
    <t xml:space="preserve">STPP MILL REJECTS- STPP </t>
  </si>
  <si>
    <t>STPP MILL REJECTS</t>
  </si>
  <si>
    <t>GDK OC 3 CHP (GODAVARI KHANI) – GXSG</t>
  </si>
  <si>
    <t>GDK 1 CHP-(GODAVARI KHANI) – GOSG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</si>
</sst>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  <numFmt numFmtId="178" formatCode="0.0000"/>
    <numFmt numFmtId="179" formatCode="0.000"/>
    <numFmt numFmtId="180" formatCode="0.00000"/>
    <numFmt numFmtId="181" formatCode="0.0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"/>
    <numFmt numFmtId="188" formatCode="0;[Red]0"/>
    <numFmt numFmtId="189" formatCode="0.00;[Red]0.00"/>
    <numFmt numFmtId="190" formatCode="#,##0.00;[Red]#,##0.00"/>
    <numFmt numFmtId="191" formatCode="_(* #,##0.000_);_(* \(#,##0.000\);_(* &quot;-&quot;??_);_(@_)"/>
    <numFmt numFmtId="192" formatCode="0.000000"/>
    <numFmt numFmtId="193" formatCode="#,##0.000;[Red]#,##0.000"/>
    <numFmt numFmtId="194" formatCode="#,##0.0000"/>
    <numFmt numFmtId="195" formatCode="00000"/>
  </numFmts>
  <fonts count="4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33" borderId="12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33" borderId="15" xfId="0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17" xfId="0" applyFont="1" applyBorder="1" applyAlignment="1">
      <alignment vertical="center" wrapText="1"/>
    </xf>
    <xf numFmtId="179" fontId="2" fillId="0" borderId="17" xfId="0" applyNumberFormat="1" applyFont="1" applyBorder="1" applyAlignment="1">
      <alignment horizontal="center" vertical="center" wrapText="1"/>
    </xf>
    <xf numFmtId="179" fontId="2" fillId="0" borderId="0" xfId="0" applyNumberFormat="1" applyFont="1" applyAlignment="1">
      <alignment/>
    </xf>
    <xf numFmtId="179" fontId="2" fillId="0" borderId="12" xfId="0" applyNumberFormat="1" applyFont="1" applyBorder="1" applyAlignment="1">
      <alignment/>
    </xf>
    <xf numFmtId="179" fontId="2" fillId="0" borderId="15" xfId="0" applyNumberFormat="1" applyFont="1" applyBorder="1" applyAlignment="1">
      <alignment/>
    </xf>
    <xf numFmtId="2" fontId="2" fillId="0" borderId="17" xfId="0" applyNumberFormat="1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82" fontId="2" fillId="0" borderId="0" xfId="0" applyNumberFormat="1" applyFont="1" applyAlignment="1">
      <alignment horizontal="center"/>
    </xf>
    <xf numFmtId="179" fontId="5" fillId="34" borderId="0" xfId="0" applyNumberFormat="1" applyFont="1" applyFill="1" applyAlignment="1">
      <alignment horizontal="center"/>
    </xf>
    <xf numFmtId="179" fontId="2" fillId="0" borderId="0" xfId="0" applyNumberFormat="1" applyFont="1" applyAlignment="1">
      <alignment/>
    </xf>
    <xf numFmtId="4" fontId="2" fillId="0" borderId="17" xfId="0" applyNumberFormat="1" applyFont="1" applyBorder="1" applyAlignment="1">
      <alignment vertical="center" wrapText="1"/>
    </xf>
    <xf numFmtId="2" fontId="5" fillId="33" borderId="17" xfId="0" applyNumberFormat="1" applyFont="1" applyFill="1" applyBorder="1" applyAlignment="1">
      <alignment vertical="center" wrapText="1"/>
    </xf>
    <xf numFmtId="2" fontId="5" fillId="0" borderId="17" xfId="0" applyNumberFormat="1" applyFont="1" applyBorder="1" applyAlignment="1">
      <alignment vertical="center" wrapText="1"/>
    </xf>
    <xf numFmtId="179" fontId="5" fillId="34" borderId="17" xfId="0" applyNumberFormat="1" applyFont="1" applyFill="1" applyBorder="1" applyAlignment="1">
      <alignment vertical="center" wrapText="1"/>
    </xf>
    <xf numFmtId="4" fontId="5" fillId="0" borderId="17" xfId="0" applyNumberFormat="1" applyFont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79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6" fillId="0" borderId="18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17" xfId="0" applyBorder="1" applyAlignment="1">
      <alignment/>
    </xf>
    <xf numFmtId="189" fontId="6" fillId="0" borderId="18" xfId="0" applyNumberFormat="1" applyFont="1" applyBorder="1" applyAlignment="1">
      <alignment vertical="center" wrapText="1"/>
    </xf>
    <xf numFmtId="189" fontId="7" fillId="34" borderId="18" xfId="0" applyNumberFormat="1" applyFont="1" applyFill="1" applyBorder="1" applyAlignment="1">
      <alignment vertical="center" wrapText="1"/>
    </xf>
    <xf numFmtId="189" fontId="6" fillId="0" borderId="17" xfId="0" applyNumberFormat="1" applyFont="1" applyFill="1" applyBorder="1" applyAlignment="1">
      <alignment vertical="center" wrapText="1"/>
    </xf>
    <xf numFmtId="189" fontId="6" fillId="0" borderId="17" xfId="0" applyNumberFormat="1" applyFont="1" applyBorder="1" applyAlignment="1">
      <alignment vertical="center" wrapText="1"/>
    </xf>
    <xf numFmtId="189" fontId="6" fillId="0" borderId="19" xfId="0" applyNumberFormat="1" applyFont="1" applyBorder="1" applyAlignment="1">
      <alignment vertical="center" wrapText="1"/>
    </xf>
    <xf numFmtId="4" fontId="2" fillId="0" borderId="0" xfId="0" applyNumberFormat="1" applyFont="1" applyFill="1" applyAlignment="1">
      <alignment/>
    </xf>
    <xf numFmtId="189" fontId="2" fillId="0" borderId="0" xfId="0" applyNumberFormat="1" applyFont="1" applyAlignment="1">
      <alignment/>
    </xf>
    <xf numFmtId="189" fontId="7" fillId="34" borderId="17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1" fontId="6" fillId="35" borderId="18" xfId="0" applyNumberFormat="1" applyFont="1" applyFill="1" applyBorder="1" applyAlignment="1">
      <alignment vertical="center" wrapText="1"/>
    </xf>
    <xf numFmtId="189" fontId="6" fillId="35" borderId="18" xfId="0" applyNumberFormat="1" applyFont="1" applyFill="1" applyBorder="1" applyAlignment="1">
      <alignment vertical="center" wrapText="1"/>
    </xf>
    <xf numFmtId="179" fontId="2" fillId="35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4" fontId="2" fillId="35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45" fillId="0" borderId="20" xfId="0" applyFont="1" applyBorder="1" applyAlignment="1">
      <alignment wrapText="1"/>
    </xf>
    <xf numFmtId="0" fontId="45" fillId="0" borderId="21" xfId="0" applyFont="1" applyBorder="1" applyAlignment="1">
      <alignment wrapText="1"/>
    </xf>
    <xf numFmtId="189" fontId="6" fillId="0" borderId="18" xfId="57" applyNumberFormat="1" applyFont="1" applyBorder="1" applyAlignment="1">
      <alignment vertical="center" wrapText="1"/>
      <protection/>
    </xf>
    <xf numFmtId="0" fontId="0" fillId="0" borderId="0" xfId="0" applyFont="1" applyBorder="1" applyAlignment="1">
      <alignment/>
    </xf>
    <xf numFmtId="0" fontId="45" fillId="0" borderId="18" xfId="0" applyFont="1" applyBorder="1" applyAlignment="1">
      <alignment wrapText="1"/>
    </xf>
    <xf numFmtId="0" fontId="45" fillId="0" borderId="22" xfId="0" applyFont="1" applyBorder="1" applyAlignment="1">
      <alignment wrapText="1"/>
    </xf>
    <xf numFmtId="0" fontId="45" fillId="0" borderId="20" xfId="0" applyFont="1" applyBorder="1" applyAlignment="1">
      <alignment horizontal="right" wrapText="1"/>
    </xf>
    <xf numFmtId="0" fontId="45" fillId="0" borderId="21" xfId="0" applyFont="1" applyBorder="1" applyAlignment="1">
      <alignment horizontal="righ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zoomScaleSheetLayoutView="85" zoomScalePageLayoutView="67" workbookViewId="0" topLeftCell="J1">
      <selection activeCell="Y2" sqref="Y2"/>
    </sheetView>
  </sheetViews>
  <sheetFormatPr defaultColWidth="9.140625" defaultRowHeight="12.75"/>
  <cols>
    <col min="1" max="1" width="4.8515625" style="20" customWidth="1"/>
    <col min="2" max="2" width="34.421875" style="18" customWidth="1"/>
    <col min="3" max="3" width="11.7109375" style="19" bestFit="1" customWidth="1"/>
    <col min="4" max="4" width="9.8515625" style="19" bestFit="1" customWidth="1"/>
    <col min="5" max="5" width="13.140625" style="24" bestFit="1" customWidth="1"/>
    <col min="6" max="6" width="10.421875" style="6" bestFit="1" customWidth="1"/>
    <col min="7" max="7" width="13.57421875" style="6" bestFit="1" customWidth="1"/>
    <col min="8" max="8" width="8.57421875" style="6" bestFit="1" customWidth="1"/>
    <col min="9" max="9" width="7.7109375" style="6" bestFit="1" customWidth="1"/>
    <col min="10" max="10" width="12.7109375" style="19" bestFit="1" customWidth="1"/>
    <col min="11" max="11" width="8.140625" style="6" bestFit="1" customWidth="1"/>
    <col min="12" max="12" width="11.00390625" style="5" bestFit="1" customWidth="1"/>
    <col min="13" max="13" width="8.8515625" style="6" bestFit="1" customWidth="1"/>
    <col min="14" max="14" width="9.7109375" style="6" bestFit="1" customWidth="1"/>
    <col min="15" max="15" width="9.421875" style="21" bestFit="1" customWidth="1"/>
    <col min="16" max="17" width="10.28125" style="6" bestFit="1" customWidth="1"/>
    <col min="18" max="18" width="10.57421875" style="6" bestFit="1" customWidth="1"/>
    <col min="19" max="19" width="9.00390625" style="7" customWidth="1"/>
    <col min="20" max="20" width="9.7109375" style="5" bestFit="1" customWidth="1"/>
    <col min="21" max="21" width="9.00390625" style="21" bestFit="1" customWidth="1"/>
    <col min="22" max="22" width="9.28125" style="28" customWidth="1"/>
    <col min="23" max="23" width="11.140625" style="28" bestFit="1" customWidth="1"/>
    <col min="24" max="24" width="15.8515625" style="28" customWidth="1"/>
    <col min="25" max="25" width="17.8515625" style="30" customWidth="1"/>
    <col min="26" max="26" width="13.7109375" style="31" customWidth="1"/>
    <col min="27" max="27" width="13.8515625" style="29" customWidth="1"/>
    <col min="28" max="28" width="10.7109375" style="6" bestFit="1" customWidth="1"/>
    <col min="29" max="29" width="21.8515625" style="6" customWidth="1"/>
    <col min="30" max="16384" width="9.140625" style="6" customWidth="1"/>
  </cols>
  <sheetData>
    <row r="1" spans="1:4" ht="15.75">
      <c r="A1" s="1" t="s">
        <v>54</v>
      </c>
      <c r="B1" s="2"/>
      <c r="C1" s="3"/>
      <c r="D1" s="4"/>
    </row>
    <row r="2" spans="1:26" ht="15.75">
      <c r="A2" s="8" t="s">
        <v>29</v>
      </c>
      <c r="B2" s="9"/>
      <c r="C2" s="10"/>
      <c r="D2" s="10"/>
      <c r="E2" s="25"/>
      <c r="F2" s="11"/>
      <c r="G2" s="11"/>
      <c r="H2" s="11"/>
      <c r="I2" s="12"/>
      <c r="J2" s="4"/>
      <c r="Z2" s="31" t="s">
        <v>8</v>
      </c>
    </row>
    <row r="3" spans="1:10" ht="15.75">
      <c r="A3" s="13" t="s">
        <v>3</v>
      </c>
      <c r="B3" s="14"/>
      <c r="C3" s="15"/>
      <c r="D3" s="15"/>
      <c r="E3" s="26"/>
      <c r="F3" s="16"/>
      <c r="G3" s="16"/>
      <c r="H3" s="16"/>
      <c r="I3" s="17"/>
      <c r="J3" s="4"/>
    </row>
    <row r="4" spans="1:27" ht="105.75" customHeight="1" thickBot="1">
      <c r="A4" s="39" t="s">
        <v>6</v>
      </c>
      <c r="B4" s="38" t="s">
        <v>7</v>
      </c>
      <c r="C4" s="40" t="s">
        <v>0</v>
      </c>
      <c r="D4" s="40" t="s">
        <v>4</v>
      </c>
      <c r="E4" s="23" t="s">
        <v>5</v>
      </c>
      <c r="F4" s="22" t="s">
        <v>20</v>
      </c>
      <c r="G4" s="22" t="s">
        <v>26</v>
      </c>
      <c r="H4" s="22" t="s">
        <v>32</v>
      </c>
      <c r="I4" s="22" t="s">
        <v>18</v>
      </c>
      <c r="J4" s="40" t="s">
        <v>10</v>
      </c>
      <c r="K4" s="22" t="s">
        <v>17</v>
      </c>
      <c r="L4" s="22" t="s">
        <v>19</v>
      </c>
      <c r="M4" s="22" t="s">
        <v>1</v>
      </c>
      <c r="N4" s="22" t="s">
        <v>23</v>
      </c>
      <c r="O4" s="27" t="s">
        <v>11</v>
      </c>
      <c r="P4" s="22" t="s">
        <v>9</v>
      </c>
      <c r="Q4" s="22" t="s">
        <v>21</v>
      </c>
      <c r="R4" s="22" t="s">
        <v>28</v>
      </c>
      <c r="S4" s="33" t="s">
        <v>2</v>
      </c>
      <c r="T4" s="22" t="s">
        <v>27</v>
      </c>
      <c r="U4" s="34" t="s">
        <v>12</v>
      </c>
      <c r="V4" s="34" t="s">
        <v>13</v>
      </c>
      <c r="W4" s="35" t="s">
        <v>14</v>
      </c>
      <c r="X4" s="35" t="s">
        <v>25</v>
      </c>
      <c r="Y4" s="22" t="s">
        <v>15</v>
      </c>
      <c r="Z4" s="36" t="s">
        <v>16</v>
      </c>
      <c r="AA4" s="37" t="s">
        <v>24</v>
      </c>
    </row>
    <row r="5" spans="1:29" s="41" customFormat="1" ht="28.5" customHeight="1" thickBot="1">
      <c r="A5" s="44">
        <v>1</v>
      </c>
      <c r="B5" s="63" t="s">
        <v>44</v>
      </c>
      <c r="C5" s="67" t="s">
        <v>37</v>
      </c>
      <c r="D5" s="69">
        <v>4900</v>
      </c>
      <c r="E5" s="48">
        <f>D5*14%</f>
        <v>686.0000000000001</v>
      </c>
      <c r="F5" s="58">
        <v>0</v>
      </c>
      <c r="G5" s="58">
        <v>0</v>
      </c>
      <c r="H5" s="58">
        <v>0</v>
      </c>
      <c r="I5" s="58">
        <v>61</v>
      </c>
      <c r="J5" s="58">
        <v>60</v>
      </c>
      <c r="K5" s="58">
        <v>0</v>
      </c>
      <c r="L5" s="58">
        <v>686</v>
      </c>
      <c r="M5" s="58">
        <v>10</v>
      </c>
      <c r="N5" s="58">
        <v>10</v>
      </c>
      <c r="O5" s="58">
        <f aca="true" t="shared" si="0" ref="O5:O10">D5*1.5%</f>
        <v>73.5</v>
      </c>
      <c r="P5" s="58">
        <f aca="true" t="shared" si="1" ref="P5:P15">E5*2%</f>
        <v>13.720000000000002</v>
      </c>
      <c r="Q5" s="58">
        <f aca="true" t="shared" si="2" ref="Q5:Q10">E5*30%</f>
        <v>205.80000000000004</v>
      </c>
      <c r="R5" s="58">
        <v>146.4</v>
      </c>
      <c r="S5" s="48">
        <f aca="true" t="shared" si="3" ref="S5:S17">SUM(D5:R5)</f>
        <v>6852.42</v>
      </c>
      <c r="T5" s="58">
        <v>400</v>
      </c>
      <c r="U5" s="58">
        <f aca="true" t="shared" si="4" ref="U5:U12">S5*2.5%</f>
        <v>171.31050000000002</v>
      </c>
      <c r="V5" s="58">
        <f aca="true" t="shared" si="5" ref="V5:V12">S5*2.5%</f>
        <v>171.31050000000002</v>
      </c>
      <c r="W5" s="58">
        <f aca="true" t="shared" si="6" ref="W5:W12">SUM(S5:V5)</f>
        <v>7595.040999999999</v>
      </c>
      <c r="X5" s="58">
        <f aca="true" t="shared" si="7" ref="X5:X12">W5*101%</f>
        <v>7670.99141</v>
      </c>
      <c r="Y5" s="58">
        <f aca="true" t="shared" si="8" ref="Y5:Y12">S5*5%</f>
        <v>342.62100000000004</v>
      </c>
      <c r="Z5" s="49">
        <f aca="true" t="shared" si="9" ref="Z5:Z15">S5+T5+Y5</f>
        <v>7595.041</v>
      </c>
      <c r="AA5" s="58">
        <f aca="true" t="shared" si="10" ref="AA5:AA14">Z5*101%</f>
        <v>7670.9914100000005</v>
      </c>
      <c r="AC5" s="53"/>
    </row>
    <row r="6" spans="1:28" s="60" customFormat="1" ht="31.5" customHeight="1" thickBot="1">
      <c r="A6" s="57">
        <v>2</v>
      </c>
      <c r="B6" s="64" t="s">
        <v>36</v>
      </c>
      <c r="C6" s="68" t="s">
        <v>22</v>
      </c>
      <c r="D6" s="70">
        <v>3810</v>
      </c>
      <c r="E6" s="48">
        <f>D6*14%</f>
        <v>533.4000000000001</v>
      </c>
      <c r="F6" s="58">
        <v>21.25</v>
      </c>
      <c r="G6" s="58">
        <v>17</v>
      </c>
      <c r="H6" s="58">
        <v>0</v>
      </c>
      <c r="I6" s="58">
        <v>61</v>
      </c>
      <c r="J6" s="58">
        <v>0</v>
      </c>
      <c r="K6" s="58">
        <v>0</v>
      </c>
      <c r="L6" s="58">
        <v>686</v>
      </c>
      <c r="M6" s="58">
        <v>10</v>
      </c>
      <c r="N6" s="58">
        <v>10</v>
      </c>
      <c r="O6" s="58">
        <f t="shared" si="0"/>
        <v>57.15</v>
      </c>
      <c r="P6" s="58">
        <f t="shared" si="1"/>
        <v>10.668000000000003</v>
      </c>
      <c r="Q6" s="58">
        <f t="shared" si="2"/>
        <v>160.02</v>
      </c>
      <c r="R6" s="58">
        <v>146.4</v>
      </c>
      <c r="S6" s="58">
        <f t="shared" si="3"/>
        <v>5522.887999999999</v>
      </c>
      <c r="T6" s="58">
        <v>400</v>
      </c>
      <c r="U6" s="58">
        <f t="shared" si="4"/>
        <v>138.07219999999998</v>
      </c>
      <c r="V6" s="58">
        <f t="shared" si="5"/>
        <v>138.07219999999998</v>
      </c>
      <c r="W6" s="58">
        <f t="shared" si="6"/>
        <v>6199.032399999998</v>
      </c>
      <c r="X6" s="58">
        <f t="shared" si="7"/>
        <v>6261.022723999999</v>
      </c>
      <c r="Y6" s="58">
        <f t="shared" si="8"/>
        <v>276.14439999999996</v>
      </c>
      <c r="Z6" s="49">
        <f t="shared" si="9"/>
        <v>6199.032399999999</v>
      </c>
      <c r="AA6" s="58">
        <f t="shared" si="10"/>
        <v>6261.0227239999995</v>
      </c>
      <c r="AB6" s="59"/>
    </row>
    <row r="7" spans="1:29" s="60" customFormat="1" ht="27.75" customHeight="1" thickBot="1">
      <c r="A7" s="57">
        <v>3</v>
      </c>
      <c r="B7" s="64" t="s">
        <v>36</v>
      </c>
      <c r="C7" s="68" t="s">
        <v>35</v>
      </c>
      <c r="D7" s="70">
        <v>400</v>
      </c>
      <c r="E7" s="48">
        <v>0</v>
      </c>
      <c r="F7" s="58">
        <v>21.25</v>
      </c>
      <c r="G7" s="48">
        <v>17</v>
      </c>
      <c r="H7" s="48">
        <v>0</v>
      </c>
      <c r="I7" s="48">
        <v>61</v>
      </c>
      <c r="J7" s="48">
        <v>0</v>
      </c>
      <c r="K7" s="48">
        <v>0</v>
      </c>
      <c r="L7" s="48">
        <v>686</v>
      </c>
      <c r="M7" s="48">
        <v>10</v>
      </c>
      <c r="N7" s="48">
        <v>10</v>
      </c>
      <c r="O7" s="48">
        <f t="shared" si="0"/>
        <v>6</v>
      </c>
      <c r="P7" s="48">
        <f t="shared" si="1"/>
        <v>0</v>
      </c>
      <c r="Q7" s="48">
        <f t="shared" si="2"/>
        <v>0</v>
      </c>
      <c r="R7" s="48">
        <v>146.4</v>
      </c>
      <c r="S7" s="48">
        <f t="shared" si="3"/>
        <v>1357.65</v>
      </c>
      <c r="T7" s="48">
        <v>400</v>
      </c>
      <c r="U7" s="48">
        <f t="shared" si="4"/>
        <v>33.941250000000004</v>
      </c>
      <c r="V7" s="48">
        <f t="shared" si="5"/>
        <v>33.941250000000004</v>
      </c>
      <c r="W7" s="48">
        <f t="shared" si="6"/>
        <v>1825.5325000000003</v>
      </c>
      <c r="X7" s="48">
        <f t="shared" si="7"/>
        <v>1843.7878250000003</v>
      </c>
      <c r="Y7" s="48">
        <f t="shared" si="8"/>
        <v>67.88250000000001</v>
      </c>
      <c r="Z7" s="49">
        <f t="shared" si="9"/>
        <v>1825.5325</v>
      </c>
      <c r="AA7" s="48">
        <f>Z7*101%</f>
        <v>1843.787825</v>
      </c>
      <c r="AB7" s="59"/>
      <c r="AC7" s="61"/>
    </row>
    <row r="8" spans="1:29" ht="29.25" customHeight="1" thickBot="1">
      <c r="A8" s="44">
        <v>4</v>
      </c>
      <c r="B8" s="64" t="s">
        <v>45</v>
      </c>
      <c r="C8" s="68" t="s">
        <v>40</v>
      </c>
      <c r="D8" s="70">
        <v>4810</v>
      </c>
      <c r="E8" s="48">
        <f aca="true" t="shared" si="11" ref="E8:E15">D8*14%</f>
        <v>673.4000000000001</v>
      </c>
      <c r="F8" s="48">
        <v>0</v>
      </c>
      <c r="G8" s="48">
        <v>0</v>
      </c>
      <c r="H8" s="48">
        <v>0</v>
      </c>
      <c r="I8" s="48">
        <v>61</v>
      </c>
      <c r="J8" s="48">
        <v>0</v>
      </c>
      <c r="K8" s="48">
        <v>0</v>
      </c>
      <c r="L8" s="48">
        <v>686</v>
      </c>
      <c r="M8" s="48">
        <v>10</v>
      </c>
      <c r="N8" s="48">
        <v>10</v>
      </c>
      <c r="O8" s="48">
        <f t="shared" si="0"/>
        <v>72.14999999999999</v>
      </c>
      <c r="P8" s="48">
        <f t="shared" si="1"/>
        <v>13.468000000000002</v>
      </c>
      <c r="Q8" s="48">
        <f t="shared" si="2"/>
        <v>202.02</v>
      </c>
      <c r="R8" s="48">
        <v>146.4</v>
      </c>
      <c r="S8" s="48">
        <f t="shared" si="3"/>
        <v>6684.437999999999</v>
      </c>
      <c r="T8" s="48">
        <v>400</v>
      </c>
      <c r="U8" s="48">
        <f t="shared" si="4"/>
        <v>167.11095</v>
      </c>
      <c r="V8" s="48">
        <f t="shared" si="5"/>
        <v>167.11095</v>
      </c>
      <c r="W8" s="48">
        <f t="shared" si="6"/>
        <v>7418.6599</v>
      </c>
      <c r="X8" s="48">
        <f t="shared" si="7"/>
        <v>7492.846498999999</v>
      </c>
      <c r="Y8" s="48">
        <f t="shared" si="8"/>
        <v>334.2219</v>
      </c>
      <c r="Z8" s="49">
        <f t="shared" si="9"/>
        <v>7418.659899999999</v>
      </c>
      <c r="AA8" s="48">
        <f t="shared" si="10"/>
        <v>7492.846498999998</v>
      </c>
      <c r="AB8" s="32"/>
      <c r="AC8" s="7"/>
    </row>
    <row r="9" spans="1:29" ht="34.5" customHeight="1" thickBot="1">
      <c r="A9" s="44">
        <v>5</v>
      </c>
      <c r="B9" s="64" t="s">
        <v>46</v>
      </c>
      <c r="C9" s="68" t="s">
        <v>33</v>
      </c>
      <c r="D9" s="70">
        <v>5620</v>
      </c>
      <c r="E9" s="48">
        <f t="shared" si="11"/>
        <v>786.8000000000001</v>
      </c>
      <c r="F9" s="48">
        <v>0</v>
      </c>
      <c r="G9" s="48">
        <v>0</v>
      </c>
      <c r="H9" s="48">
        <v>0</v>
      </c>
      <c r="I9" s="48">
        <v>61</v>
      </c>
      <c r="J9" s="48">
        <v>0</v>
      </c>
      <c r="K9" s="48">
        <v>0</v>
      </c>
      <c r="L9" s="48">
        <v>686</v>
      </c>
      <c r="M9" s="48">
        <v>10</v>
      </c>
      <c r="N9" s="48">
        <v>10</v>
      </c>
      <c r="O9" s="48">
        <f t="shared" si="0"/>
        <v>84.3</v>
      </c>
      <c r="P9" s="48">
        <f t="shared" si="1"/>
        <v>15.736000000000002</v>
      </c>
      <c r="Q9" s="48">
        <f t="shared" si="2"/>
        <v>236.04000000000002</v>
      </c>
      <c r="R9" s="48">
        <v>146.4</v>
      </c>
      <c r="S9" s="48">
        <f t="shared" si="3"/>
        <v>7656.276</v>
      </c>
      <c r="T9" s="48">
        <v>400</v>
      </c>
      <c r="U9" s="48">
        <f t="shared" si="4"/>
        <v>191.4069</v>
      </c>
      <c r="V9" s="48">
        <f t="shared" si="5"/>
        <v>191.4069</v>
      </c>
      <c r="W9" s="48">
        <f t="shared" si="6"/>
        <v>8439.0898</v>
      </c>
      <c r="X9" s="48">
        <f t="shared" si="7"/>
        <v>8523.480698</v>
      </c>
      <c r="Y9" s="48">
        <f t="shared" si="8"/>
        <v>382.8138</v>
      </c>
      <c r="Z9" s="49">
        <f t="shared" si="9"/>
        <v>8439.0898</v>
      </c>
      <c r="AA9" s="48">
        <f>Z9*101%</f>
        <v>8523.480698</v>
      </c>
      <c r="AB9" s="32"/>
      <c r="AC9" s="7"/>
    </row>
    <row r="10" spans="1:29" ht="34.5" customHeight="1" thickBot="1">
      <c r="A10" s="57">
        <v>6</v>
      </c>
      <c r="B10" s="64" t="s">
        <v>55</v>
      </c>
      <c r="C10" s="68" t="s">
        <v>56</v>
      </c>
      <c r="D10" s="70">
        <v>4670</v>
      </c>
      <c r="E10" s="48">
        <f t="shared" si="11"/>
        <v>653.8000000000001</v>
      </c>
      <c r="F10" s="48">
        <v>0</v>
      </c>
      <c r="G10" s="48">
        <v>0</v>
      </c>
      <c r="H10" s="48">
        <v>0</v>
      </c>
      <c r="I10" s="48">
        <v>61</v>
      </c>
      <c r="J10" s="48">
        <v>0</v>
      </c>
      <c r="K10" s="48">
        <v>0</v>
      </c>
      <c r="L10" s="48">
        <v>686</v>
      </c>
      <c r="M10" s="48">
        <v>10</v>
      </c>
      <c r="N10" s="48">
        <v>10</v>
      </c>
      <c r="O10" s="48">
        <f t="shared" si="0"/>
        <v>70.05</v>
      </c>
      <c r="P10" s="48">
        <f t="shared" si="1"/>
        <v>13.076000000000002</v>
      </c>
      <c r="Q10" s="48">
        <f t="shared" si="2"/>
        <v>196.14000000000001</v>
      </c>
      <c r="R10" s="48">
        <v>146.4</v>
      </c>
      <c r="S10" s="48">
        <f t="shared" si="3"/>
        <v>6516.466</v>
      </c>
      <c r="T10" s="48">
        <v>400</v>
      </c>
      <c r="U10" s="48">
        <f t="shared" si="4"/>
        <v>162.91165</v>
      </c>
      <c r="V10" s="48">
        <f t="shared" si="5"/>
        <v>162.91165</v>
      </c>
      <c r="W10" s="48">
        <f t="shared" si="6"/>
        <v>7242.2893</v>
      </c>
      <c r="X10" s="48">
        <f t="shared" si="7"/>
        <v>7314.712193</v>
      </c>
      <c r="Y10" s="48">
        <f t="shared" si="8"/>
        <v>325.8233</v>
      </c>
      <c r="Z10" s="49">
        <f t="shared" si="9"/>
        <v>7242.2893</v>
      </c>
      <c r="AA10" s="48">
        <f>Z10*101%</f>
        <v>7314.712193</v>
      </c>
      <c r="AB10" s="32"/>
      <c r="AC10" s="7"/>
    </row>
    <row r="11" spans="1:28" ht="33" customHeight="1" thickBot="1">
      <c r="A11" s="57">
        <v>7</v>
      </c>
      <c r="B11" s="64" t="s">
        <v>30</v>
      </c>
      <c r="C11" s="68" t="s">
        <v>31</v>
      </c>
      <c r="D11" s="70">
        <v>6330</v>
      </c>
      <c r="E11" s="48">
        <f t="shared" si="11"/>
        <v>886.2</v>
      </c>
      <c r="F11" s="48">
        <v>21.25</v>
      </c>
      <c r="G11" s="48">
        <v>17</v>
      </c>
      <c r="H11" s="48">
        <v>0</v>
      </c>
      <c r="I11" s="48">
        <v>61</v>
      </c>
      <c r="J11" s="48">
        <v>0</v>
      </c>
      <c r="K11" s="48">
        <v>0</v>
      </c>
      <c r="L11" s="48">
        <v>686</v>
      </c>
      <c r="M11" s="48">
        <v>10</v>
      </c>
      <c r="N11" s="48">
        <v>10</v>
      </c>
      <c r="O11" s="48">
        <f>D11*1.5%</f>
        <v>94.95</v>
      </c>
      <c r="P11" s="48">
        <f t="shared" si="1"/>
        <v>17.724</v>
      </c>
      <c r="Q11" s="48">
        <f>E11*30%</f>
        <v>265.86</v>
      </c>
      <c r="R11" s="48">
        <v>146.4</v>
      </c>
      <c r="S11" s="48">
        <f t="shared" si="3"/>
        <v>8546.384</v>
      </c>
      <c r="T11" s="48">
        <v>400</v>
      </c>
      <c r="U11" s="48">
        <f t="shared" si="4"/>
        <v>213.6596</v>
      </c>
      <c r="V11" s="48">
        <f t="shared" si="5"/>
        <v>213.6596</v>
      </c>
      <c r="W11" s="48">
        <f t="shared" si="6"/>
        <v>9373.703200000002</v>
      </c>
      <c r="X11" s="48">
        <f t="shared" si="7"/>
        <v>9467.440232000003</v>
      </c>
      <c r="Y11" s="48">
        <f t="shared" si="8"/>
        <v>427.3192</v>
      </c>
      <c r="Z11" s="49">
        <f t="shared" si="9"/>
        <v>9373.7032</v>
      </c>
      <c r="AA11" s="48">
        <f>Z11*101%</f>
        <v>9467.440232</v>
      </c>
      <c r="AB11" s="32"/>
    </row>
    <row r="12" spans="1:30" ht="30" customHeight="1" thickBot="1">
      <c r="A12" s="44">
        <v>8</v>
      </c>
      <c r="B12" s="64" t="s">
        <v>47</v>
      </c>
      <c r="C12" s="68" t="s">
        <v>41</v>
      </c>
      <c r="D12" s="70">
        <v>4520</v>
      </c>
      <c r="E12" s="48">
        <f t="shared" si="11"/>
        <v>632.8000000000001</v>
      </c>
      <c r="F12" s="48">
        <v>0</v>
      </c>
      <c r="G12" s="48">
        <v>0</v>
      </c>
      <c r="H12" s="48">
        <v>0</v>
      </c>
      <c r="I12" s="48">
        <v>61</v>
      </c>
      <c r="J12" s="48">
        <v>0</v>
      </c>
      <c r="K12" s="48">
        <v>0</v>
      </c>
      <c r="L12" s="48">
        <v>686</v>
      </c>
      <c r="M12" s="48">
        <v>10</v>
      </c>
      <c r="N12" s="48">
        <v>10</v>
      </c>
      <c r="O12" s="48">
        <f>D12*1.5%</f>
        <v>67.8</v>
      </c>
      <c r="P12" s="48">
        <f t="shared" si="1"/>
        <v>12.656000000000002</v>
      </c>
      <c r="Q12" s="48">
        <f>E12*30%</f>
        <v>189.84</v>
      </c>
      <c r="R12" s="48">
        <v>146.4</v>
      </c>
      <c r="S12" s="48">
        <f t="shared" si="3"/>
        <v>6336.496</v>
      </c>
      <c r="T12" s="48">
        <v>400</v>
      </c>
      <c r="U12" s="48">
        <f t="shared" si="4"/>
        <v>158.41240000000002</v>
      </c>
      <c r="V12" s="48">
        <f t="shared" si="5"/>
        <v>158.41240000000002</v>
      </c>
      <c r="W12" s="48">
        <f t="shared" si="6"/>
        <v>7053.3208</v>
      </c>
      <c r="X12" s="48">
        <f t="shared" si="7"/>
        <v>7123.854008</v>
      </c>
      <c r="Y12" s="48">
        <f t="shared" si="8"/>
        <v>316.82480000000004</v>
      </c>
      <c r="Z12" s="49">
        <f t="shared" si="9"/>
        <v>7053.3208</v>
      </c>
      <c r="AA12" s="48">
        <f>Z12*101%</f>
        <v>7123.854008</v>
      </c>
      <c r="AC12" s="7"/>
      <c r="AD12" s="54"/>
    </row>
    <row r="13" spans="1:29" ht="29.25" customHeight="1" thickBot="1">
      <c r="A13" s="44">
        <v>9</v>
      </c>
      <c r="B13" s="64" t="s">
        <v>48</v>
      </c>
      <c r="C13" s="68" t="s">
        <v>39</v>
      </c>
      <c r="D13" s="70">
        <v>3950</v>
      </c>
      <c r="E13" s="48">
        <f t="shared" si="11"/>
        <v>553</v>
      </c>
      <c r="F13" s="48">
        <v>0</v>
      </c>
      <c r="G13" s="48">
        <v>0</v>
      </c>
      <c r="H13" s="48">
        <v>0</v>
      </c>
      <c r="I13" s="48">
        <v>61</v>
      </c>
      <c r="J13" s="48">
        <v>0</v>
      </c>
      <c r="K13" s="48">
        <v>0</v>
      </c>
      <c r="L13" s="48">
        <v>686</v>
      </c>
      <c r="M13" s="48">
        <v>10</v>
      </c>
      <c r="N13" s="48">
        <v>10</v>
      </c>
      <c r="O13" s="48">
        <f>D13*1.5%</f>
        <v>59.25</v>
      </c>
      <c r="P13" s="48">
        <f>E13*2%</f>
        <v>11.06</v>
      </c>
      <c r="Q13" s="48">
        <f>E13*30%</f>
        <v>165.9</v>
      </c>
      <c r="R13" s="48">
        <v>146.4</v>
      </c>
      <c r="S13" s="48">
        <f t="shared" si="3"/>
        <v>5652.61</v>
      </c>
      <c r="T13" s="48">
        <v>400</v>
      </c>
      <c r="U13" s="48">
        <f aca="true" t="shared" si="12" ref="U13:U22">S13*2.5%</f>
        <v>141.31525</v>
      </c>
      <c r="V13" s="48">
        <f aca="true" t="shared" si="13" ref="V13:V22">S13*2.5%</f>
        <v>141.31525</v>
      </c>
      <c r="W13" s="48">
        <f aca="true" t="shared" si="14" ref="W13:W22">SUM(S13:V13)</f>
        <v>6335.240499999999</v>
      </c>
      <c r="X13" s="48">
        <f aca="true" t="shared" si="15" ref="X13:X21">W13*101%</f>
        <v>6398.592904999999</v>
      </c>
      <c r="Y13" s="48">
        <f aca="true" t="shared" si="16" ref="Y13:Y22">S13*5%</f>
        <v>282.6305</v>
      </c>
      <c r="Z13" s="49">
        <f t="shared" si="9"/>
        <v>6335.2405</v>
      </c>
      <c r="AA13" s="48">
        <f t="shared" si="10"/>
        <v>6398.5929049999995</v>
      </c>
      <c r="AC13" s="7"/>
    </row>
    <row r="14" spans="1:30" ht="29.25" customHeight="1" thickBot="1">
      <c r="A14" s="57">
        <v>10</v>
      </c>
      <c r="B14" s="64" t="s">
        <v>49</v>
      </c>
      <c r="C14" s="68" t="s">
        <v>50</v>
      </c>
      <c r="D14" s="70">
        <v>7290</v>
      </c>
      <c r="E14" s="48">
        <f t="shared" si="11"/>
        <v>1020.6000000000001</v>
      </c>
      <c r="F14" s="48">
        <v>0</v>
      </c>
      <c r="G14" s="48">
        <v>0</v>
      </c>
      <c r="H14" s="48">
        <v>0</v>
      </c>
      <c r="I14" s="48">
        <v>61</v>
      </c>
      <c r="J14" s="48">
        <v>0</v>
      </c>
      <c r="K14" s="48">
        <v>0</v>
      </c>
      <c r="L14" s="48">
        <v>686</v>
      </c>
      <c r="M14" s="48">
        <v>10</v>
      </c>
      <c r="N14" s="48">
        <v>10</v>
      </c>
      <c r="O14" s="48">
        <f>D14*1.5%</f>
        <v>109.35</v>
      </c>
      <c r="P14" s="48">
        <f>E14*2%</f>
        <v>20.412000000000003</v>
      </c>
      <c r="Q14" s="48">
        <f>E14*30%</f>
        <v>306.18</v>
      </c>
      <c r="R14" s="48">
        <v>146.4</v>
      </c>
      <c r="S14" s="48">
        <f t="shared" si="3"/>
        <v>9659.942000000001</v>
      </c>
      <c r="T14" s="48">
        <v>400</v>
      </c>
      <c r="U14" s="48">
        <f t="shared" si="12"/>
        <v>241.49855000000002</v>
      </c>
      <c r="V14" s="48">
        <f t="shared" si="13"/>
        <v>241.49855000000002</v>
      </c>
      <c r="W14" s="48">
        <f t="shared" si="14"/>
        <v>10542.939100000001</v>
      </c>
      <c r="X14" s="48">
        <f t="shared" si="15"/>
        <v>10648.368491000001</v>
      </c>
      <c r="Y14" s="48">
        <f t="shared" si="16"/>
        <v>482.99710000000005</v>
      </c>
      <c r="Z14" s="49">
        <f t="shared" si="9"/>
        <v>10542.939100000001</v>
      </c>
      <c r="AA14" s="48">
        <f t="shared" si="10"/>
        <v>10648.368491000001</v>
      </c>
      <c r="AC14" s="7"/>
      <c r="AD14" s="54"/>
    </row>
    <row r="15" spans="1:30" ht="27.75" customHeight="1" thickBot="1">
      <c r="A15" s="57">
        <v>11</v>
      </c>
      <c r="B15" s="64" t="s">
        <v>42</v>
      </c>
      <c r="C15" s="68" t="s">
        <v>38</v>
      </c>
      <c r="D15" s="70">
        <v>4370</v>
      </c>
      <c r="E15" s="48">
        <f t="shared" si="11"/>
        <v>611.8000000000001</v>
      </c>
      <c r="F15" s="48">
        <v>0</v>
      </c>
      <c r="G15" s="48">
        <v>0</v>
      </c>
      <c r="H15" s="48">
        <v>0</v>
      </c>
      <c r="I15" s="48">
        <v>61</v>
      </c>
      <c r="J15" s="48">
        <v>60</v>
      </c>
      <c r="K15" s="48">
        <v>0</v>
      </c>
      <c r="L15" s="48">
        <v>686</v>
      </c>
      <c r="M15" s="48">
        <v>10</v>
      </c>
      <c r="N15" s="48">
        <v>10</v>
      </c>
      <c r="O15" s="48">
        <f>D15*1.5%</f>
        <v>65.55</v>
      </c>
      <c r="P15" s="48">
        <f t="shared" si="1"/>
        <v>12.236000000000002</v>
      </c>
      <c r="Q15" s="48">
        <f>E15*30%</f>
        <v>183.54000000000002</v>
      </c>
      <c r="R15" s="48">
        <v>146.4</v>
      </c>
      <c r="S15" s="48">
        <f t="shared" si="3"/>
        <v>6216.526</v>
      </c>
      <c r="T15" s="48">
        <v>400</v>
      </c>
      <c r="U15" s="48">
        <f t="shared" si="12"/>
        <v>155.41315</v>
      </c>
      <c r="V15" s="48">
        <f t="shared" si="13"/>
        <v>155.41315</v>
      </c>
      <c r="W15" s="48">
        <f t="shared" si="14"/>
        <v>6927.3523000000005</v>
      </c>
      <c r="X15" s="48">
        <f t="shared" si="15"/>
        <v>6996.625823</v>
      </c>
      <c r="Y15" s="48">
        <f t="shared" si="16"/>
        <v>310.8263</v>
      </c>
      <c r="Z15" s="49">
        <f t="shared" si="9"/>
        <v>6927.3523</v>
      </c>
      <c r="AA15" s="48">
        <f>Z15*101%</f>
        <v>6996.625822999999</v>
      </c>
      <c r="AB15" s="32"/>
      <c r="AC15" s="7"/>
      <c r="AD15" s="54"/>
    </row>
    <row r="16" spans="1:30" ht="29.25" customHeight="1" thickBot="1">
      <c r="A16" s="44">
        <v>12</v>
      </c>
      <c r="B16" s="64" t="s">
        <v>43</v>
      </c>
      <c r="C16" s="68" t="s">
        <v>40</v>
      </c>
      <c r="D16" s="70">
        <v>4810</v>
      </c>
      <c r="E16" s="48">
        <f>D16*14%</f>
        <v>673.4000000000001</v>
      </c>
      <c r="F16" s="48">
        <v>0</v>
      </c>
      <c r="G16" s="48">
        <v>0</v>
      </c>
      <c r="H16" s="48">
        <v>0</v>
      </c>
      <c r="I16" s="48">
        <v>61</v>
      </c>
      <c r="J16" s="48">
        <v>0</v>
      </c>
      <c r="K16" s="48">
        <v>0</v>
      </c>
      <c r="L16" s="48">
        <v>686</v>
      </c>
      <c r="M16" s="48">
        <v>10</v>
      </c>
      <c r="N16" s="48">
        <v>10</v>
      </c>
      <c r="O16" s="48">
        <f aca="true" t="shared" si="17" ref="O16:O21">D16*1.5%</f>
        <v>72.14999999999999</v>
      </c>
      <c r="P16" s="48">
        <f aca="true" t="shared" si="18" ref="P16:P21">E16*2%</f>
        <v>13.468000000000002</v>
      </c>
      <c r="Q16" s="48">
        <f aca="true" t="shared" si="19" ref="Q16:Q21">E16*30%</f>
        <v>202.02</v>
      </c>
      <c r="R16" s="48">
        <v>146.4</v>
      </c>
      <c r="S16" s="48">
        <f t="shared" si="3"/>
        <v>6684.437999999999</v>
      </c>
      <c r="T16" s="48">
        <v>400</v>
      </c>
      <c r="U16" s="48">
        <f t="shared" si="12"/>
        <v>167.11095</v>
      </c>
      <c r="V16" s="48">
        <f t="shared" si="13"/>
        <v>167.11095</v>
      </c>
      <c r="W16" s="48">
        <f t="shared" si="14"/>
        <v>7418.6599</v>
      </c>
      <c r="X16" s="48">
        <f t="shared" si="15"/>
        <v>7492.846498999999</v>
      </c>
      <c r="Y16" s="48">
        <f t="shared" si="16"/>
        <v>334.2219</v>
      </c>
      <c r="Z16" s="49">
        <f aca="true" t="shared" si="20" ref="Z16:Z21">S16+T16+Y16</f>
        <v>7418.659899999999</v>
      </c>
      <c r="AA16" s="48">
        <f aca="true" t="shared" si="21" ref="AA16:AA21">Z16*101%</f>
        <v>7492.846498999998</v>
      </c>
      <c r="AC16" s="7"/>
      <c r="AD16" s="54"/>
    </row>
    <row r="17" spans="1:30" s="43" customFormat="1" ht="27.75" customHeight="1" thickBot="1">
      <c r="A17" s="44">
        <v>13</v>
      </c>
      <c r="B17" s="64" t="s">
        <v>51</v>
      </c>
      <c r="C17" s="68" t="s">
        <v>40</v>
      </c>
      <c r="D17" s="70">
        <v>4810</v>
      </c>
      <c r="E17" s="50">
        <f>D17*14%</f>
        <v>673.4000000000001</v>
      </c>
      <c r="F17" s="65">
        <v>0</v>
      </c>
      <c r="G17" s="65">
        <v>0</v>
      </c>
      <c r="H17" s="65">
        <v>0</v>
      </c>
      <c r="I17" s="65">
        <v>61</v>
      </c>
      <c r="J17" s="65">
        <v>0</v>
      </c>
      <c r="K17" s="65">
        <v>0</v>
      </c>
      <c r="L17" s="48">
        <v>686</v>
      </c>
      <c r="M17" s="48">
        <v>10</v>
      </c>
      <c r="N17" s="48">
        <v>10</v>
      </c>
      <c r="O17" s="51">
        <f t="shared" si="17"/>
        <v>72.14999999999999</v>
      </c>
      <c r="P17" s="51">
        <f>E17*2%</f>
        <v>13.468000000000002</v>
      </c>
      <c r="Q17" s="51">
        <f>E17*30%</f>
        <v>202.02</v>
      </c>
      <c r="R17" s="48">
        <v>146.4</v>
      </c>
      <c r="S17" s="51">
        <f t="shared" si="3"/>
        <v>6684.437999999999</v>
      </c>
      <c r="T17" s="65">
        <v>400</v>
      </c>
      <c r="U17" s="51">
        <f t="shared" si="12"/>
        <v>167.11095</v>
      </c>
      <c r="V17" s="51">
        <f t="shared" si="13"/>
        <v>167.11095</v>
      </c>
      <c r="W17" s="51">
        <f t="shared" si="14"/>
        <v>7418.6599</v>
      </c>
      <c r="X17" s="51">
        <f t="shared" si="15"/>
        <v>7492.846498999999</v>
      </c>
      <c r="Y17" s="51">
        <f t="shared" si="16"/>
        <v>334.2219</v>
      </c>
      <c r="Z17" s="55">
        <f t="shared" si="20"/>
        <v>7418.659899999999</v>
      </c>
      <c r="AA17" s="52">
        <f t="shared" si="21"/>
        <v>7492.846498999998</v>
      </c>
      <c r="AB17" s="42"/>
      <c r="AD17" s="54"/>
    </row>
    <row r="18" spans="1:30" s="47" customFormat="1" ht="31.5" customHeight="1" thickBot="1">
      <c r="A18" s="57">
        <v>14</v>
      </c>
      <c r="B18" s="64" t="s">
        <v>52</v>
      </c>
      <c r="C18" s="68" t="s">
        <v>33</v>
      </c>
      <c r="D18" s="70">
        <v>5620</v>
      </c>
      <c r="E18" s="50">
        <f>D18*14%</f>
        <v>786.8000000000001</v>
      </c>
      <c r="F18" s="51">
        <v>0</v>
      </c>
      <c r="G18" s="51">
        <v>0</v>
      </c>
      <c r="H18" s="51">
        <v>0</v>
      </c>
      <c r="I18" s="51">
        <v>61</v>
      </c>
      <c r="J18" s="51">
        <v>0</v>
      </c>
      <c r="K18" s="51">
        <v>0</v>
      </c>
      <c r="L18" s="51">
        <v>686</v>
      </c>
      <c r="M18" s="51">
        <v>10</v>
      </c>
      <c r="N18" s="51">
        <v>10</v>
      </c>
      <c r="O18" s="51">
        <f>D18*1.5%</f>
        <v>84.3</v>
      </c>
      <c r="P18" s="51">
        <f>E18*2%</f>
        <v>15.736000000000002</v>
      </c>
      <c r="Q18" s="51">
        <f>E18*30%</f>
        <v>236.04000000000002</v>
      </c>
      <c r="R18" s="51">
        <v>146.4</v>
      </c>
      <c r="S18" s="51">
        <f>SUM(D18:R18)</f>
        <v>7656.276</v>
      </c>
      <c r="T18" s="51">
        <v>400</v>
      </c>
      <c r="U18" s="51">
        <f t="shared" si="12"/>
        <v>191.4069</v>
      </c>
      <c r="V18" s="51">
        <f t="shared" si="13"/>
        <v>191.4069</v>
      </c>
      <c r="W18" s="51">
        <f t="shared" si="14"/>
        <v>8439.0898</v>
      </c>
      <c r="X18" s="51">
        <f>W18*101%</f>
        <v>8523.480698</v>
      </c>
      <c r="Y18" s="51">
        <f t="shared" si="16"/>
        <v>382.8138</v>
      </c>
      <c r="Z18" s="55">
        <f>S18+T18+Y18</f>
        <v>8439.0898</v>
      </c>
      <c r="AA18" s="48">
        <f>Z18*101%</f>
        <v>8523.480698</v>
      </c>
      <c r="AD18" s="54"/>
    </row>
    <row r="19" spans="1:30" s="66" customFormat="1" ht="37.5" customHeight="1" thickBot="1">
      <c r="A19" s="57">
        <v>15</v>
      </c>
      <c r="B19" s="64" t="s">
        <v>53</v>
      </c>
      <c r="C19" s="68" t="s">
        <v>33</v>
      </c>
      <c r="D19" s="70">
        <v>5620</v>
      </c>
      <c r="E19" s="50">
        <f>D19*14%</f>
        <v>786.8000000000001</v>
      </c>
      <c r="F19" s="51">
        <v>0</v>
      </c>
      <c r="G19" s="51">
        <v>0</v>
      </c>
      <c r="H19" s="51">
        <v>0</v>
      </c>
      <c r="I19" s="51">
        <v>61</v>
      </c>
      <c r="J19" s="51">
        <v>60</v>
      </c>
      <c r="K19" s="51">
        <v>0</v>
      </c>
      <c r="L19" s="51">
        <v>686</v>
      </c>
      <c r="M19" s="51">
        <v>10</v>
      </c>
      <c r="N19" s="51">
        <v>10</v>
      </c>
      <c r="O19" s="51">
        <f t="shared" si="17"/>
        <v>84.3</v>
      </c>
      <c r="P19" s="51">
        <f t="shared" si="18"/>
        <v>15.736000000000002</v>
      </c>
      <c r="Q19" s="51">
        <f t="shared" si="19"/>
        <v>236.04000000000002</v>
      </c>
      <c r="R19" s="51">
        <v>146.4</v>
      </c>
      <c r="S19" s="51">
        <f>SUM(D19:R19)</f>
        <v>7716.276</v>
      </c>
      <c r="T19" s="51">
        <v>400</v>
      </c>
      <c r="U19" s="51">
        <f t="shared" si="12"/>
        <v>192.9069</v>
      </c>
      <c r="V19" s="51">
        <f t="shared" si="13"/>
        <v>192.9069</v>
      </c>
      <c r="W19" s="51">
        <f t="shared" si="14"/>
        <v>8502.0898</v>
      </c>
      <c r="X19" s="51">
        <f t="shared" si="15"/>
        <v>8587.110698</v>
      </c>
      <c r="Y19" s="51">
        <f t="shared" si="16"/>
        <v>385.8138</v>
      </c>
      <c r="Z19" s="55">
        <f t="shared" si="20"/>
        <v>8502.0898</v>
      </c>
      <c r="AA19" s="48">
        <f t="shared" si="21"/>
        <v>8587.110698</v>
      </c>
      <c r="AD19" s="54"/>
    </row>
    <row r="20" spans="1:30" s="56" customFormat="1" ht="35.25" customHeight="1" thickBot="1">
      <c r="A20" s="44">
        <v>16</v>
      </c>
      <c r="B20" s="64" t="s">
        <v>57</v>
      </c>
      <c r="C20" s="68" t="s">
        <v>58</v>
      </c>
      <c r="D20" s="70">
        <v>400</v>
      </c>
      <c r="E20" s="50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f t="shared" si="17"/>
        <v>6</v>
      </c>
      <c r="P20" s="51">
        <f t="shared" si="18"/>
        <v>0</v>
      </c>
      <c r="Q20" s="51">
        <f t="shared" si="19"/>
        <v>0</v>
      </c>
      <c r="R20" s="51">
        <v>0</v>
      </c>
      <c r="S20" s="51">
        <f>SUM(D20:R20)</f>
        <v>406</v>
      </c>
      <c r="T20" s="51">
        <v>400</v>
      </c>
      <c r="U20" s="51">
        <f t="shared" si="12"/>
        <v>10.15</v>
      </c>
      <c r="V20" s="51">
        <f t="shared" si="13"/>
        <v>10.15</v>
      </c>
      <c r="W20" s="51">
        <f t="shared" si="14"/>
        <v>826.3</v>
      </c>
      <c r="X20" s="51">
        <f t="shared" si="15"/>
        <v>834.563</v>
      </c>
      <c r="Y20" s="51">
        <f t="shared" si="16"/>
        <v>20.3</v>
      </c>
      <c r="Z20" s="55">
        <f t="shared" si="20"/>
        <v>826.3</v>
      </c>
      <c r="AA20" s="52">
        <f t="shared" si="21"/>
        <v>834.563</v>
      </c>
      <c r="AD20" s="54"/>
    </row>
    <row r="21" spans="1:30" s="56" customFormat="1" ht="35.25" customHeight="1" thickBot="1">
      <c r="A21" s="44">
        <v>17</v>
      </c>
      <c r="B21" s="64" t="s">
        <v>59</v>
      </c>
      <c r="C21" s="68" t="s">
        <v>22</v>
      </c>
      <c r="D21" s="70">
        <v>3810</v>
      </c>
      <c r="E21" s="50">
        <f>D21*14%</f>
        <v>533.4000000000001</v>
      </c>
      <c r="F21" s="51">
        <v>0</v>
      </c>
      <c r="G21" s="51">
        <v>0</v>
      </c>
      <c r="H21" s="51">
        <v>50</v>
      </c>
      <c r="I21" s="51">
        <v>61</v>
      </c>
      <c r="J21" s="51">
        <f>60+100</f>
        <v>160</v>
      </c>
      <c r="K21" s="51">
        <v>72.14</v>
      </c>
      <c r="L21" s="51">
        <v>686</v>
      </c>
      <c r="M21" s="51">
        <v>10</v>
      </c>
      <c r="N21" s="51">
        <v>10</v>
      </c>
      <c r="O21" s="51">
        <f t="shared" si="17"/>
        <v>57.15</v>
      </c>
      <c r="P21" s="51">
        <f t="shared" si="18"/>
        <v>10.668000000000003</v>
      </c>
      <c r="Q21" s="51">
        <f t="shared" si="19"/>
        <v>160.02</v>
      </c>
      <c r="R21" s="51">
        <v>146.4</v>
      </c>
      <c r="S21" s="51">
        <f>SUM(D21:R21)</f>
        <v>5766.777999999999</v>
      </c>
      <c r="T21" s="51">
        <v>400</v>
      </c>
      <c r="U21" s="51">
        <f t="shared" si="12"/>
        <v>144.16944999999998</v>
      </c>
      <c r="V21" s="51">
        <f t="shared" si="13"/>
        <v>144.16944999999998</v>
      </c>
      <c r="W21" s="51">
        <f t="shared" si="14"/>
        <v>6455.1169</v>
      </c>
      <c r="X21" s="51">
        <f t="shared" si="15"/>
        <v>6519.668069</v>
      </c>
      <c r="Y21" s="51">
        <f t="shared" si="16"/>
        <v>288.33889999999997</v>
      </c>
      <c r="Z21" s="55">
        <f t="shared" si="20"/>
        <v>6455.116899999999</v>
      </c>
      <c r="AA21" s="48">
        <f t="shared" si="21"/>
        <v>6519.668068999999</v>
      </c>
      <c r="AD21" s="54"/>
    </row>
    <row r="22" spans="1:30" s="56" customFormat="1" ht="35.25" customHeight="1" thickBot="1">
      <c r="A22" s="57">
        <v>18</v>
      </c>
      <c r="B22" s="64" t="s">
        <v>60</v>
      </c>
      <c r="C22" s="68" t="s">
        <v>37</v>
      </c>
      <c r="D22" s="70">
        <v>5970</v>
      </c>
      <c r="E22" s="50">
        <f>D22*14%</f>
        <v>835.8000000000001</v>
      </c>
      <c r="F22" s="51">
        <v>0</v>
      </c>
      <c r="G22" s="51">
        <v>0</v>
      </c>
      <c r="H22" s="51">
        <v>50</v>
      </c>
      <c r="I22" s="51">
        <v>61</v>
      </c>
      <c r="J22" s="51">
        <v>60</v>
      </c>
      <c r="K22" s="51">
        <v>72.14</v>
      </c>
      <c r="L22" s="48">
        <v>686</v>
      </c>
      <c r="M22" s="48">
        <v>10</v>
      </c>
      <c r="N22" s="48">
        <v>10</v>
      </c>
      <c r="O22" s="51">
        <f>D22*1.5%</f>
        <v>89.55</v>
      </c>
      <c r="P22" s="51">
        <f>E22*2%</f>
        <v>16.716</v>
      </c>
      <c r="Q22" s="51">
        <f>E22*30%</f>
        <v>250.74</v>
      </c>
      <c r="R22" s="51">
        <v>146.4</v>
      </c>
      <c r="S22" s="51">
        <f>SUM(D22:R22)</f>
        <v>8258.346000000001</v>
      </c>
      <c r="T22" s="51">
        <v>400</v>
      </c>
      <c r="U22" s="51">
        <f t="shared" si="12"/>
        <v>206.45865000000003</v>
      </c>
      <c r="V22" s="51">
        <f t="shared" si="13"/>
        <v>206.45865000000003</v>
      </c>
      <c r="W22" s="51">
        <f t="shared" si="14"/>
        <v>9071.263300000002</v>
      </c>
      <c r="X22" s="51">
        <f>W22*101%</f>
        <v>9161.975933000003</v>
      </c>
      <c r="Y22" s="51">
        <f t="shared" si="16"/>
        <v>412.91730000000007</v>
      </c>
      <c r="Z22" s="55">
        <f>S22+T22+Y22</f>
        <v>9071.263300000002</v>
      </c>
      <c r="AA22" s="52">
        <f>Z22*101%</f>
        <v>9161.975933000003</v>
      </c>
      <c r="AD22" s="54"/>
    </row>
    <row r="23" spans="1:28" s="46" customFormat="1" ht="23.25" customHeight="1">
      <c r="A23" s="45" t="s">
        <v>34</v>
      </c>
      <c r="B23" s="18"/>
      <c r="C23" s="19"/>
      <c r="D23" s="19"/>
      <c r="E23" s="24"/>
      <c r="F23" s="6"/>
      <c r="G23" s="6"/>
      <c r="H23" s="6"/>
      <c r="I23" s="6"/>
      <c r="J23" s="19"/>
      <c r="K23" s="6"/>
      <c r="L23" s="5"/>
      <c r="M23" s="6"/>
      <c r="N23" s="6"/>
      <c r="O23" s="21"/>
      <c r="P23" s="6"/>
      <c r="Q23" s="6"/>
      <c r="R23" s="6"/>
      <c r="S23" s="7"/>
      <c r="T23" s="5"/>
      <c r="U23" s="21"/>
      <c r="V23" s="28"/>
      <c r="W23" s="28"/>
      <c r="X23" s="28"/>
      <c r="Y23" s="30"/>
      <c r="Z23" s="31"/>
      <c r="AA23" s="29"/>
      <c r="AB23" s="62"/>
    </row>
  </sheetData>
  <sheetProtection/>
  <autoFilter ref="A4:AD23"/>
  <printOptions/>
  <pageMargins left="0" right="0" top="0.095625" bottom="0.984251968503937" header="0.511811023622047" footer="0.511811023622047"/>
  <pageSetup horizontalDpi="600" verticalDpi="600" orientation="landscape" scale="45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mkt2</dc:creator>
  <cp:keywords/>
  <dc:description/>
  <cp:lastModifiedBy>sccl</cp:lastModifiedBy>
  <cp:lastPrinted>2023-08-10T06:57:51Z</cp:lastPrinted>
  <dcterms:created xsi:type="dcterms:W3CDTF">1996-10-14T23:33:28Z</dcterms:created>
  <dcterms:modified xsi:type="dcterms:W3CDTF">2024-06-21T08:54:02Z</dcterms:modified>
  <cp:category/>
  <cp:version/>
  <cp:contentType/>
  <cp:contentStatus/>
</cp:coreProperties>
</file>