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7965" activeTab="0"/>
  </bookViews>
  <sheets>
    <sheet name="Sheet1" sheetId="1" r:id="rId1"/>
    <sheet name="Sheet3" sheetId="2" r:id="rId2"/>
  </sheets>
  <definedNames>
    <definedName name="_xlnm.Print_Area" localSheetId="0">'Sheet1'!$A$1:$Y$26</definedName>
  </definedNames>
  <calcPr fullCalcOnLoad="1"/>
</workbook>
</file>

<file path=xl/sharedStrings.xml><?xml version="1.0" encoding="utf-8"?>
<sst xmlns="http://schemas.openxmlformats.org/spreadsheetml/2006/main" count="67" uniqueCount="59">
  <si>
    <t>Grade</t>
  </si>
  <si>
    <t>Forest Permit Fee</t>
  </si>
  <si>
    <t>Taxable Amount</t>
  </si>
  <si>
    <t>For example :at bid price column reserve price  is shown for better under standing.</t>
  </si>
  <si>
    <t xml:space="preserve"> Bid price</t>
  </si>
  <si>
    <t>Royalty 14 % of bid price</t>
  </si>
  <si>
    <t>Value with 1% TCS for traders (within the state)</t>
  </si>
  <si>
    <t>Value with 1% TCS for traders (outside the state)</t>
  </si>
  <si>
    <t>S.         No.</t>
  </si>
  <si>
    <t>Road Despatch points</t>
  </si>
  <si>
    <t>(COST PER TONNE)</t>
  </si>
  <si>
    <t xml:space="preserve">ENG. SHUNTING CH </t>
  </si>
  <si>
    <t>2% on Royalty towards NMET Fund</t>
  </si>
  <si>
    <t>Pre-weighbin charges/  Facility ch.</t>
  </si>
  <si>
    <t>E-sale ser.tax (1.5%)</t>
  </si>
  <si>
    <t>GST Compensation Cess</t>
  </si>
  <si>
    <t>SGST 2.5%</t>
  </si>
  <si>
    <t>CGST 2.5%</t>
  </si>
  <si>
    <t>Value per tonne with 5% GST</t>
  </si>
  <si>
    <t>IGST 5%</t>
  </si>
  <si>
    <t>Value per tonne with 5% IGST</t>
  </si>
  <si>
    <t>WG-R</t>
  </si>
  <si>
    <t xml:space="preserve">  STC/ Addl. STC</t>
  </si>
  <si>
    <t>G13-CRR</t>
  </si>
  <si>
    <t>G11-CRR</t>
  </si>
  <si>
    <t>Land Adj.</t>
  </si>
  <si>
    <t>G8-ROM</t>
  </si>
  <si>
    <t>**Fuel Surcharge</t>
  </si>
  <si>
    <t>KCHP LINE IV (MANUGURU)</t>
  </si>
  <si>
    <t>RCHP (KOTHAGUDEM)</t>
  </si>
  <si>
    <t>G7-RND</t>
  </si>
  <si>
    <t>MNG OC-II Extn PH2(OC-IV)- (MANUGURU)</t>
  </si>
  <si>
    <t>RK-8 (SRIRAMPUR)</t>
  </si>
  <si>
    <t>G15-CRR</t>
  </si>
  <si>
    <t>G10-CRR</t>
  </si>
  <si>
    <t xml:space="preserve"> wharf loading charges/Lifting  charges</t>
  </si>
  <si>
    <t>Addl.Crushing Chgs</t>
  </si>
  <si>
    <t>KTK-6 (BHUPALPALLI)</t>
  </si>
  <si>
    <t>G5-RND</t>
  </si>
  <si>
    <t>WG-SL</t>
  </si>
  <si>
    <t>MNG (WASHERY)- RAIL</t>
  </si>
  <si>
    <t>YLD CHP (YELLANDU)-RAIL</t>
  </si>
  <si>
    <t>JK-5 OC (YELLANDU)</t>
  </si>
  <si>
    <t>G15-RND</t>
  </si>
  <si>
    <t>Help document to calculate total price of coal per tonne  by inserting the bid price .</t>
  </si>
  <si>
    <t xml:space="preserve">G7-CRR </t>
  </si>
  <si>
    <t>GDK 7 LEP (GODAVARI KHANI)</t>
  </si>
  <si>
    <t>30% on Royalty towards DMFT</t>
  </si>
  <si>
    <t>KHAIRAGURA OC (BELLAMPALLI)</t>
  </si>
  <si>
    <t>G13-ROM</t>
  </si>
  <si>
    <t>RK-1A (MANDAMARRI</t>
  </si>
  <si>
    <t>ADRIYALA (GODAVARI KHANI)</t>
  </si>
  <si>
    <t>MNG (WASHERY)-Road</t>
  </si>
  <si>
    <t>* You are requested to make payment after rounding off to the next digit.  For example Rs. 4047.141 shall be rounded off to Rs.4047.20</t>
  </si>
  <si>
    <t>E-AUCTION DATE : 25.10.2019 by Mjunction Services Ltd. Ltd.</t>
  </si>
  <si>
    <t>GK OC (KOTHAGUDEM)</t>
  </si>
  <si>
    <t>** Revision of Fuel surcharge w.e.f. 01.09.2019  from Rs. 210/T to Rs. 211/T</t>
  </si>
  <si>
    <t>KTK-1 (BHUPALPALLI)</t>
  </si>
  <si>
    <t>G5-ROM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</si>
</sst>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"/>
    <numFmt numFmtId="179" formatCode="0.000"/>
    <numFmt numFmtId="180" formatCode="0.00000"/>
    <numFmt numFmtId="181" formatCode="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;[Red]0"/>
    <numFmt numFmtId="189" formatCode="0.00;[Red]0.00"/>
    <numFmt numFmtId="190" formatCode="#,##0.00;[Red]#,##0.00"/>
    <numFmt numFmtId="191" formatCode="_(* #,##0.000_);_(* \(#,##0.000\);_(* &quot;-&quot;??_);_(@_)"/>
    <numFmt numFmtId="192" formatCode="0.000000"/>
    <numFmt numFmtId="193" formatCode="#,##0.000;[Red]#,##0.000"/>
    <numFmt numFmtId="194" formatCode="#,##0.0000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18" xfId="0" applyFont="1" applyBorder="1" applyAlignment="1">
      <alignment vertical="center" wrapText="1"/>
    </xf>
    <xf numFmtId="17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2" fontId="2" fillId="34" borderId="21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179" fontId="5" fillId="35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79" fontId="2" fillId="0" borderId="0" xfId="0" applyNumberFormat="1" applyFont="1" applyAlignment="1">
      <alignment/>
    </xf>
    <xf numFmtId="2" fontId="2" fillId="33" borderId="18" xfId="0" applyNumberFormat="1" applyFont="1" applyFill="1" applyBorder="1" applyAlignment="1">
      <alignment/>
    </xf>
    <xf numFmtId="2" fontId="2" fillId="33" borderId="21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2" fontId="2" fillId="0" borderId="18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4" fontId="2" fillId="0" borderId="18" xfId="0" applyNumberFormat="1" applyFont="1" applyBorder="1" applyAlignment="1">
      <alignment vertical="center" wrapText="1"/>
    </xf>
    <xf numFmtId="2" fontId="5" fillId="33" borderId="18" xfId="0" applyNumberFormat="1" applyFont="1" applyFill="1" applyBorder="1" applyAlignment="1">
      <alignment vertical="center" wrapText="1"/>
    </xf>
    <xf numFmtId="2" fontId="5" fillId="0" borderId="18" xfId="0" applyNumberFormat="1" applyFont="1" applyBorder="1" applyAlignment="1">
      <alignment vertical="center" wrapText="1"/>
    </xf>
    <xf numFmtId="179" fontId="5" fillId="35" borderId="18" xfId="0" applyNumberFormat="1" applyFont="1" applyFill="1" applyBorder="1" applyAlignment="1">
      <alignment vertical="center" wrapText="1"/>
    </xf>
    <xf numFmtId="4" fontId="5" fillId="0" borderId="18" xfId="0" applyNumberFormat="1" applyFont="1" applyBorder="1" applyAlignment="1">
      <alignment vertical="center" wrapText="1"/>
    </xf>
    <xf numFmtId="2" fontId="5" fillId="35" borderId="18" xfId="0" applyNumberFormat="1" applyFont="1" applyFill="1" applyBorder="1" applyAlignment="1">
      <alignment vertical="center" wrapText="1"/>
    </xf>
    <xf numFmtId="2" fontId="2" fillId="33" borderId="18" xfId="0" applyNumberFormat="1" applyFont="1" applyFill="1" applyBorder="1" applyAlignment="1">
      <alignment vertical="center" wrapText="1"/>
    </xf>
    <xf numFmtId="2" fontId="2" fillId="33" borderId="21" xfId="0" applyNumberFormat="1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vertical="center" wrapText="1"/>
    </xf>
    <xf numFmtId="2" fontId="5" fillId="35" borderId="21" xfId="0" applyNumberFormat="1" applyFont="1" applyFill="1" applyBorder="1" applyAlignment="1">
      <alignment vertical="center" wrapText="1"/>
    </xf>
    <xf numFmtId="2" fontId="2" fillId="34" borderId="21" xfId="0" applyNumberFormat="1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/>
    </xf>
    <xf numFmtId="2" fontId="5" fillId="35" borderId="21" xfId="0" applyNumberFormat="1" applyFont="1" applyFill="1" applyBorder="1" applyAlignment="1">
      <alignment/>
    </xf>
    <xf numFmtId="0" fontId="41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2" fontId="2" fillId="35" borderId="18" xfId="0" applyNumberFormat="1" applyFont="1" applyFill="1" applyBorder="1" applyAlignment="1">
      <alignment/>
    </xf>
    <xf numFmtId="17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182" fontId="5" fillId="35" borderId="21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79" fontId="2" fillId="0" borderId="18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/>
    </xf>
    <xf numFmtId="0" fontId="2" fillId="33" borderId="18" xfId="0" applyFont="1" applyFill="1" applyBorder="1" applyAlignment="1">
      <alignment/>
    </xf>
    <xf numFmtId="2" fontId="2" fillId="0" borderId="18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 vertical="center" wrapText="1"/>
    </xf>
    <xf numFmtId="182" fontId="5" fillId="35" borderId="18" xfId="0" applyNumberFormat="1" applyFont="1" applyFill="1" applyBorder="1" applyAlignment="1">
      <alignment horizontal="center"/>
    </xf>
    <xf numFmtId="4" fontId="5" fillId="0" borderId="18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2" fontId="2" fillId="34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vertical="center" wrapText="1"/>
    </xf>
    <xf numFmtId="2" fontId="5" fillId="35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view="pageBreakPreview" zoomScale="85" zoomScaleSheetLayoutView="85" workbookViewId="0" topLeftCell="A1">
      <selection activeCell="D22" sqref="D22"/>
    </sheetView>
  </sheetViews>
  <sheetFormatPr defaultColWidth="9.140625" defaultRowHeight="12.75"/>
  <cols>
    <col min="1" max="1" width="4.8515625" style="22" customWidth="1"/>
    <col min="2" max="2" width="30.28125" style="20" customWidth="1"/>
    <col min="3" max="3" width="11.140625" style="21" customWidth="1"/>
    <col min="4" max="4" width="10.57421875" style="21" customWidth="1"/>
    <col min="5" max="5" width="10.140625" style="31" customWidth="1"/>
    <col min="6" max="6" width="13.7109375" style="6" customWidth="1"/>
    <col min="7" max="7" width="10.140625" style="6" customWidth="1"/>
    <col min="8" max="8" width="7.421875" style="6" customWidth="1"/>
    <col min="9" max="9" width="6.7109375" style="6" customWidth="1"/>
    <col min="10" max="10" width="9.140625" style="6" customWidth="1"/>
    <col min="11" max="11" width="8.8515625" style="6" bestFit="1" customWidth="1"/>
    <col min="12" max="12" width="10.421875" style="5" customWidth="1"/>
    <col min="13" max="13" width="8.7109375" style="6" customWidth="1"/>
    <col min="14" max="14" width="8.00390625" style="27" customWidth="1"/>
    <col min="15" max="15" width="8.8515625" style="6" customWidth="1"/>
    <col min="16" max="16" width="9.7109375" style="6" customWidth="1"/>
    <col min="17" max="17" width="12.57421875" style="7" customWidth="1"/>
    <col min="18" max="18" width="9.140625" style="5" customWidth="1"/>
    <col min="19" max="19" width="9.57421875" style="27" customWidth="1"/>
    <col min="20" max="20" width="11.8515625" style="40" customWidth="1"/>
    <col min="21" max="21" width="11.57421875" style="40" customWidth="1"/>
    <col min="22" max="22" width="13.28125" style="40" customWidth="1"/>
    <col min="23" max="23" width="10.140625" style="43" bestFit="1" customWidth="1"/>
    <col min="24" max="24" width="13.7109375" style="47" customWidth="1"/>
    <col min="25" max="25" width="13.8515625" style="42" customWidth="1"/>
    <col min="26" max="26" width="10.7109375" style="6" bestFit="1" customWidth="1"/>
    <col min="27" max="27" width="21.8515625" style="6" customWidth="1"/>
    <col min="28" max="16384" width="9.140625" style="6" customWidth="1"/>
  </cols>
  <sheetData>
    <row r="1" spans="1:4" ht="15.75">
      <c r="A1" s="1" t="s">
        <v>54</v>
      </c>
      <c r="B1" s="2"/>
      <c r="C1" s="3"/>
      <c r="D1" s="4"/>
    </row>
    <row r="2" spans="1:24" ht="15.75">
      <c r="A2" s="8" t="s">
        <v>44</v>
      </c>
      <c r="B2" s="9"/>
      <c r="C2" s="10"/>
      <c r="D2" s="10"/>
      <c r="E2" s="32"/>
      <c r="F2" s="11"/>
      <c r="G2" s="11"/>
      <c r="H2" s="11"/>
      <c r="I2" s="12"/>
      <c r="J2" s="13"/>
      <c r="X2" s="47" t="s">
        <v>10</v>
      </c>
    </row>
    <row r="3" spans="1:10" ht="16.5" thickBot="1">
      <c r="A3" s="14" t="s">
        <v>3</v>
      </c>
      <c r="B3" s="15"/>
      <c r="C3" s="16"/>
      <c r="D3" s="16"/>
      <c r="E3" s="33"/>
      <c r="F3" s="17"/>
      <c r="G3" s="17"/>
      <c r="H3" s="17"/>
      <c r="I3" s="18"/>
      <c r="J3" s="13"/>
    </row>
    <row r="4" spans="1:25" ht="100.5" customHeight="1" thickBot="1">
      <c r="A4" s="25" t="s">
        <v>8</v>
      </c>
      <c r="B4" s="26" t="s">
        <v>9</v>
      </c>
      <c r="C4" s="23" t="s">
        <v>0</v>
      </c>
      <c r="D4" s="30" t="s">
        <v>4</v>
      </c>
      <c r="E4" s="29" t="s">
        <v>5</v>
      </c>
      <c r="F4" s="28" t="s">
        <v>35</v>
      </c>
      <c r="G4" s="28" t="s">
        <v>36</v>
      </c>
      <c r="H4" s="28" t="s">
        <v>11</v>
      </c>
      <c r="I4" s="28" t="s">
        <v>25</v>
      </c>
      <c r="J4" s="28" t="s">
        <v>13</v>
      </c>
      <c r="K4" s="28" t="s">
        <v>22</v>
      </c>
      <c r="L4" s="28" t="s">
        <v>27</v>
      </c>
      <c r="M4" s="28" t="s">
        <v>1</v>
      </c>
      <c r="N4" s="37" t="s">
        <v>14</v>
      </c>
      <c r="O4" s="28" t="s">
        <v>12</v>
      </c>
      <c r="P4" s="28" t="s">
        <v>47</v>
      </c>
      <c r="Q4" s="62" t="s">
        <v>2</v>
      </c>
      <c r="R4" s="28" t="s">
        <v>15</v>
      </c>
      <c r="S4" s="63" t="s">
        <v>16</v>
      </c>
      <c r="T4" s="63" t="s">
        <v>17</v>
      </c>
      <c r="U4" s="64" t="s">
        <v>18</v>
      </c>
      <c r="V4" s="64" t="s">
        <v>6</v>
      </c>
      <c r="W4" s="28" t="s">
        <v>19</v>
      </c>
      <c r="X4" s="65" t="s">
        <v>20</v>
      </c>
      <c r="Y4" s="66" t="s">
        <v>7</v>
      </c>
    </row>
    <row r="5" spans="1:25" ht="25.5" customHeight="1" thickBot="1">
      <c r="A5" s="24">
        <v>1</v>
      </c>
      <c r="B5" s="52" t="s">
        <v>37</v>
      </c>
      <c r="C5" s="53" t="s">
        <v>38</v>
      </c>
      <c r="D5" s="53">
        <v>5070</v>
      </c>
      <c r="E5" s="46">
        <f aca="true" t="shared" si="0" ref="E5:E17">D5*14%</f>
        <v>709.8000000000001</v>
      </c>
      <c r="F5" s="37">
        <v>0</v>
      </c>
      <c r="G5" s="37">
        <v>0</v>
      </c>
      <c r="H5" s="37">
        <v>0</v>
      </c>
      <c r="I5" s="37">
        <v>40</v>
      </c>
      <c r="J5" s="37">
        <v>0</v>
      </c>
      <c r="K5" s="37">
        <v>0</v>
      </c>
      <c r="L5" s="37">
        <v>211</v>
      </c>
      <c r="M5" s="37">
        <v>10</v>
      </c>
      <c r="N5" s="37">
        <f aca="true" t="shared" si="1" ref="N5:N19">D5*1.5%</f>
        <v>76.05</v>
      </c>
      <c r="O5" s="37">
        <f aca="true" t="shared" si="2" ref="O5:O19">E5*2%</f>
        <v>14.196000000000002</v>
      </c>
      <c r="P5" s="37">
        <f aca="true" t="shared" si="3" ref="P5:P19">E5*30%</f>
        <v>212.94000000000003</v>
      </c>
      <c r="Q5" s="37">
        <f aca="true" t="shared" si="4" ref="Q5:Q19">SUM(D5:P5)</f>
        <v>6343.986</v>
      </c>
      <c r="R5" s="37">
        <v>400</v>
      </c>
      <c r="S5" s="63">
        <f aca="true" t="shared" si="5" ref="S5:S19">Q5*2.5%</f>
        <v>158.59965</v>
      </c>
      <c r="T5" s="63">
        <f aca="true" t="shared" si="6" ref="T5:T19">Q5*2.5%</f>
        <v>158.59965</v>
      </c>
      <c r="U5" s="64">
        <f aca="true" t="shared" si="7" ref="U5:U19">SUM(Q5:T5)</f>
        <v>7061.1853</v>
      </c>
      <c r="V5" s="64">
        <f aca="true" t="shared" si="8" ref="V5:V19">U5*101%</f>
        <v>7131.797153</v>
      </c>
      <c r="W5" s="37">
        <f aca="true" t="shared" si="9" ref="W5:W19">Q5*5%</f>
        <v>317.1993</v>
      </c>
      <c r="X5" s="67">
        <f aca="true" t="shared" si="10" ref="X5:X19">Q5+R5+W5</f>
        <v>7061.1853</v>
      </c>
      <c r="Y5" s="64">
        <f aca="true" t="shared" si="11" ref="Y5:Y19">X5*101%</f>
        <v>7131.797153</v>
      </c>
    </row>
    <row r="6" spans="1:26" ht="39.75" customHeight="1">
      <c r="A6" s="24">
        <v>2</v>
      </c>
      <c r="B6" s="59" t="s">
        <v>29</v>
      </c>
      <c r="C6" s="55" t="s">
        <v>30</v>
      </c>
      <c r="D6" s="55">
        <v>4810</v>
      </c>
      <c r="E6" s="35">
        <f t="shared" si="0"/>
        <v>673.4000000000001</v>
      </c>
      <c r="F6" s="37">
        <v>0</v>
      </c>
      <c r="G6" s="37">
        <v>0</v>
      </c>
      <c r="H6" s="37">
        <v>0</v>
      </c>
      <c r="I6" s="37">
        <v>40</v>
      </c>
      <c r="J6" s="37">
        <v>0</v>
      </c>
      <c r="K6" s="37">
        <v>83</v>
      </c>
      <c r="L6" s="37">
        <v>211</v>
      </c>
      <c r="M6" s="37">
        <v>10</v>
      </c>
      <c r="N6" s="37">
        <f t="shared" si="1"/>
        <v>72.14999999999999</v>
      </c>
      <c r="O6" s="37">
        <f t="shared" si="2"/>
        <v>13.468000000000002</v>
      </c>
      <c r="P6" s="37">
        <f t="shared" si="3"/>
        <v>202.02</v>
      </c>
      <c r="Q6" s="37">
        <f t="shared" si="4"/>
        <v>6115.038</v>
      </c>
      <c r="R6" s="37">
        <v>400</v>
      </c>
      <c r="S6" s="68">
        <f t="shared" si="5"/>
        <v>152.87595</v>
      </c>
      <c r="T6" s="68">
        <f t="shared" si="6"/>
        <v>152.87595</v>
      </c>
      <c r="U6" s="64">
        <f t="shared" si="7"/>
        <v>6820.789899999999</v>
      </c>
      <c r="V6" s="64">
        <f t="shared" si="8"/>
        <v>6888.997798999999</v>
      </c>
      <c r="W6" s="37">
        <f t="shared" si="9"/>
        <v>305.7519</v>
      </c>
      <c r="X6" s="67">
        <f t="shared" si="10"/>
        <v>6820.7899</v>
      </c>
      <c r="Y6" s="64">
        <f t="shared" si="11"/>
        <v>6888.997799</v>
      </c>
      <c r="Z6" s="56"/>
    </row>
    <row r="7" spans="1:27" s="48" customFormat="1" ht="28.5" customHeight="1">
      <c r="A7" s="24">
        <v>3</v>
      </c>
      <c r="B7" s="99" t="s">
        <v>50</v>
      </c>
      <c r="C7" s="100" t="s">
        <v>30</v>
      </c>
      <c r="D7" s="98">
        <v>4380</v>
      </c>
      <c r="E7" s="44">
        <f>D7*14%</f>
        <v>613.2</v>
      </c>
      <c r="F7" s="60">
        <v>0</v>
      </c>
      <c r="G7" s="60">
        <v>0</v>
      </c>
      <c r="H7" s="60">
        <v>0</v>
      </c>
      <c r="I7" s="37">
        <v>40</v>
      </c>
      <c r="J7" s="60">
        <v>0</v>
      </c>
      <c r="K7" s="60">
        <v>0</v>
      </c>
      <c r="L7" s="37">
        <v>211</v>
      </c>
      <c r="M7" s="60">
        <v>10</v>
      </c>
      <c r="N7" s="37">
        <f>D7*1.5%</f>
        <v>65.7</v>
      </c>
      <c r="O7" s="37">
        <f>E7*2%</f>
        <v>12.264000000000001</v>
      </c>
      <c r="P7" s="37">
        <f>E7*30%</f>
        <v>183.96</v>
      </c>
      <c r="Q7" s="60">
        <f>SUM(D7:P7)</f>
        <v>5516.124</v>
      </c>
      <c r="R7" s="57">
        <v>400</v>
      </c>
      <c r="S7" s="60">
        <f>Q7*2.5%</f>
        <v>137.9031</v>
      </c>
      <c r="T7" s="60">
        <f>Q7*2.5%</f>
        <v>137.9031</v>
      </c>
      <c r="U7" s="60">
        <f>SUM(Q7:T7)</f>
        <v>6191.930199999999</v>
      </c>
      <c r="V7" s="37">
        <f>U7*101%</f>
        <v>6253.849501999999</v>
      </c>
      <c r="W7" s="37">
        <f>Q7*5%</f>
        <v>275.8062</v>
      </c>
      <c r="X7" s="78">
        <f>Q7+R7+W7</f>
        <v>6191.9302</v>
      </c>
      <c r="Y7" s="37">
        <f>X7*101%</f>
        <v>6253.849502</v>
      </c>
      <c r="Z7" s="49"/>
      <c r="AA7" s="49"/>
    </row>
    <row r="8" spans="1:27" s="48" customFormat="1" ht="28.5" customHeight="1">
      <c r="A8" s="24">
        <v>4</v>
      </c>
      <c r="B8" s="101" t="s">
        <v>55</v>
      </c>
      <c r="C8" s="102" t="s">
        <v>30</v>
      </c>
      <c r="D8" s="55">
        <v>4380</v>
      </c>
      <c r="E8" s="44">
        <f>D8*14%</f>
        <v>613.2</v>
      </c>
      <c r="F8" s="60">
        <v>0</v>
      </c>
      <c r="G8" s="60">
        <v>0</v>
      </c>
      <c r="H8" s="60">
        <v>0</v>
      </c>
      <c r="I8" s="37">
        <v>40</v>
      </c>
      <c r="J8" s="60">
        <v>0</v>
      </c>
      <c r="K8" s="60">
        <v>0</v>
      </c>
      <c r="L8" s="37">
        <v>211</v>
      </c>
      <c r="M8" s="60">
        <v>10</v>
      </c>
      <c r="N8" s="37">
        <f>D8*1.5%</f>
        <v>65.7</v>
      </c>
      <c r="O8" s="37">
        <f>E8*2%</f>
        <v>12.264000000000001</v>
      </c>
      <c r="P8" s="37">
        <f>E8*30%</f>
        <v>183.96</v>
      </c>
      <c r="Q8" s="60">
        <f>SUM(D8:P8)</f>
        <v>5516.124</v>
      </c>
      <c r="R8" s="57">
        <v>400</v>
      </c>
      <c r="S8" s="60">
        <f>Q8*2.5%</f>
        <v>137.9031</v>
      </c>
      <c r="T8" s="60">
        <f>Q8*2.5%</f>
        <v>137.9031</v>
      </c>
      <c r="U8" s="60">
        <f>SUM(Q8:T8)</f>
        <v>6191.930199999999</v>
      </c>
      <c r="V8" s="37">
        <f>U8*101%</f>
        <v>6253.849501999999</v>
      </c>
      <c r="W8" s="37">
        <f>Q8*5%</f>
        <v>275.8062</v>
      </c>
      <c r="X8" s="78">
        <f>Q8+R8+W8</f>
        <v>6191.9302</v>
      </c>
      <c r="Y8" s="37">
        <f>X8*101%</f>
        <v>6253.849502</v>
      </c>
      <c r="Z8" s="49"/>
      <c r="AA8" s="49"/>
    </row>
    <row r="9" spans="1:25" ht="30" customHeight="1">
      <c r="A9" s="24">
        <v>5</v>
      </c>
      <c r="B9" s="59" t="s">
        <v>31</v>
      </c>
      <c r="C9" s="55" t="s">
        <v>45</v>
      </c>
      <c r="D9" s="75">
        <v>4190</v>
      </c>
      <c r="E9" s="35">
        <f t="shared" si="0"/>
        <v>586.6</v>
      </c>
      <c r="F9" s="37">
        <v>0</v>
      </c>
      <c r="G9" s="37">
        <v>0</v>
      </c>
      <c r="H9" s="37">
        <v>0</v>
      </c>
      <c r="I9" s="37">
        <v>40</v>
      </c>
      <c r="J9" s="37">
        <v>0</v>
      </c>
      <c r="K9" s="37">
        <v>0</v>
      </c>
      <c r="L9" s="37">
        <v>211</v>
      </c>
      <c r="M9" s="37">
        <v>10</v>
      </c>
      <c r="N9" s="37">
        <f t="shared" si="1"/>
        <v>62.849999999999994</v>
      </c>
      <c r="O9" s="37">
        <f t="shared" si="2"/>
        <v>11.732000000000001</v>
      </c>
      <c r="P9" s="37">
        <f t="shared" si="3"/>
        <v>175.98</v>
      </c>
      <c r="Q9" s="37">
        <f t="shared" si="4"/>
        <v>5288.162</v>
      </c>
      <c r="R9" s="37">
        <v>400</v>
      </c>
      <c r="S9" s="68">
        <f t="shared" si="5"/>
        <v>132.20405000000002</v>
      </c>
      <c r="T9" s="68">
        <f t="shared" si="6"/>
        <v>132.20405000000002</v>
      </c>
      <c r="U9" s="64">
        <f t="shared" si="7"/>
        <v>5952.570100000001</v>
      </c>
      <c r="V9" s="64">
        <f t="shared" si="8"/>
        <v>6012.095801000001</v>
      </c>
      <c r="W9" s="37">
        <f t="shared" si="9"/>
        <v>264.40810000000005</v>
      </c>
      <c r="X9" s="67">
        <f t="shared" si="10"/>
        <v>5952.5701</v>
      </c>
      <c r="Y9" s="64">
        <f t="shared" si="11"/>
        <v>6012.095801</v>
      </c>
    </row>
    <row r="10" spans="1:26" ht="28.5" customHeight="1" thickBot="1">
      <c r="A10" s="24">
        <v>6</v>
      </c>
      <c r="B10" s="50" t="s">
        <v>32</v>
      </c>
      <c r="C10" s="51" t="s">
        <v>26</v>
      </c>
      <c r="D10" s="54">
        <v>3760</v>
      </c>
      <c r="E10" s="35">
        <f t="shared" si="0"/>
        <v>526.4000000000001</v>
      </c>
      <c r="F10" s="37">
        <v>0</v>
      </c>
      <c r="G10" s="37">
        <v>0</v>
      </c>
      <c r="H10" s="37">
        <v>0</v>
      </c>
      <c r="I10" s="37">
        <v>40</v>
      </c>
      <c r="J10" s="37">
        <v>0</v>
      </c>
      <c r="K10" s="37">
        <v>0</v>
      </c>
      <c r="L10" s="37">
        <v>211</v>
      </c>
      <c r="M10" s="37">
        <v>10</v>
      </c>
      <c r="N10" s="37">
        <f t="shared" si="1"/>
        <v>56.4</v>
      </c>
      <c r="O10" s="37">
        <f t="shared" si="2"/>
        <v>10.528000000000002</v>
      </c>
      <c r="P10" s="37">
        <f t="shared" si="3"/>
        <v>157.92000000000002</v>
      </c>
      <c r="Q10" s="37">
        <f t="shared" si="4"/>
        <v>4772.248</v>
      </c>
      <c r="R10" s="37">
        <v>400</v>
      </c>
      <c r="S10" s="68">
        <f t="shared" si="5"/>
        <v>119.30619999999999</v>
      </c>
      <c r="T10" s="68">
        <f t="shared" si="6"/>
        <v>119.30619999999999</v>
      </c>
      <c r="U10" s="64">
        <f t="shared" si="7"/>
        <v>5410.8604</v>
      </c>
      <c r="V10" s="64">
        <f t="shared" si="8"/>
        <v>5464.969004</v>
      </c>
      <c r="W10" s="37">
        <f t="shared" si="9"/>
        <v>238.61239999999998</v>
      </c>
      <c r="X10" s="67">
        <f t="shared" si="10"/>
        <v>5410.8604</v>
      </c>
      <c r="Y10" s="64">
        <f t="shared" si="11"/>
        <v>5464.969004</v>
      </c>
      <c r="Z10" s="19"/>
    </row>
    <row r="11" spans="1:26" ht="28.5" customHeight="1" thickBot="1">
      <c r="A11" s="24">
        <v>7</v>
      </c>
      <c r="B11" s="50" t="s">
        <v>46</v>
      </c>
      <c r="C11" s="51" t="s">
        <v>26</v>
      </c>
      <c r="D11" s="54">
        <v>3760</v>
      </c>
      <c r="E11" s="35">
        <f t="shared" si="0"/>
        <v>526.4000000000001</v>
      </c>
      <c r="F11" s="37">
        <v>0</v>
      </c>
      <c r="G11" s="37">
        <v>0</v>
      </c>
      <c r="H11" s="37">
        <v>0</v>
      </c>
      <c r="I11" s="37">
        <v>40</v>
      </c>
      <c r="J11" s="37">
        <v>0</v>
      </c>
      <c r="K11" s="37">
        <v>0</v>
      </c>
      <c r="L11" s="37">
        <v>211</v>
      </c>
      <c r="M11" s="37">
        <v>10</v>
      </c>
      <c r="N11" s="37">
        <f t="shared" si="1"/>
        <v>56.4</v>
      </c>
      <c r="O11" s="37">
        <f t="shared" si="2"/>
        <v>10.528000000000002</v>
      </c>
      <c r="P11" s="37">
        <f t="shared" si="3"/>
        <v>157.92000000000002</v>
      </c>
      <c r="Q11" s="37">
        <f t="shared" si="4"/>
        <v>4772.248</v>
      </c>
      <c r="R11" s="37">
        <v>400</v>
      </c>
      <c r="S11" s="68">
        <f t="shared" si="5"/>
        <v>119.30619999999999</v>
      </c>
      <c r="T11" s="68">
        <f t="shared" si="6"/>
        <v>119.30619999999999</v>
      </c>
      <c r="U11" s="64">
        <f t="shared" si="7"/>
        <v>5410.8604</v>
      </c>
      <c r="V11" s="64">
        <f t="shared" si="8"/>
        <v>5464.969004</v>
      </c>
      <c r="W11" s="37">
        <f t="shared" si="9"/>
        <v>238.61239999999998</v>
      </c>
      <c r="X11" s="67">
        <f t="shared" si="10"/>
        <v>5410.8604</v>
      </c>
      <c r="Y11" s="64">
        <f t="shared" si="11"/>
        <v>5464.969004</v>
      </c>
      <c r="Z11" s="19"/>
    </row>
    <row r="12" spans="1:25" ht="30" customHeight="1" thickBot="1">
      <c r="A12" s="24">
        <v>8</v>
      </c>
      <c r="B12" s="50" t="s">
        <v>48</v>
      </c>
      <c r="C12" s="51" t="s">
        <v>34</v>
      </c>
      <c r="D12" s="54">
        <v>3530</v>
      </c>
      <c r="E12" s="36">
        <f t="shared" si="0"/>
        <v>494.20000000000005</v>
      </c>
      <c r="F12" s="38">
        <v>0</v>
      </c>
      <c r="G12" s="38">
        <v>0</v>
      </c>
      <c r="H12" s="38">
        <v>0</v>
      </c>
      <c r="I12" s="37">
        <v>40</v>
      </c>
      <c r="J12" s="38">
        <v>50</v>
      </c>
      <c r="K12" s="38">
        <v>0</v>
      </c>
      <c r="L12" s="37">
        <v>211</v>
      </c>
      <c r="M12" s="38">
        <v>10</v>
      </c>
      <c r="N12" s="38">
        <f t="shared" si="1"/>
        <v>52.949999999999996</v>
      </c>
      <c r="O12" s="38">
        <f t="shared" si="2"/>
        <v>9.884</v>
      </c>
      <c r="P12" s="38">
        <f t="shared" si="3"/>
        <v>148.26000000000002</v>
      </c>
      <c r="Q12" s="38">
        <f t="shared" si="4"/>
        <v>4546.294</v>
      </c>
      <c r="R12" s="38">
        <v>400</v>
      </c>
      <c r="S12" s="69">
        <f t="shared" si="5"/>
        <v>113.65735000000001</v>
      </c>
      <c r="T12" s="69">
        <f t="shared" si="6"/>
        <v>113.65735000000001</v>
      </c>
      <c r="U12" s="70">
        <f t="shared" si="7"/>
        <v>5173.608700000001</v>
      </c>
      <c r="V12" s="70">
        <f t="shared" si="8"/>
        <v>5225.344787000001</v>
      </c>
      <c r="W12" s="38">
        <f t="shared" si="9"/>
        <v>227.31470000000002</v>
      </c>
      <c r="X12" s="71">
        <f t="shared" si="10"/>
        <v>5173.6087</v>
      </c>
      <c r="Y12" s="70">
        <f t="shared" si="11"/>
        <v>5225.344787</v>
      </c>
    </row>
    <row r="13" spans="1:27" ht="28.5" customHeight="1" thickBot="1">
      <c r="A13" s="24">
        <v>9</v>
      </c>
      <c r="B13" s="76" t="s">
        <v>51</v>
      </c>
      <c r="C13" s="77" t="s">
        <v>24</v>
      </c>
      <c r="D13" s="51">
        <v>2880</v>
      </c>
      <c r="E13" s="79">
        <f>D13*14%</f>
        <v>403.20000000000005</v>
      </c>
      <c r="F13" s="80">
        <v>0</v>
      </c>
      <c r="G13" s="81">
        <v>0</v>
      </c>
      <c r="H13" s="81">
        <v>0</v>
      </c>
      <c r="I13" s="82">
        <v>40</v>
      </c>
      <c r="J13" s="81">
        <v>0</v>
      </c>
      <c r="K13" s="81">
        <v>0</v>
      </c>
      <c r="L13" s="37">
        <v>211</v>
      </c>
      <c r="M13" s="81">
        <v>10</v>
      </c>
      <c r="N13" s="81">
        <f t="shared" si="1"/>
        <v>43.199999999999996</v>
      </c>
      <c r="O13" s="81">
        <f t="shared" si="2"/>
        <v>8.064000000000002</v>
      </c>
      <c r="P13" s="81">
        <f t="shared" si="3"/>
        <v>120.96000000000001</v>
      </c>
      <c r="Q13" s="83">
        <f t="shared" si="4"/>
        <v>3716.4239999999995</v>
      </c>
      <c r="R13" s="80">
        <v>400</v>
      </c>
      <c r="S13" s="44">
        <f t="shared" si="5"/>
        <v>92.91059999999999</v>
      </c>
      <c r="T13" s="44">
        <f t="shared" si="6"/>
        <v>92.91059999999999</v>
      </c>
      <c r="U13" s="84">
        <f t="shared" si="7"/>
        <v>4302.245199999999</v>
      </c>
      <c r="V13" s="84">
        <f t="shared" si="8"/>
        <v>4345.2676519999995</v>
      </c>
      <c r="W13" s="81">
        <f t="shared" si="9"/>
        <v>185.82119999999998</v>
      </c>
      <c r="X13" s="85">
        <f t="shared" si="10"/>
        <v>4302.245199999999</v>
      </c>
      <c r="Y13" s="41">
        <f t="shared" si="11"/>
        <v>4345.2676519999995</v>
      </c>
      <c r="Z13" s="19"/>
      <c r="AA13" s="19"/>
    </row>
    <row r="14" spans="1:25" ht="30" customHeight="1" thickBot="1">
      <c r="A14" s="24">
        <v>10</v>
      </c>
      <c r="B14" s="50" t="s">
        <v>48</v>
      </c>
      <c r="C14" s="51" t="s">
        <v>49</v>
      </c>
      <c r="D14" s="54">
        <v>2000</v>
      </c>
      <c r="E14" s="36">
        <f t="shared" si="0"/>
        <v>280</v>
      </c>
      <c r="F14" s="38">
        <v>0</v>
      </c>
      <c r="G14" s="38">
        <v>0</v>
      </c>
      <c r="H14" s="38">
        <v>0</v>
      </c>
      <c r="I14" s="37">
        <v>40</v>
      </c>
      <c r="J14" s="38">
        <v>0</v>
      </c>
      <c r="K14" s="38">
        <v>0</v>
      </c>
      <c r="L14" s="37">
        <v>211</v>
      </c>
      <c r="M14" s="38">
        <v>10</v>
      </c>
      <c r="N14" s="38">
        <f t="shared" si="1"/>
        <v>30</v>
      </c>
      <c r="O14" s="38">
        <f t="shared" si="2"/>
        <v>5.6000000000000005</v>
      </c>
      <c r="P14" s="38">
        <f t="shared" si="3"/>
        <v>84</v>
      </c>
      <c r="Q14" s="38">
        <f t="shared" si="4"/>
        <v>2660.6</v>
      </c>
      <c r="R14" s="38">
        <v>400</v>
      </c>
      <c r="S14" s="69">
        <f t="shared" si="5"/>
        <v>66.515</v>
      </c>
      <c r="T14" s="69">
        <f t="shared" si="6"/>
        <v>66.515</v>
      </c>
      <c r="U14" s="70">
        <f t="shared" si="7"/>
        <v>3193.6299999999997</v>
      </c>
      <c r="V14" s="70">
        <f t="shared" si="8"/>
        <v>3225.5662999999995</v>
      </c>
      <c r="W14" s="38">
        <f t="shared" si="9"/>
        <v>133.03</v>
      </c>
      <c r="X14" s="71">
        <f t="shared" si="10"/>
        <v>3193.63</v>
      </c>
      <c r="Y14" s="70">
        <f t="shared" si="11"/>
        <v>3225.5663</v>
      </c>
    </row>
    <row r="15" spans="1:27" ht="28.5" customHeight="1" thickBot="1">
      <c r="A15" s="24">
        <v>11</v>
      </c>
      <c r="B15" s="50" t="s">
        <v>28</v>
      </c>
      <c r="C15" s="51" t="s">
        <v>23</v>
      </c>
      <c r="D15" s="51">
        <v>2070</v>
      </c>
      <c r="E15" s="36">
        <f t="shared" si="0"/>
        <v>289.8</v>
      </c>
      <c r="F15" s="38">
        <v>0</v>
      </c>
      <c r="G15" s="38">
        <v>0</v>
      </c>
      <c r="H15" s="38">
        <v>0</v>
      </c>
      <c r="I15" s="37">
        <v>40</v>
      </c>
      <c r="J15" s="38">
        <v>50</v>
      </c>
      <c r="K15" s="38">
        <v>45</v>
      </c>
      <c r="L15" s="37">
        <v>211</v>
      </c>
      <c r="M15" s="38">
        <v>10</v>
      </c>
      <c r="N15" s="38">
        <f t="shared" si="1"/>
        <v>31.049999999999997</v>
      </c>
      <c r="O15" s="38">
        <f t="shared" si="2"/>
        <v>5.796</v>
      </c>
      <c r="P15" s="38">
        <f t="shared" si="3"/>
        <v>86.94</v>
      </c>
      <c r="Q15" s="38">
        <f t="shared" si="4"/>
        <v>2839.5860000000002</v>
      </c>
      <c r="R15" s="38">
        <v>400</v>
      </c>
      <c r="S15" s="69">
        <f t="shared" si="5"/>
        <v>70.98965000000001</v>
      </c>
      <c r="T15" s="69">
        <f t="shared" si="6"/>
        <v>70.98965000000001</v>
      </c>
      <c r="U15" s="70">
        <f t="shared" si="7"/>
        <v>3381.5653</v>
      </c>
      <c r="V15" s="70">
        <f t="shared" si="8"/>
        <v>3415.3809530000003</v>
      </c>
      <c r="W15" s="38">
        <f t="shared" si="9"/>
        <v>141.97930000000002</v>
      </c>
      <c r="X15" s="71">
        <f t="shared" si="10"/>
        <v>3381.5653</v>
      </c>
      <c r="Y15" s="70">
        <f t="shared" si="11"/>
        <v>3415.3809530000003</v>
      </c>
      <c r="Z15" s="19"/>
      <c r="AA15" s="19"/>
    </row>
    <row r="16" spans="1:25" ht="30" customHeight="1" thickBot="1">
      <c r="A16" s="24">
        <v>12</v>
      </c>
      <c r="B16" s="76" t="s">
        <v>29</v>
      </c>
      <c r="C16" s="77" t="s">
        <v>23</v>
      </c>
      <c r="D16" s="86">
        <v>2070</v>
      </c>
      <c r="E16" s="29">
        <v>289.8</v>
      </c>
      <c r="F16" s="28">
        <v>0</v>
      </c>
      <c r="G16" s="87">
        <v>0</v>
      </c>
      <c r="H16" s="87">
        <v>0</v>
      </c>
      <c r="I16" s="82">
        <v>40</v>
      </c>
      <c r="J16" s="88">
        <v>0</v>
      </c>
      <c r="K16" s="88">
        <v>83</v>
      </c>
      <c r="L16" s="37">
        <v>211</v>
      </c>
      <c r="M16" s="88">
        <v>10</v>
      </c>
      <c r="N16" s="89">
        <f t="shared" si="1"/>
        <v>31.049999999999997</v>
      </c>
      <c r="O16" s="89">
        <f t="shared" si="2"/>
        <v>5.796</v>
      </c>
      <c r="P16" s="89">
        <f t="shared" si="3"/>
        <v>86.94</v>
      </c>
      <c r="Q16" s="90">
        <f t="shared" si="4"/>
        <v>2827.5860000000002</v>
      </c>
      <c r="R16" s="91">
        <v>400</v>
      </c>
      <c r="S16" s="92">
        <f t="shared" si="5"/>
        <v>70.68965000000001</v>
      </c>
      <c r="T16" s="92">
        <f t="shared" si="6"/>
        <v>70.68965000000001</v>
      </c>
      <c r="U16" s="93">
        <f t="shared" si="7"/>
        <v>3368.9653</v>
      </c>
      <c r="V16" s="94">
        <f t="shared" si="8"/>
        <v>3402.6549529999998</v>
      </c>
      <c r="W16" s="35">
        <f t="shared" si="9"/>
        <v>141.37930000000003</v>
      </c>
      <c r="X16" s="95">
        <f t="shared" si="10"/>
        <v>3368.9653000000003</v>
      </c>
      <c r="Y16" s="96">
        <f t="shared" si="11"/>
        <v>3402.654953</v>
      </c>
    </row>
    <row r="17" spans="1:25" s="19" customFormat="1" ht="30" customHeight="1">
      <c r="A17" s="24">
        <v>13</v>
      </c>
      <c r="B17" s="59" t="s">
        <v>42</v>
      </c>
      <c r="C17" s="55" t="s">
        <v>43</v>
      </c>
      <c r="D17" s="55">
        <v>1700</v>
      </c>
      <c r="E17" s="44">
        <f t="shared" si="0"/>
        <v>238.00000000000003</v>
      </c>
      <c r="F17" s="61">
        <v>0</v>
      </c>
      <c r="G17" s="61">
        <v>0</v>
      </c>
      <c r="H17" s="61">
        <v>0</v>
      </c>
      <c r="I17" s="72">
        <v>40</v>
      </c>
      <c r="J17" s="61">
        <v>0</v>
      </c>
      <c r="K17" s="61">
        <v>0</v>
      </c>
      <c r="L17" s="37">
        <v>211</v>
      </c>
      <c r="M17" s="61">
        <v>10</v>
      </c>
      <c r="N17" s="38">
        <f t="shared" si="1"/>
        <v>25.5</v>
      </c>
      <c r="O17" s="38">
        <f t="shared" si="2"/>
        <v>4.760000000000001</v>
      </c>
      <c r="P17" s="38">
        <f t="shared" si="3"/>
        <v>71.4</v>
      </c>
      <c r="Q17" s="61">
        <f t="shared" si="4"/>
        <v>2300.6600000000003</v>
      </c>
      <c r="R17" s="58">
        <v>400</v>
      </c>
      <c r="S17" s="61">
        <f t="shared" si="5"/>
        <v>57.51650000000001</v>
      </c>
      <c r="T17" s="61">
        <f t="shared" si="6"/>
        <v>57.51650000000001</v>
      </c>
      <c r="U17" s="73">
        <f t="shared" si="7"/>
        <v>2815.6930000000007</v>
      </c>
      <c r="V17" s="70">
        <f t="shared" si="8"/>
        <v>2843.8499300000008</v>
      </c>
      <c r="W17" s="38">
        <f t="shared" si="9"/>
        <v>115.03300000000002</v>
      </c>
      <c r="X17" s="74">
        <f t="shared" si="10"/>
        <v>2815.693</v>
      </c>
      <c r="Y17" s="70">
        <f t="shared" si="11"/>
        <v>2843.8499300000003</v>
      </c>
    </row>
    <row r="18" spans="1:26" ht="30" customHeight="1" thickBot="1">
      <c r="A18" s="24">
        <v>14</v>
      </c>
      <c r="B18" s="50" t="s">
        <v>52</v>
      </c>
      <c r="C18" s="97" t="s">
        <v>21</v>
      </c>
      <c r="D18" s="55">
        <v>138</v>
      </c>
      <c r="E18" s="35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10</v>
      </c>
      <c r="N18" s="37">
        <f t="shared" si="1"/>
        <v>2.07</v>
      </c>
      <c r="O18" s="37">
        <f t="shared" si="2"/>
        <v>0</v>
      </c>
      <c r="P18" s="37">
        <f t="shared" si="3"/>
        <v>0</v>
      </c>
      <c r="Q18" s="37">
        <f t="shared" si="4"/>
        <v>150.07</v>
      </c>
      <c r="R18" s="37">
        <v>400</v>
      </c>
      <c r="S18" s="68">
        <f t="shared" si="5"/>
        <v>3.75175</v>
      </c>
      <c r="T18" s="68">
        <f t="shared" si="6"/>
        <v>3.75175</v>
      </c>
      <c r="U18" s="64">
        <f t="shared" si="7"/>
        <v>557.5735</v>
      </c>
      <c r="V18" s="64">
        <f t="shared" si="8"/>
        <v>563.149235</v>
      </c>
      <c r="W18" s="37">
        <f t="shared" si="9"/>
        <v>7.5035</v>
      </c>
      <c r="X18" s="67">
        <f t="shared" si="10"/>
        <v>557.5735</v>
      </c>
      <c r="Y18" s="64">
        <f t="shared" si="11"/>
        <v>563.149235</v>
      </c>
      <c r="Z18" s="19"/>
    </row>
    <row r="19" spans="1:25" s="45" customFormat="1" ht="30" customHeight="1" thickBot="1">
      <c r="A19" s="24">
        <v>15</v>
      </c>
      <c r="B19" s="50" t="s">
        <v>52</v>
      </c>
      <c r="C19" s="97" t="s">
        <v>39</v>
      </c>
      <c r="D19" s="55">
        <v>427</v>
      </c>
      <c r="E19" s="35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10</v>
      </c>
      <c r="N19" s="37">
        <f t="shared" si="1"/>
        <v>6.404999999999999</v>
      </c>
      <c r="O19" s="37">
        <f t="shared" si="2"/>
        <v>0</v>
      </c>
      <c r="P19" s="37">
        <f t="shared" si="3"/>
        <v>0</v>
      </c>
      <c r="Q19" s="37">
        <f t="shared" si="4"/>
        <v>443.405</v>
      </c>
      <c r="R19" s="37">
        <v>400</v>
      </c>
      <c r="S19" s="63">
        <f t="shared" si="5"/>
        <v>11.085125</v>
      </c>
      <c r="T19" s="63">
        <f t="shared" si="6"/>
        <v>11.085125</v>
      </c>
      <c r="U19" s="64">
        <f t="shared" si="7"/>
        <v>865.5752499999999</v>
      </c>
      <c r="V19" s="64">
        <f t="shared" si="8"/>
        <v>874.2310024999999</v>
      </c>
      <c r="W19" s="37">
        <f t="shared" si="9"/>
        <v>22.17025</v>
      </c>
      <c r="X19" s="67">
        <f t="shared" si="10"/>
        <v>865.57525</v>
      </c>
      <c r="Y19" s="64">
        <f t="shared" si="11"/>
        <v>874.2310025</v>
      </c>
    </row>
    <row r="20" spans="1:25" s="19" customFormat="1" ht="30" customHeight="1">
      <c r="A20" s="24">
        <v>16</v>
      </c>
      <c r="B20" s="105" t="s">
        <v>41</v>
      </c>
      <c r="C20" s="98" t="s">
        <v>33</v>
      </c>
      <c r="D20" s="98">
        <v>1510</v>
      </c>
      <c r="E20" s="44">
        <f>D20*14%</f>
        <v>211.40000000000003</v>
      </c>
      <c r="F20" s="61">
        <v>0</v>
      </c>
      <c r="G20" s="61">
        <v>0</v>
      </c>
      <c r="H20" s="61">
        <v>50</v>
      </c>
      <c r="I20" s="72">
        <v>40</v>
      </c>
      <c r="J20" s="61">
        <v>0</v>
      </c>
      <c r="K20" s="61">
        <v>60</v>
      </c>
      <c r="L20" s="38">
        <v>211</v>
      </c>
      <c r="M20" s="61">
        <v>10</v>
      </c>
      <c r="N20" s="38">
        <f>D20*1.5%</f>
        <v>22.65</v>
      </c>
      <c r="O20" s="38">
        <f>E20*2%</f>
        <v>4.228000000000001</v>
      </c>
      <c r="P20" s="38">
        <f>E20*30%</f>
        <v>63.42000000000001</v>
      </c>
      <c r="Q20" s="61">
        <f>SUM(D20:P20)</f>
        <v>2182.6980000000003</v>
      </c>
      <c r="R20" s="58">
        <v>400</v>
      </c>
      <c r="S20" s="61">
        <f>Q20*2.5%</f>
        <v>54.56745000000001</v>
      </c>
      <c r="T20" s="61">
        <f>Q20*2.5%</f>
        <v>54.56745000000001</v>
      </c>
      <c r="U20" s="73">
        <f>SUM(Q20:T20)</f>
        <v>2691.8329000000003</v>
      </c>
      <c r="V20" s="70">
        <f>U20*101%</f>
        <v>2718.7512290000004</v>
      </c>
      <c r="W20" s="38">
        <f>Q20*5%</f>
        <v>109.13490000000002</v>
      </c>
      <c r="X20" s="74">
        <f>Q20+R20+W20</f>
        <v>2691.8329000000003</v>
      </c>
      <c r="Y20" s="70">
        <f>X20*101%</f>
        <v>2718.7512290000004</v>
      </c>
    </row>
    <row r="21" spans="1:26" s="19" customFormat="1" ht="30" customHeight="1">
      <c r="A21" s="103">
        <v>17</v>
      </c>
      <c r="B21" s="59" t="s">
        <v>40</v>
      </c>
      <c r="C21" s="55" t="s">
        <v>21</v>
      </c>
      <c r="D21" s="55">
        <v>138</v>
      </c>
      <c r="E21" s="106">
        <v>0</v>
      </c>
      <c r="F21" s="107">
        <f>59+53.87</f>
        <v>112.87</v>
      </c>
      <c r="G21" s="60">
        <v>0</v>
      </c>
      <c r="H21" s="60">
        <v>50</v>
      </c>
      <c r="I21" s="37">
        <v>0</v>
      </c>
      <c r="J21" s="107">
        <v>0</v>
      </c>
      <c r="K21" s="107">
        <v>0</v>
      </c>
      <c r="L21" s="37">
        <v>0</v>
      </c>
      <c r="M21" s="107">
        <v>10</v>
      </c>
      <c r="N21" s="108">
        <f>D21*1.5%</f>
        <v>2.07</v>
      </c>
      <c r="O21" s="108">
        <f>E21*2%</f>
        <v>0</v>
      </c>
      <c r="P21" s="108">
        <f>E21*30%</f>
        <v>0</v>
      </c>
      <c r="Q21" s="107">
        <f>SUM(D21:P21)</f>
        <v>312.94</v>
      </c>
      <c r="R21" s="107">
        <v>400</v>
      </c>
      <c r="S21" s="107">
        <f>Q21*2.5%</f>
        <v>7.8235</v>
      </c>
      <c r="T21" s="107">
        <f>Q21*2.5%</f>
        <v>7.8235</v>
      </c>
      <c r="U21" s="109">
        <f>SUM(Q21:T21)</f>
        <v>728.587</v>
      </c>
      <c r="V21" s="110">
        <f>U21*101%</f>
        <v>735.87287</v>
      </c>
      <c r="W21" s="108">
        <f>Q21*5%</f>
        <v>15.647</v>
      </c>
      <c r="X21" s="111">
        <f>Q21+R21+W21</f>
        <v>728.5870000000001</v>
      </c>
      <c r="Y21" s="110">
        <f>X21*101%</f>
        <v>735.8728700000001</v>
      </c>
      <c r="Z21" s="41"/>
    </row>
    <row r="22" spans="1:25" s="50" customFormat="1" ht="27.75" customHeight="1" thickBot="1">
      <c r="A22" s="104">
        <v>18</v>
      </c>
      <c r="B22" s="59" t="s">
        <v>57</v>
      </c>
      <c r="C22" s="59" t="s">
        <v>58</v>
      </c>
      <c r="D22" s="59">
        <v>4670</v>
      </c>
      <c r="E22" s="35">
        <f>D22*14%</f>
        <v>653.8000000000001</v>
      </c>
      <c r="F22" s="37">
        <v>0</v>
      </c>
      <c r="G22" s="37">
        <v>0</v>
      </c>
      <c r="H22" s="37">
        <v>0</v>
      </c>
      <c r="I22" s="37">
        <v>40</v>
      </c>
      <c r="J22" s="37">
        <v>0</v>
      </c>
      <c r="K22" s="37">
        <v>0</v>
      </c>
      <c r="L22" s="37">
        <v>211</v>
      </c>
      <c r="M22" s="37">
        <v>10</v>
      </c>
      <c r="N22" s="37">
        <f>D22*1.5%</f>
        <v>70.05</v>
      </c>
      <c r="O22" s="37">
        <f>E22*2%</f>
        <v>13.076000000000002</v>
      </c>
      <c r="P22" s="37">
        <f>E22*30%</f>
        <v>196.14000000000001</v>
      </c>
      <c r="Q22" s="37">
        <f>SUM(D22:P22)</f>
        <v>5864.066000000001</v>
      </c>
      <c r="R22" s="37">
        <v>400</v>
      </c>
      <c r="S22" s="68">
        <f>Q22*2.5%</f>
        <v>146.60165000000003</v>
      </c>
      <c r="T22" s="68">
        <f>Q22*2.5%</f>
        <v>146.60165000000003</v>
      </c>
      <c r="U22" s="64">
        <f>SUM(Q22:T22)</f>
        <v>6557.2693</v>
      </c>
      <c r="V22" s="64">
        <f>U22*101%</f>
        <v>6622.841993</v>
      </c>
      <c r="W22" s="37">
        <f>Q22*5%</f>
        <v>293.20330000000007</v>
      </c>
      <c r="X22" s="67">
        <f>Q22+R22+W22</f>
        <v>6557.269300000001</v>
      </c>
      <c r="Y22" s="64">
        <f>X22*101%</f>
        <v>6622.841993000001</v>
      </c>
    </row>
    <row r="23" spans="1:20" ht="23.25" customHeight="1">
      <c r="A23" s="13" t="s">
        <v>53</v>
      </c>
      <c r="E23" s="34"/>
      <c r="T23" s="39"/>
    </row>
    <row r="24" spans="1:20" ht="15.75">
      <c r="A24" s="22" t="s">
        <v>56</v>
      </c>
      <c r="E24" s="34"/>
      <c r="T24" s="39"/>
    </row>
    <row r="25" spans="5:20" ht="15.75">
      <c r="E25" s="34"/>
      <c r="T25" s="39"/>
    </row>
    <row r="26" spans="5:20" ht="15.75">
      <c r="E26" s="34"/>
      <c r="T26" s="39"/>
    </row>
    <row r="27" spans="5:20" ht="15.75">
      <c r="E27" s="34"/>
      <c r="T27" s="39"/>
    </row>
    <row r="28" spans="5:20" ht="15.75">
      <c r="E28" s="34"/>
      <c r="T28" s="39"/>
    </row>
    <row r="29" ht="15.75">
      <c r="E29" s="34"/>
    </row>
    <row r="30" ht="15.75">
      <c r="E30" s="34"/>
    </row>
    <row r="31" ht="15.75">
      <c r="E31" s="34"/>
    </row>
    <row r="32" ht="15.75">
      <c r="E32" s="34"/>
    </row>
    <row r="33" ht="15.75">
      <c r="E33" s="34"/>
    </row>
    <row r="34" ht="15.75">
      <c r="E34" s="34"/>
    </row>
    <row r="35" ht="15.75">
      <c r="E35" s="34"/>
    </row>
    <row r="36" ht="15.75">
      <c r="E36" s="34"/>
    </row>
    <row r="37" ht="15.75">
      <c r="E37" s="34"/>
    </row>
    <row r="38" ht="15.75">
      <c r="E38" s="34"/>
    </row>
    <row r="39" ht="15.75">
      <c r="E39" s="34"/>
    </row>
    <row r="40" ht="15.75">
      <c r="E40" s="34"/>
    </row>
  </sheetData>
  <sheetProtection/>
  <printOptions/>
  <pageMargins left="0.34" right="0.15748031496063" top="0.393700787401575" bottom="0.984251968503937" header="0.511811023622047" footer="0.511811023622047"/>
  <pageSetup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mkt2</dc:creator>
  <cp:keywords/>
  <dc:description/>
  <cp:lastModifiedBy>MKT 37</cp:lastModifiedBy>
  <cp:lastPrinted>2019-09-18T11:03:41Z</cp:lastPrinted>
  <dcterms:created xsi:type="dcterms:W3CDTF">1996-10-14T23:33:28Z</dcterms:created>
  <dcterms:modified xsi:type="dcterms:W3CDTF">2019-10-23T21:43:01Z</dcterms:modified>
  <cp:category/>
  <cp:version/>
  <cp:contentType/>
  <cp:contentStatus/>
</cp:coreProperties>
</file>