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2" sheetId="2" r:id="rId2"/>
  </sheets>
  <definedNames>
    <definedName name="_xlnm.Print_Area" localSheetId="0">'Sheet1'!$A$1:$Z$28</definedName>
  </definedNames>
  <calcPr fullCalcOnLoad="1"/>
</workbook>
</file>

<file path=xl/sharedStrings.xml><?xml version="1.0" encoding="utf-8"?>
<sst xmlns="http://schemas.openxmlformats.org/spreadsheetml/2006/main" count="70" uniqueCount="63">
  <si>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</si>
  <si>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</si>
  <si>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</si>
  <si>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</si>
  <si>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</si>
  <si>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</si>
  <si>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</si>
  <si>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</si>
  <si>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</si>
  <si>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 xml:space="preserve">ENG. SHUNTING CH 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</si>
  <si>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</si>
  <si>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</si>
  <si>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</si>
  <si>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</si>
  <si>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</si>
  <si>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</si>
  <si>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</si>
  <si>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</si>
  <si>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</si>
  <si>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</si>
  <si>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</si>
  <si>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</si>
  <si>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</si>
  <si>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* You are requested to make payment after rounding off to the next digit.  For example Rs. 4047.141 shall be rounded off to Rs.4047.20</t>
  </si>
  <si>
    <t>KOYAGUDEM OC II (YELLANDU)</t>
  </si>
  <si>
    <t>G9-ROM</t>
  </si>
  <si>
    <t>KK-1 (MANDAMARRI)</t>
  </si>
  <si>
    <t>G7-ROM</t>
  </si>
  <si>
    <t>G8-CRR</t>
  </si>
  <si>
    <t>RK-6 (SRIRAMPUR)</t>
  </si>
  <si>
    <t>G7-CRR</t>
  </si>
  <si>
    <t>G11-CRR</t>
  </si>
  <si>
    <t>JVR OC 2 (SATHUPALLI)</t>
  </si>
  <si>
    <t>G15-RND</t>
  </si>
  <si>
    <t>JK5 OC (YELLANDU)</t>
  </si>
  <si>
    <t>Corpus CMPS 1998</t>
  </si>
  <si>
    <t>G13-CRR</t>
  </si>
  <si>
    <t>G7-RND</t>
  </si>
  <si>
    <t>Value with 1% TCS for traders (outside the state)</t>
  </si>
  <si>
    <t>Value with 1% TCS for traders (within the state)</t>
  </si>
  <si>
    <t>RK-1A (MANDAMARI)</t>
  </si>
  <si>
    <t>G15-SLK</t>
  </si>
  <si>
    <t>E-AUCTION DATE : 27.08.2021 by MSTC Ltd.</t>
  </si>
  <si>
    <t>KTK-5 (BHUPALPALLI)</t>
  </si>
  <si>
    <t>G5-ROM</t>
  </si>
  <si>
    <t xml:space="preserve">GKOC (KOTHAGUDEM) </t>
  </si>
  <si>
    <t>G7-SLK</t>
  </si>
  <si>
    <t>IK1A ( SRIRAMPUR)</t>
  </si>
  <si>
    <t>KK-5 (MANDAMARRI)</t>
  </si>
  <si>
    <t>G11-ROM</t>
  </si>
  <si>
    <t>KHAIRGURA OC (BELLAMPALLI)</t>
  </si>
  <si>
    <t>G13-ROM</t>
  </si>
  <si>
    <t>KCHP LINE IV (MANUGURU)-RAIL-(CSPS)</t>
  </si>
  <si>
    <t>RCHP(KOTHAGUDEM)-RAIL- (RUSG)</t>
  </si>
  <si>
    <t>RK OC (MANDAMARRI)</t>
  </si>
  <si>
    <t>KPUG (MANUGURU)</t>
  </si>
  <si>
    <t xml:space="preserve">   G6-CRR</t>
  </si>
  <si>
    <t>GDK OC 3  (GODAVARI KHANI)- (GSXG)</t>
  </si>
  <si>
    <t>GDK -1CHP - ((GOSG)</t>
  </si>
  <si>
    <t>Addl.Crushing Chgs/ MSTC/MJ COMM FOR MILL REJECTS</t>
  </si>
  <si>
    <t>*STPP- MILL REJECTS- STPP</t>
  </si>
  <si>
    <r>
      <t xml:space="preserve">GST Compensation Cess/ </t>
    </r>
    <r>
      <rPr>
        <b/>
        <sz val="12"/>
        <rFont val="Times New Roman"/>
        <family val="1"/>
      </rPr>
      <t>MSTC,MJ COMM FOR STPP MILL REJ.</t>
    </r>
  </si>
  <si>
    <t>Revised Help document to calculate total price of coal per tonne  by inserting the bid price 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</si>
</sst>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34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" fillId="34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2" fontId="2" fillId="0" borderId="17" xfId="0" applyNumberFormat="1" applyFont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2" fontId="5" fillId="0" borderId="17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Fill="1" applyBorder="1" applyAlignment="1">
      <alignment vertical="center"/>
    </xf>
    <xf numFmtId="2" fontId="5" fillId="34" borderId="18" xfId="0" applyNumberFormat="1" applyFont="1" applyFill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="85" zoomScaleSheetLayoutView="85" workbookViewId="0" topLeftCell="A13">
      <pane xSplit="21210" topLeftCell="AA1" activePane="topLeft" state="split"/>
      <selection pane="topLeft" activeCell="P20" sqref="P20"/>
      <selection pane="topRight" activeCell="AA4" sqref="AA4"/>
    </sheetView>
  </sheetViews>
  <sheetFormatPr defaultColWidth="9.140625" defaultRowHeight="12.75"/>
  <cols>
    <col min="1" max="1" width="4.8515625" style="22" customWidth="1"/>
    <col min="2" max="2" width="30.28125" style="20" customWidth="1"/>
    <col min="3" max="3" width="11.140625" style="21" customWidth="1"/>
    <col min="4" max="4" width="10.57421875" style="21" customWidth="1"/>
    <col min="5" max="5" width="10.140625" style="26" customWidth="1"/>
    <col min="6" max="6" width="8.57421875" style="6" bestFit="1" customWidth="1"/>
    <col min="7" max="7" width="11.8515625" style="6" bestFit="1" customWidth="1"/>
    <col min="8" max="8" width="8.7109375" style="6" bestFit="1" customWidth="1"/>
    <col min="9" max="9" width="6.57421875" style="6" bestFit="1" customWidth="1"/>
    <col min="10" max="10" width="9.7109375" style="6" bestFit="1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3" bestFit="1" customWidth="1"/>
    <col min="16" max="17" width="8.8515625" style="6" bestFit="1" customWidth="1"/>
    <col min="18" max="18" width="8.8515625" style="7" bestFit="1" customWidth="1"/>
    <col min="19" max="19" width="14.00390625" style="5" customWidth="1"/>
    <col min="20" max="20" width="7.7109375" style="23" bestFit="1" customWidth="1"/>
    <col min="21" max="21" width="10.00390625" style="32" customWidth="1"/>
    <col min="22" max="22" width="15.00390625" style="32" customWidth="1"/>
    <col min="23" max="23" width="13.28125" style="32" customWidth="1"/>
    <col min="24" max="24" width="10.140625" style="34" bestFit="1" customWidth="1"/>
    <col min="25" max="25" width="13.7109375" style="35" customWidth="1"/>
    <col min="26" max="26" width="13.8515625" style="33" customWidth="1"/>
    <col min="27" max="27" width="10.7109375" style="6" bestFit="1" customWidth="1"/>
    <col min="28" max="28" width="21.8515625" style="6" customWidth="1"/>
    <col min="29" max="16384" width="9.140625" style="6" customWidth="1"/>
  </cols>
  <sheetData>
    <row r="1" spans="1:4" ht="15.75">
      <c r="A1" s="1" t="s">
        <v>42</v>
      </c>
      <c r="B1" s="2"/>
      <c r="C1" s="3"/>
      <c r="D1" s="4"/>
    </row>
    <row r="2" spans="1:25" ht="15.75">
      <c r="A2" s="8" t="s">
        <v>62</v>
      </c>
      <c r="B2" s="9"/>
      <c r="C2" s="10"/>
      <c r="D2" s="10"/>
      <c r="E2" s="27"/>
      <c r="F2" s="11"/>
      <c r="G2" s="11"/>
      <c r="H2" s="11"/>
      <c r="I2" s="12"/>
      <c r="J2" s="13"/>
      <c r="Y2" s="35" t="s">
        <v>8</v>
      </c>
    </row>
    <row r="3" spans="1:10" ht="15.75">
      <c r="A3" s="14" t="s">
        <v>3</v>
      </c>
      <c r="B3" s="15"/>
      <c r="C3" s="16"/>
      <c r="D3" s="16"/>
      <c r="E3" s="28"/>
      <c r="F3" s="17"/>
      <c r="G3" s="17"/>
      <c r="H3" s="17"/>
      <c r="I3" s="18"/>
      <c r="J3" s="13"/>
    </row>
    <row r="4" spans="1:26" ht="134.25" customHeight="1">
      <c r="A4" s="56" t="s">
        <v>6</v>
      </c>
      <c r="B4" s="46" t="s">
        <v>7</v>
      </c>
      <c r="C4" s="57" t="s">
        <v>0</v>
      </c>
      <c r="D4" s="57" t="s">
        <v>4</v>
      </c>
      <c r="E4" s="25" t="s">
        <v>5</v>
      </c>
      <c r="F4" s="24" t="s">
        <v>21</v>
      </c>
      <c r="G4" s="24" t="s">
        <v>59</v>
      </c>
      <c r="H4" s="24" t="s">
        <v>9</v>
      </c>
      <c r="I4" s="24" t="s">
        <v>19</v>
      </c>
      <c r="J4" s="24" t="s">
        <v>11</v>
      </c>
      <c r="K4" s="24" t="s">
        <v>18</v>
      </c>
      <c r="L4" s="24" t="s">
        <v>20</v>
      </c>
      <c r="M4" s="24" t="s">
        <v>1</v>
      </c>
      <c r="N4" s="24" t="s">
        <v>35</v>
      </c>
      <c r="O4" s="30" t="s">
        <v>12</v>
      </c>
      <c r="P4" s="24" t="s">
        <v>10</v>
      </c>
      <c r="Q4" s="24" t="s">
        <v>22</v>
      </c>
      <c r="R4" s="37" t="s">
        <v>2</v>
      </c>
      <c r="S4" s="24" t="s">
        <v>61</v>
      </c>
      <c r="T4" s="38" t="s">
        <v>13</v>
      </c>
      <c r="U4" s="38" t="s">
        <v>14</v>
      </c>
      <c r="V4" s="39" t="s">
        <v>15</v>
      </c>
      <c r="W4" s="39" t="s">
        <v>39</v>
      </c>
      <c r="X4" s="24" t="s">
        <v>16</v>
      </c>
      <c r="Y4" s="40" t="s">
        <v>17</v>
      </c>
      <c r="Z4" s="41" t="s">
        <v>38</v>
      </c>
    </row>
    <row r="5" spans="1:26" s="63" customFormat="1" ht="28.5" customHeight="1" thickBot="1">
      <c r="A5" s="58">
        <v>1</v>
      </c>
      <c r="B5" s="73" t="s">
        <v>26</v>
      </c>
      <c r="C5" s="66" t="s">
        <v>27</v>
      </c>
      <c r="D5" s="66">
        <v>4240</v>
      </c>
      <c r="E5" s="59">
        <f aca="true" t="shared" si="0" ref="E5:E10">D5*14%</f>
        <v>593.6</v>
      </c>
      <c r="F5" s="51">
        <v>0</v>
      </c>
      <c r="G5" s="29">
        <v>0</v>
      </c>
      <c r="H5" s="29">
        <v>0</v>
      </c>
      <c r="I5" s="30">
        <v>61</v>
      </c>
      <c r="J5" s="30">
        <v>0</v>
      </c>
      <c r="K5" s="30">
        <v>0</v>
      </c>
      <c r="L5" s="30">
        <v>387</v>
      </c>
      <c r="M5" s="30">
        <v>10</v>
      </c>
      <c r="N5" s="30">
        <v>10</v>
      </c>
      <c r="O5" s="30">
        <f aca="true" t="shared" si="1" ref="O5:O10">D5*1.5%</f>
        <v>63.599999999999994</v>
      </c>
      <c r="P5" s="30">
        <f aca="true" t="shared" si="2" ref="P5:P10">E5*2%</f>
        <v>11.872</v>
      </c>
      <c r="Q5" s="30">
        <f aca="true" t="shared" si="3" ref="Q5:Q10">E5*30%</f>
        <v>178.08</v>
      </c>
      <c r="R5" s="30">
        <f aca="true" t="shared" si="4" ref="R5:R10">SUM(D5:Q5)</f>
        <v>5555.152000000001</v>
      </c>
      <c r="S5" s="31">
        <v>400</v>
      </c>
      <c r="T5" s="42">
        <f aca="true" t="shared" si="5" ref="T5:T24">R5*2.5%</f>
        <v>138.87880000000004</v>
      </c>
      <c r="U5" s="42">
        <f aca="true" t="shared" si="6" ref="U5:U24">R5*2.5%</f>
        <v>138.87880000000004</v>
      </c>
      <c r="V5" s="43">
        <f aca="true" t="shared" si="7" ref="V5:V24">SUM(R5:U5)</f>
        <v>6232.909600000002</v>
      </c>
      <c r="W5" s="62">
        <f aca="true" t="shared" si="8" ref="W5:W12">V5*101%</f>
        <v>6295.238696000002</v>
      </c>
      <c r="X5" s="31">
        <f aca="true" t="shared" si="9" ref="X5:X24">R5*5%</f>
        <v>277.7576000000001</v>
      </c>
      <c r="Y5" s="45">
        <f aca="true" t="shared" si="10" ref="Y5:Y11">R5+S5+X5</f>
        <v>6232.909600000001</v>
      </c>
      <c r="Z5" s="44">
        <f aca="true" t="shared" si="11" ref="Z5:Z11">Y5*101%</f>
        <v>6295.238696000001</v>
      </c>
    </row>
    <row r="6" spans="1:26" s="19" customFormat="1" ht="25.5" customHeight="1" thickBot="1">
      <c r="A6" s="58">
        <v>2</v>
      </c>
      <c r="B6" s="73" t="s">
        <v>40</v>
      </c>
      <c r="C6" s="66" t="s">
        <v>37</v>
      </c>
      <c r="D6" s="67">
        <v>4500</v>
      </c>
      <c r="E6" s="59">
        <f t="shared" si="0"/>
        <v>630.0000000000001</v>
      </c>
      <c r="F6" s="52">
        <v>0</v>
      </c>
      <c r="G6" s="68">
        <v>0</v>
      </c>
      <c r="H6" s="29">
        <v>0</v>
      </c>
      <c r="I6" s="30">
        <v>61</v>
      </c>
      <c r="J6" s="29">
        <v>0</v>
      </c>
      <c r="K6" s="30">
        <v>0</v>
      </c>
      <c r="L6" s="30">
        <v>387</v>
      </c>
      <c r="M6" s="49">
        <v>10</v>
      </c>
      <c r="N6" s="30">
        <v>10</v>
      </c>
      <c r="O6" s="55">
        <f>D6*1.5%</f>
        <v>67.5</v>
      </c>
      <c r="P6" s="54">
        <f>E6*2%</f>
        <v>12.600000000000003</v>
      </c>
      <c r="Q6" s="54">
        <f>E6*30%</f>
        <v>189.00000000000003</v>
      </c>
      <c r="R6" s="49">
        <f>SUM(D6:Q6)</f>
        <v>5867.1</v>
      </c>
      <c r="S6" s="49">
        <v>400</v>
      </c>
      <c r="T6" s="49">
        <f t="shared" si="5"/>
        <v>146.6775</v>
      </c>
      <c r="U6" s="49">
        <f t="shared" si="6"/>
        <v>146.6775</v>
      </c>
      <c r="V6" s="50">
        <f t="shared" si="7"/>
        <v>6560.455</v>
      </c>
      <c r="W6" s="62">
        <f t="shared" si="8"/>
        <v>6626.05955</v>
      </c>
      <c r="X6" s="47">
        <f t="shared" si="9"/>
        <v>293.355</v>
      </c>
      <c r="Y6" s="48">
        <f t="shared" si="10"/>
        <v>6560.455</v>
      </c>
      <c r="Z6" s="44">
        <f>Y6*101%</f>
        <v>6626.05955</v>
      </c>
    </row>
    <row r="7" spans="1:27" ht="27.75" customHeight="1" thickBot="1">
      <c r="A7" s="58">
        <v>3</v>
      </c>
      <c r="B7" s="73" t="s">
        <v>32</v>
      </c>
      <c r="C7" s="66" t="s">
        <v>28</v>
      </c>
      <c r="D7" s="66">
        <v>3920</v>
      </c>
      <c r="E7" s="59">
        <f t="shared" si="0"/>
        <v>548.8000000000001</v>
      </c>
      <c r="F7" s="52">
        <v>0</v>
      </c>
      <c r="G7" s="68">
        <v>0</v>
      </c>
      <c r="H7" s="29">
        <v>0</v>
      </c>
      <c r="I7" s="30">
        <v>61</v>
      </c>
      <c r="J7" s="29">
        <v>60</v>
      </c>
      <c r="K7" s="30">
        <v>0</v>
      </c>
      <c r="L7" s="30">
        <v>387</v>
      </c>
      <c r="M7" s="49">
        <v>10</v>
      </c>
      <c r="N7" s="30">
        <v>10</v>
      </c>
      <c r="O7" s="47">
        <f t="shared" si="1"/>
        <v>58.8</v>
      </c>
      <c r="P7" s="47">
        <f t="shared" si="2"/>
        <v>10.976</v>
      </c>
      <c r="Q7" s="47">
        <f t="shared" si="3"/>
        <v>164.64000000000001</v>
      </c>
      <c r="R7" s="49">
        <f t="shared" si="4"/>
        <v>5231.216</v>
      </c>
      <c r="S7" s="49">
        <v>400</v>
      </c>
      <c r="T7" s="49">
        <f t="shared" si="5"/>
        <v>130.78040000000001</v>
      </c>
      <c r="U7" s="49">
        <f t="shared" si="6"/>
        <v>130.78040000000001</v>
      </c>
      <c r="V7" s="50">
        <f t="shared" si="7"/>
        <v>5892.7768</v>
      </c>
      <c r="W7" s="62">
        <f t="shared" si="8"/>
        <v>5951.704568</v>
      </c>
      <c r="X7" s="47">
        <f t="shared" si="9"/>
        <v>261.56080000000003</v>
      </c>
      <c r="Y7" s="48">
        <f t="shared" si="10"/>
        <v>5892.776800000001</v>
      </c>
      <c r="Z7" s="44">
        <f t="shared" si="11"/>
        <v>5951.704568000001</v>
      </c>
      <c r="AA7" s="36"/>
    </row>
    <row r="8" spans="1:27" ht="27.75" customHeight="1" thickBot="1">
      <c r="A8" s="58">
        <v>4</v>
      </c>
      <c r="B8" s="73" t="s">
        <v>29</v>
      </c>
      <c r="C8" s="66" t="s">
        <v>25</v>
      </c>
      <c r="D8" s="67">
        <v>3630</v>
      </c>
      <c r="E8" s="59">
        <f t="shared" si="0"/>
        <v>508.20000000000005</v>
      </c>
      <c r="F8" s="52">
        <v>0</v>
      </c>
      <c r="G8" s="68">
        <v>0</v>
      </c>
      <c r="H8" s="29">
        <v>0</v>
      </c>
      <c r="I8" s="30">
        <v>61</v>
      </c>
      <c r="J8" s="29">
        <v>0</v>
      </c>
      <c r="K8" s="30">
        <v>0</v>
      </c>
      <c r="L8" s="30">
        <v>387</v>
      </c>
      <c r="M8" s="49">
        <v>10</v>
      </c>
      <c r="N8" s="30">
        <v>10</v>
      </c>
      <c r="O8" s="47">
        <f t="shared" si="1"/>
        <v>54.449999999999996</v>
      </c>
      <c r="P8" s="47">
        <f t="shared" si="2"/>
        <v>10.164000000000001</v>
      </c>
      <c r="Q8" s="47">
        <f t="shared" si="3"/>
        <v>152.46</v>
      </c>
      <c r="R8" s="49">
        <f t="shared" si="4"/>
        <v>4823.273999999999</v>
      </c>
      <c r="S8" s="49">
        <v>400</v>
      </c>
      <c r="T8" s="49">
        <f t="shared" si="5"/>
        <v>120.58184999999999</v>
      </c>
      <c r="U8" s="49">
        <f t="shared" si="6"/>
        <v>120.58184999999999</v>
      </c>
      <c r="V8" s="50">
        <f t="shared" si="7"/>
        <v>5464.437699999999</v>
      </c>
      <c r="W8" s="62">
        <f t="shared" si="8"/>
        <v>5519.082076999998</v>
      </c>
      <c r="X8" s="47">
        <f t="shared" si="9"/>
        <v>241.16369999999998</v>
      </c>
      <c r="Y8" s="48">
        <f t="shared" si="10"/>
        <v>5464.4376999999995</v>
      </c>
      <c r="Z8" s="44">
        <f t="shared" si="11"/>
        <v>5519.082076999999</v>
      </c>
      <c r="AA8" s="36"/>
    </row>
    <row r="9" spans="1:26" ht="25.5" customHeight="1" thickBot="1">
      <c r="A9" s="58">
        <v>5</v>
      </c>
      <c r="B9" s="73" t="s">
        <v>24</v>
      </c>
      <c r="C9" s="66" t="s">
        <v>31</v>
      </c>
      <c r="D9" s="67">
        <v>2910</v>
      </c>
      <c r="E9" s="59">
        <f t="shared" si="0"/>
        <v>407.40000000000003</v>
      </c>
      <c r="F9" s="52">
        <v>21.25</v>
      </c>
      <c r="G9" s="68">
        <v>17</v>
      </c>
      <c r="H9" s="29">
        <v>0</v>
      </c>
      <c r="I9" s="30">
        <v>61</v>
      </c>
      <c r="J9" s="29">
        <v>0</v>
      </c>
      <c r="K9" s="30">
        <v>0</v>
      </c>
      <c r="L9" s="30">
        <v>387</v>
      </c>
      <c r="M9" s="49">
        <v>10</v>
      </c>
      <c r="N9" s="30">
        <v>10</v>
      </c>
      <c r="O9" s="47">
        <f t="shared" si="1"/>
        <v>43.65</v>
      </c>
      <c r="P9" s="47">
        <f t="shared" si="2"/>
        <v>8.148000000000001</v>
      </c>
      <c r="Q9" s="47">
        <f t="shared" si="3"/>
        <v>122.22</v>
      </c>
      <c r="R9" s="49">
        <f t="shared" si="4"/>
        <v>3997.668</v>
      </c>
      <c r="S9" s="49">
        <v>400</v>
      </c>
      <c r="T9" s="49">
        <f t="shared" si="5"/>
        <v>99.94170000000001</v>
      </c>
      <c r="U9" s="49">
        <f t="shared" si="6"/>
        <v>99.94170000000001</v>
      </c>
      <c r="V9" s="50">
        <f t="shared" si="7"/>
        <v>4597.5514</v>
      </c>
      <c r="W9" s="62">
        <f t="shared" si="8"/>
        <v>4643.526914</v>
      </c>
      <c r="X9" s="47">
        <f t="shared" si="9"/>
        <v>199.88340000000002</v>
      </c>
      <c r="Y9" s="48">
        <f t="shared" si="10"/>
        <v>4597.551399999999</v>
      </c>
      <c r="Z9" s="44">
        <f t="shared" si="11"/>
        <v>4643.526913999999</v>
      </c>
    </row>
    <row r="10" spans="1:26" ht="30" customHeight="1" thickBot="1">
      <c r="A10" s="58">
        <v>6</v>
      </c>
      <c r="B10" s="74" t="s">
        <v>34</v>
      </c>
      <c r="C10" s="67" t="s">
        <v>41</v>
      </c>
      <c r="D10" s="67">
        <v>1260</v>
      </c>
      <c r="E10" s="60">
        <f t="shared" si="0"/>
        <v>176.4</v>
      </c>
      <c r="F10" s="52">
        <v>0</v>
      </c>
      <c r="G10" s="69">
        <v>0</v>
      </c>
      <c r="H10" s="60">
        <v>0</v>
      </c>
      <c r="I10" s="30">
        <v>61</v>
      </c>
      <c r="J10" s="60">
        <v>0</v>
      </c>
      <c r="K10" s="47">
        <v>0</v>
      </c>
      <c r="L10" s="30">
        <v>387</v>
      </c>
      <c r="M10" s="49">
        <v>10</v>
      </c>
      <c r="N10" s="47">
        <v>10</v>
      </c>
      <c r="O10" s="64">
        <f t="shared" si="1"/>
        <v>18.9</v>
      </c>
      <c r="P10" s="65">
        <f t="shared" si="2"/>
        <v>3.528</v>
      </c>
      <c r="Q10" s="65">
        <f t="shared" si="3"/>
        <v>52.92</v>
      </c>
      <c r="R10" s="49">
        <f t="shared" si="4"/>
        <v>1979.7480000000003</v>
      </c>
      <c r="S10" s="53">
        <v>400</v>
      </c>
      <c r="T10" s="49">
        <f t="shared" si="5"/>
        <v>49.49370000000001</v>
      </c>
      <c r="U10" s="49">
        <f t="shared" si="6"/>
        <v>49.49370000000001</v>
      </c>
      <c r="V10" s="50">
        <f t="shared" si="7"/>
        <v>2478.7354000000005</v>
      </c>
      <c r="W10" s="62">
        <f t="shared" si="8"/>
        <v>2503.5227540000005</v>
      </c>
      <c r="X10" s="47">
        <f t="shared" si="9"/>
        <v>98.98740000000002</v>
      </c>
      <c r="Y10" s="48">
        <f t="shared" si="10"/>
        <v>2478.7354000000005</v>
      </c>
      <c r="Z10" s="44">
        <f>Y10*101%</f>
        <v>2503.5227540000005</v>
      </c>
    </row>
    <row r="11" spans="1:26" ht="30" customHeight="1" thickBot="1">
      <c r="A11" s="58">
        <v>7</v>
      </c>
      <c r="B11" s="74" t="s">
        <v>34</v>
      </c>
      <c r="C11" s="67" t="s">
        <v>33</v>
      </c>
      <c r="D11" s="67">
        <v>1700</v>
      </c>
      <c r="E11" s="60">
        <f aca="true" t="shared" si="12" ref="E11:E24">D11*14%</f>
        <v>238.00000000000003</v>
      </c>
      <c r="F11" s="52">
        <v>0</v>
      </c>
      <c r="G11" s="69">
        <v>0</v>
      </c>
      <c r="H11" s="60">
        <v>0</v>
      </c>
      <c r="I11" s="30">
        <v>61</v>
      </c>
      <c r="J11" s="60">
        <v>0</v>
      </c>
      <c r="K11" s="47">
        <v>0</v>
      </c>
      <c r="L11" s="30">
        <v>387</v>
      </c>
      <c r="M11" s="49">
        <v>10</v>
      </c>
      <c r="N11" s="47">
        <v>10</v>
      </c>
      <c r="O11" s="64">
        <f>D11*1.5%</f>
        <v>25.5</v>
      </c>
      <c r="P11" s="65">
        <f>E11*2%</f>
        <v>4.760000000000001</v>
      </c>
      <c r="Q11" s="65">
        <f>E11*30%</f>
        <v>71.4</v>
      </c>
      <c r="R11" s="49">
        <f>SUM(D11:Q11)</f>
        <v>2507.6600000000003</v>
      </c>
      <c r="S11" s="53">
        <v>400</v>
      </c>
      <c r="T11" s="49">
        <f t="shared" si="5"/>
        <v>62.69150000000001</v>
      </c>
      <c r="U11" s="49">
        <f t="shared" si="6"/>
        <v>62.69150000000001</v>
      </c>
      <c r="V11" s="50">
        <f t="shared" si="7"/>
        <v>3033.043</v>
      </c>
      <c r="W11" s="62">
        <f t="shared" si="8"/>
        <v>3063.37343</v>
      </c>
      <c r="X11" s="47">
        <f t="shared" si="9"/>
        <v>125.38300000000002</v>
      </c>
      <c r="Y11" s="48">
        <f t="shared" si="10"/>
        <v>3033.043</v>
      </c>
      <c r="Z11" s="44">
        <f t="shared" si="11"/>
        <v>3063.37343</v>
      </c>
    </row>
    <row r="12" spans="1:27" ht="24" customHeight="1" thickBot="1">
      <c r="A12" s="58">
        <v>8</v>
      </c>
      <c r="B12" s="74" t="s">
        <v>43</v>
      </c>
      <c r="C12" s="67" t="s">
        <v>44</v>
      </c>
      <c r="D12" s="67">
        <v>4910</v>
      </c>
      <c r="E12" s="60">
        <f t="shared" si="12"/>
        <v>687.4000000000001</v>
      </c>
      <c r="F12" s="52">
        <v>0</v>
      </c>
      <c r="G12" s="69">
        <v>0</v>
      </c>
      <c r="H12" s="60">
        <v>0</v>
      </c>
      <c r="I12" s="30">
        <v>61</v>
      </c>
      <c r="J12" s="60">
        <v>0</v>
      </c>
      <c r="K12" s="47">
        <v>0</v>
      </c>
      <c r="L12" s="30">
        <v>387</v>
      </c>
      <c r="M12" s="49">
        <v>10</v>
      </c>
      <c r="N12" s="47">
        <v>10</v>
      </c>
      <c r="O12" s="64">
        <f aca="true" t="shared" si="13" ref="O12:O21">D12*1.5%</f>
        <v>73.64999999999999</v>
      </c>
      <c r="P12" s="65">
        <f aca="true" t="shared" si="14" ref="P12:P21">E12*2%</f>
        <v>13.748000000000003</v>
      </c>
      <c r="Q12" s="65">
        <f>E12*30%</f>
        <v>206.22000000000003</v>
      </c>
      <c r="R12" s="49">
        <f aca="true" t="shared" si="15" ref="R12:R21">SUM(D12:Q12)</f>
        <v>6359.017999999999</v>
      </c>
      <c r="S12" s="53">
        <v>400</v>
      </c>
      <c r="T12" s="49">
        <f t="shared" si="5"/>
        <v>158.97545</v>
      </c>
      <c r="U12" s="49">
        <f t="shared" si="6"/>
        <v>158.97545</v>
      </c>
      <c r="V12" s="50">
        <f t="shared" si="7"/>
        <v>7076.968899999999</v>
      </c>
      <c r="W12" s="62">
        <f t="shared" si="8"/>
        <v>7147.738588999999</v>
      </c>
      <c r="X12" s="47">
        <f t="shared" si="9"/>
        <v>317.9509</v>
      </c>
      <c r="Y12" s="48">
        <f aca="true" t="shared" si="16" ref="Y12:Y22">R12+S12+X12</f>
        <v>7076.968899999999</v>
      </c>
      <c r="Z12" s="44">
        <f>Y12*101%</f>
        <v>7147.738588999999</v>
      </c>
      <c r="AA12" s="36"/>
    </row>
    <row r="13" spans="1:27" ht="27.75" customHeight="1" thickBot="1">
      <c r="A13" s="58">
        <v>9</v>
      </c>
      <c r="B13" s="78" t="s">
        <v>45</v>
      </c>
      <c r="C13" s="79" t="s">
        <v>46</v>
      </c>
      <c r="D13" s="67">
        <v>4340</v>
      </c>
      <c r="E13" s="60">
        <f t="shared" si="12"/>
        <v>607.6</v>
      </c>
      <c r="F13" s="52">
        <v>0</v>
      </c>
      <c r="G13" s="69">
        <v>0</v>
      </c>
      <c r="H13" s="60">
        <v>0</v>
      </c>
      <c r="I13" s="30">
        <v>61</v>
      </c>
      <c r="J13" s="60">
        <v>140</v>
      </c>
      <c r="K13" s="47">
        <v>0</v>
      </c>
      <c r="L13" s="30">
        <v>387</v>
      </c>
      <c r="M13" s="49">
        <v>10</v>
      </c>
      <c r="N13" s="47">
        <v>10</v>
      </c>
      <c r="O13" s="64">
        <f t="shared" si="13"/>
        <v>65.1</v>
      </c>
      <c r="P13" s="65">
        <f t="shared" si="14"/>
        <v>12.152000000000001</v>
      </c>
      <c r="Q13" s="65">
        <f>E13*30%</f>
        <v>182.28</v>
      </c>
      <c r="R13" s="49">
        <f t="shared" si="15"/>
        <v>5815.1320000000005</v>
      </c>
      <c r="S13" s="53">
        <v>400</v>
      </c>
      <c r="T13" s="49">
        <f t="shared" si="5"/>
        <v>145.37830000000002</v>
      </c>
      <c r="U13" s="49">
        <f t="shared" si="6"/>
        <v>145.37830000000002</v>
      </c>
      <c r="V13" s="50">
        <f t="shared" si="7"/>
        <v>6505.888600000001</v>
      </c>
      <c r="W13" s="62">
        <f aca="true" t="shared" si="17" ref="W13:W21">V13*101%</f>
        <v>6570.947486000001</v>
      </c>
      <c r="X13" s="47">
        <f t="shared" si="9"/>
        <v>290.75660000000005</v>
      </c>
      <c r="Y13" s="48">
        <f t="shared" si="16"/>
        <v>6505.8886</v>
      </c>
      <c r="Z13" s="44">
        <f aca="true" t="shared" si="18" ref="Z13:Z21">Y13*101%</f>
        <v>6570.947486</v>
      </c>
      <c r="AA13" s="36"/>
    </row>
    <row r="14" spans="1:27" ht="27.75" customHeight="1" thickBot="1">
      <c r="A14" s="58">
        <v>10</v>
      </c>
      <c r="B14" s="80" t="s">
        <v>32</v>
      </c>
      <c r="C14" s="77" t="s">
        <v>36</v>
      </c>
      <c r="D14" s="58">
        <v>2090</v>
      </c>
      <c r="E14" s="60">
        <f t="shared" si="12"/>
        <v>292.6</v>
      </c>
      <c r="F14" s="52">
        <v>0</v>
      </c>
      <c r="G14" s="69">
        <v>0</v>
      </c>
      <c r="H14" s="60">
        <v>0</v>
      </c>
      <c r="I14" s="30">
        <v>61</v>
      </c>
      <c r="J14" s="30">
        <v>60</v>
      </c>
      <c r="K14" s="47">
        <v>0</v>
      </c>
      <c r="L14" s="30">
        <v>387</v>
      </c>
      <c r="M14" s="49">
        <v>10</v>
      </c>
      <c r="N14" s="47">
        <v>10</v>
      </c>
      <c r="O14" s="64">
        <f t="shared" si="13"/>
        <v>31.349999999999998</v>
      </c>
      <c r="P14" s="65">
        <f t="shared" si="14"/>
        <v>5.852</v>
      </c>
      <c r="Q14" s="65">
        <f aca="true" t="shared" si="19" ref="Q14:Q22">E14*30%</f>
        <v>87.78</v>
      </c>
      <c r="R14" s="49">
        <f t="shared" si="15"/>
        <v>3035.582</v>
      </c>
      <c r="S14" s="49">
        <v>400</v>
      </c>
      <c r="T14" s="49">
        <f t="shared" si="5"/>
        <v>75.88955</v>
      </c>
      <c r="U14" s="49">
        <f t="shared" si="6"/>
        <v>75.88955</v>
      </c>
      <c r="V14" s="50">
        <f t="shared" si="7"/>
        <v>3587.3610999999996</v>
      </c>
      <c r="W14" s="62">
        <f>V14*101%</f>
        <v>3623.2347109999996</v>
      </c>
      <c r="X14" s="47">
        <f t="shared" si="9"/>
        <v>151.7791</v>
      </c>
      <c r="Y14" s="48">
        <f t="shared" si="16"/>
        <v>3587.3611</v>
      </c>
      <c r="Z14" s="44">
        <f>Y14*101%</f>
        <v>3623.234711</v>
      </c>
      <c r="AA14" s="36"/>
    </row>
    <row r="15" spans="1:27" ht="27.75" customHeight="1" thickBot="1">
      <c r="A15" s="58">
        <v>11</v>
      </c>
      <c r="B15" s="80" t="s">
        <v>47</v>
      </c>
      <c r="C15" s="81" t="s">
        <v>37</v>
      </c>
      <c r="D15" s="67">
        <v>4500</v>
      </c>
      <c r="E15" s="60">
        <f t="shared" si="12"/>
        <v>630.0000000000001</v>
      </c>
      <c r="F15" s="52">
        <v>0</v>
      </c>
      <c r="G15" s="69">
        <v>0</v>
      </c>
      <c r="H15" s="60">
        <v>0</v>
      </c>
      <c r="I15" s="30">
        <v>61</v>
      </c>
      <c r="J15" s="60">
        <v>0</v>
      </c>
      <c r="K15" s="47">
        <v>0</v>
      </c>
      <c r="L15" s="30">
        <v>387</v>
      </c>
      <c r="M15" s="49">
        <v>10</v>
      </c>
      <c r="N15" s="47">
        <v>10</v>
      </c>
      <c r="O15" s="64">
        <f t="shared" si="13"/>
        <v>67.5</v>
      </c>
      <c r="P15" s="64">
        <f t="shared" si="14"/>
        <v>12.600000000000003</v>
      </c>
      <c r="Q15" s="65">
        <f t="shared" si="19"/>
        <v>189.00000000000003</v>
      </c>
      <c r="R15" s="49">
        <f t="shared" si="15"/>
        <v>5867.1</v>
      </c>
      <c r="S15" s="53">
        <v>400</v>
      </c>
      <c r="T15" s="49">
        <f t="shared" si="5"/>
        <v>146.6775</v>
      </c>
      <c r="U15" s="49">
        <f t="shared" si="6"/>
        <v>146.6775</v>
      </c>
      <c r="V15" s="50">
        <f t="shared" si="7"/>
        <v>6560.455</v>
      </c>
      <c r="W15" s="62">
        <f t="shared" si="17"/>
        <v>6626.05955</v>
      </c>
      <c r="X15" s="47">
        <f t="shared" si="9"/>
        <v>293.355</v>
      </c>
      <c r="Y15" s="48">
        <f t="shared" si="16"/>
        <v>6560.455</v>
      </c>
      <c r="Z15" s="44">
        <f t="shared" si="18"/>
        <v>6626.05955</v>
      </c>
      <c r="AA15" s="36"/>
    </row>
    <row r="16" spans="1:27" ht="27.75" customHeight="1" thickBot="1">
      <c r="A16" s="58">
        <v>12</v>
      </c>
      <c r="B16" s="82" t="s">
        <v>48</v>
      </c>
      <c r="C16" s="82" t="s">
        <v>49</v>
      </c>
      <c r="D16" s="67">
        <v>2810</v>
      </c>
      <c r="E16" s="60">
        <f t="shared" si="12"/>
        <v>393.40000000000003</v>
      </c>
      <c r="F16" s="52">
        <v>0</v>
      </c>
      <c r="G16" s="69">
        <v>0</v>
      </c>
      <c r="H16" s="60">
        <v>0</v>
      </c>
      <c r="I16" s="30">
        <v>61</v>
      </c>
      <c r="J16" s="60">
        <v>0</v>
      </c>
      <c r="K16" s="47">
        <v>0</v>
      </c>
      <c r="L16" s="30">
        <v>387</v>
      </c>
      <c r="M16" s="49">
        <v>10</v>
      </c>
      <c r="N16" s="47">
        <v>10</v>
      </c>
      <c r="O16" s="64">
        <f t="shared" si="13"/>
        <v>42.15</v>
      </c>
      <c r="P16" s="65">
        <f t="shared" si="14"/>
        <v>7.868000000000001</v>
      </c>
      <c r="Q16" s="65">
        <f t="shared" si="19"/>
        <v>118.02000000000001</v>
      </c>
      <c r="R16" s="49">
        <f t="shared" si="15"/>
        <v>3839.438</v>
      </c>
      <c r="S16" s="53">
        <v>400</v>
      </c>
      <c r="T16" s="49">
        <f t="shared" si="5"/>
        <v>95.98595</v>
      </c>
      <c r="U16" s="49">
        <f t="shared" si="6"/>
        <v>95.98595</v>
      </c>
      <c r="V16" s="50">
        <f t="shared" si="7"/>
        <v>4431.409900000001</v>
      </c>
      <c r="W16" s="62">
        <f t="shared" si="17"/>
        <v>4475.723999000001</v>
      </c>
      <c r="X16" s="47">
        <f t="shared" si="9"/>
        <v>191.9719</v>
      </c>
      <c r="Y16" s="48">
        <f t="shared" si="16"/>
        <v>4431.409900000001</v>
      </c>
      <c r="Z16" s="44">
        <f t="shared" si="18"/>
        <v>4475.723999000001</v>
      </c>
      <c r="AA16" s="36"/>
    </row>
    <row r="17" spans="1:27" ht="27.75" customHeight="1" thickBot="1">
      <c r="A17" s="58">
        <v>13</v>
      </c>
      <c r="B17" s="82" t="s">
        <v>50</v>
      </c>
      <c r="C17" s="82" t="s">
        <v>51</v>
      </c>
      <c r="D17" s="67">
        <v>2000</v>
      </c>
      <c r="E17" s="60">
        <f t="shared" si="12"/>
        <v>280</v>
      </c>
      <c r="F17" s="52">
        <v>21.25</v>
      </c>
      <c r="G17" s="69">
        <v>0</v>
      </c>
      <c r="H17" s="60">
        <v>0</v>
      </c>
      <c r="I17" s="30">
        <v>61</v>
      </c>
      <c r="J17" s="60">
        <v>0</v>
      </c>
      <c r="K17" s="47">
        <v>0</v>
      </c>
      <c r="L17" s="30">
        <v>387</v>
      </c>
      <c r="M17" s="49">
        <v>10</v>
      </c>
      <c r="N17" s="47">
        <v>10</v>
      </c>
      <c r="O17" s="64">
        <f t="shared" si="13"/>
        <v>30</v>
      </c>
      <c r="P17" s="64">
        <f t="shared" si="14"/>
        <v>5.6000000000000005</v>
      </c>
      <c r="Q17" s="64">
        <f t="shared" si="19"/>
        <v>84</v>
      </c>
      <c r="R17" s="49">
        <f t="shared" si="15"/>
        <v>2888.85</v>
      </c>
      <c r="S17" s="53">
        <v>400</v>
      </c>
      <c r="T17" s="49">
        <f t="shared" si="5"/>
        <v>72.22125</v>
      </c>
      <c r="U17" s="49">
        <f t="shared" si="6"/>
        <v>72.22125</v>
      </c>
      <c r="V17" s="50">
        <f t="shared" si="7"/>
        <v>3433.2925</v>
      </c>
      <c r="W17" s="62">
        <f t="shared" si="17"/>
        <v>3467.625425</v>
      </c>
      <c r="X17" s="47">
        <f t="shared" si="9"/>
        <v>144.4425</v>
      </c>
      <c r="Y17" s="48">
        <f t="shared" si="16"/>
        <v>3433.2925</v>
      </c>
      <c r="Z17" s="44">
        <f t="shared" si="18"/>
        <v>3467.625425</v>
      </c>
      <c r="AA17" s="36"/>
    </row>
    <row r="18" spans="1:27" ht="27.75" customHeight="1" thickBot="1">
      <c r="A18" s="58">
        <v>14</v>
      </c>
      <c r="B18" s="90" t="s">
        <v>54</v>
      </c>
      <c r="C18" s="91" t="s">
        <v>31</v>
      </c>
      <c r="D18" s="67">
        <v>2910</v>
      </c>
      <c r="E18" s="60">
        <f t="shared" si="12"/>
        <v>407.40000000000003</v>
      </c>
      <c r="F18" s="52">
        <v>0</v>
      </c>
      <c r="G18" s="69">
        <v>0</v>
      </c>
      <c r="H18" s="60">
        <v>0</v>
      </c>
      <c r="I18" s="30">
        <v>61</v>
      </c>
      <c r="J18" s="60">
        <v>0</v>
      </c>
      <c r="K18" s="47">
        <v>0</v>
      </c>
      <c r="L18" s="30">
        <v>387</v>
      </c>
      <c r="M18" s="49">
        <v>10</v>
      </c>
      <c r="N18" s="47">
        <v>10</v>
      </c>
      <c r="O18" s="64">
        <f t="shared" si="13"/>
        <v>43.65</v>
      </c>
      <c r="P18" s="64">
        <f t="shared" si="14"/>
        <v>8.148000000000001</v>
      </c>
      <c r="Q18" s="64">
        <f t="shared" si="19"/>
        <v>122.22</v>
      </c>
      <c r="R18" s="49">
        <f>SUM(D18:Q18)</f>
        <v>3959.418</v>
      </c>
      <c r="S18" s="53">
        <v>400</v>
      </c>
      <c r="T18" s="49">
        <f>R18*2.5%</f>
        <v>98.98545000000001</v>
      </c>
      <c r="U18" s="49">
        <f>R18*2.5%</f>
        <v>98.98545000000001</v>
      </c>
      <c r="V18" s="50">
        <f>SUM(R18:U18)</f>
        <v>4557.3889</v>
      </c>
      <c r="W18" s="62">
        <f>V18*101%</f>
        <v>4602.962789</v>
      </c>
      <c r="X18" s="47">
        <f>R18*5%</f>
        <v>197.97090000000003</v>
      </c>
      <c r="Y18" s="48">
        <f>R18+S18+X18</f>
        <v>4557.3889</v>
      </c>
      <c r="Z18" s="44">
        <f>Y18*101%</f>
        <v>4602.962789</v>
      </c>
      <c r="AA18" s="36"/>
    </row>
    <row r="19" spans="1:27" ht="27.75" customHeight="1" thickBot="1">
      <c r="A19" s="58">
        <v>15</v>
      </c>
      <c r="B19" s="82" t="s">
        <v>55</v>
      </c>
      <c r="C19" s="82" t="s">
        <v>56</v>
      </c>
      <c r="D19" s="67">
        <v>4820</v>
      </c>
      <c r="E19" s="60">
        <f t="shared" si="12"/>
        <v>674.8000000000001</v>
      </c>
      <c r="F19" s="52">
        <v>21.25</v>
      </c>
      <c r="G19" s="69">
        <v>0</v>
      </c>
      <c r="H19" s="60">
        <v>0</v>
      </c>
      <c r="I19" s="30">
        <v>61</v>
      </c>
      <c r="J19" s="60">
        <v>0</v>
      </c>
      <c r="K19" s="47">
        <v>0</v>
      </c>
      <c r="L19" s="30">
        <v>387</v>
      </c>
      <c r="M19" s="49">
        <v>10</v>
      </c>
      <c r="N19" s="47">
        <v>10</v>
      </c>
      <c r="O19" s="64">
        <f>D19*1.5%</f>
        <v>72.3</v>
      </c>
      <c r="P19" s="64">
        <f>E19*2%</f>
        <v>13.496000000000002</v>
      </c>
      <c r="Q19" s="64">
        <f>E19*30%</f>
        <v>202.44000000000003</v>
      </c>
      <c r="R19" s="49">
        <f>SUM(D19:Q19)</f>
        <v>6272.286</v>
      </c>
      <c r="S19" s="53">
        <v>400</v>
      </c>
      <c r="T19" s="49">
        <f>R19*2.5%</f>
        <v>156.80715</v>
      </c>
      <c r="U19" s="49">
        <f>R19*2.5%</f>
        <v>156.80715</v>
      </c>
      <c r="V19" s="50">
        <f>SUM(R19:U19)</f>
        <v>6985.900299999999</v>
      </c>
      <c r="W19" s="62">
        <f>V19*101%</f>
        <v>7055.759303</v>
      </c>
      <c r="X19" s="47">
        <f>R19*5%</f>
        <v>313.6143</v>
      </c>
      <c r="Y19" s="48">
        <f>R19+S19+X19</f>
        <v>6985.9003</v>
      </c>
      <c r="Z19" s="44">
        <f>Y19*101%</f>
        <v>7055.759303000001</v>
      </c>
      <c r="AA19" s="36"/>
    </row>
    <row r="20" spans="1:27" ht="27.75" customHeight="1" thickBot="1">
      <c r="A20" s="58">
        <v>16</v>
      </c>
      <c r="B20" s="96" t="s">
        <v>60</v>
      </c>
      <c r="C20" s="82"/>
      <c r="D20" s="67">
        <v>400</v>
      </c>
      <c r="E20" s="60">
        <v>0</v>
      </c>
      <c r="F20" s="52">
        <v>0</v>
      </c>
      <c r="G20" s="69">
        <v>0</v>
      </c>
      <c r="H20" s="60">
        <v>0</v>
      </c>
      <c r="I20" s="30">
        <v>0</v>
      </c>
      <c r="J20" s="60">
        <v>0</v>
      </c>
      <c r="K20" s="47">
        <v>0</v>
      </c>
      <c r="L20" s="30">
        <v>0</v>
      </c>
      <c r="M20" s="49">
        <v>0</v>
      </c>
      <c r="N20" s="47">
        <v>0</v>
      </c>
      <c r="O20" s="64">
        <f>D20*1.5%</f>
        <v>6</v>
      </c>
      <c r="P20" s="64">
        <f>E20*2%</f>
        <v>0</v>
      </c>
      <c r="Q20" s="64">
        <f>E20*30%</f>
        <v>0</v>
      </c>
      <c r="R20" s="49">
        <f>SUM(D20:Q20)</f>
        <v>406</v>
      </c>
      <c r="S20" s="89">
        <f>400+D20*2.206%</f>
        <v>408.824</v>
      </c>
      <c r="T20" s="49">
        <f>R20*2.5%</f>
        <v>10.15</v>
      </c>
      <c r="U20" s="49">
        <f>R20*2.5%</f>
        <v>10.15</v>
      </c>
      <c r="V20" s="50">
        <f>SUM(R20:U20)</f>
        <v>835.124</v>
      </c>
      <c r="W20" s="62">
        <f>V20*101%</f>
        <v>843.47524</v>
      </c>
      <c r="X20" s="47">
        <f>R20*5%</f>
        <v>20.3</v>
      </c>
      <c r="Y20" s="48">
        <f>R20+S20+X20</f>
        <v>835.124</v>
      </c>
      <c r="Z20" s="44">
        <f>Y20*101%</f>
        <v>843.47524</v>
      </c>
      <c r="AA20" s="36"/>
    </row>
    <row r="21" spans="1:27" ht="29.25" customHeight="1">
      <c r="A21" s="58">
        <v>17</v>
      </c>
      <c r="B21" s="83" t="s">
        <v>52</v>
      </c>
      <c r="C21" s="84" t="s">
        <v>30</v>
      </c>
      <c r="D21" s="85">
        <v>4340</v>
      </c>
      <c r="E21" s="95">
        <f t="shared" si="12"/>
        <v>607.6</v>
      </c>
      <c r="F21" s="52">
        <v>0</v>
      </c>
      <c r="G21" s="69">
        <v>0</v>
      </c>
      <c r="H21" s="60">
        <v>50</v>
      </c>
      <c r="I21" s="30">
        <v>61</v>
      </c>
      <c r="J21" s="60">
        <v>60</v>
      </c>
      <c r="K21" s="47">
        <v>45</v>
      </c>
      <c r="L21" s="30">
        <v>387</v>
      </c>
      <c r="M21" s="49">
        <v>10</v>
      </c>
      <c r="N21" s="47">
        <v>10</v>
      </c>
      <c r="O21" s="64">
        <f t="shared" si="13"/>
        <v>65.1</v>
      </c>
      <c r="P21" s="65">
        <f t="shared" si="14"/>
        <v>12.152000000000001</v>
      </c>
      <c r="Q21" s="65">
        <f t="shared" si="19"/>
        <v>182.28</v>
      </c>
      <c r="R21" s="49">
        <f t="shared" si="15"/>
        <v>5830.1320000000005</v>
      </c>
      <c r="S21" s="53">
        <v>400</v>
      </c>
      <c r="T21" s="49">
        <f t="shared" si="5"/>
        <v>145.75330000000002</v>
      </c>
      <c r="U21" s="49">
        <f t="shared" si="6"/>
        <v>145.75330000000002</v>
      </c>
      <c r="V21" s="50">
        <f t="shared" si="7"/>
        <v>6521.638600000001</v>
      </c>
      <c r="W21" s="62">
        <f t="shared" si="17"/>
        <v>6586.854986000001</v>
      </c>
      <c r="X21" s="47">
        <f t="shared" si="9"/>
        <v>291.50660000000005</v>
      </c>
      <c r="Y21" s="48">
        <f t="shared" si="16"/>
        <v>6521.6386</v>
      </c>
      <c r="Z21" s="44">
        <f t="shared" si="18"/>
        <v>6586.854986</v>
      </c>
      <c r="AA21" s="36"/>
    </row>
    <row r="22" spans="1:26" s="63" customFormat="1" ht="30" customHeight="1">
      <c r="A22" s="94">
        <v>18</v>
      </c>
      <c r="B22" s="76" t="s">
        <v>53</v>
      </c>
      <c r="C22" s="77" t="s">
        <v>28</v>
      </c>
      <c r="D22" s="77">
        <v>3920</v>
      </c>
      <c r="E22" s="59">
        <f t="shared" si="12"/>
        <v>548.8000000000001</v>
      </c>
      <c r="F22" s="86">
        <v>0</v>
      </c>
      <c r="G22" s="87">
        <v>0</v>
      </c>
      <c r="H22" s="70">
        <v>50</v>
      </c>
      <c r="I22" s="31">
        <v>61</v>
      </c>
      <c r="J22" s="70">
        <v>60</v>
      </c>
      <c r="K22" s="31">
        <v>83</v>
      </c>
      <c r="L22" s="31">
        <v>387</v>
      </c>
      <c r="M22" s="53">
        <v>10</v>
      </c>
      <c r="N22" s="31">
        <v>10</v>
      </c>
      <c r="O22" s="61">
        <f>D22*1.5%</f>
        <v>58.8</v>
      </c>
      <c r="P22" s="61">
        <f>E22*2%</f>
        <v>10.976</v>
      </c>
      <c r="Q22" s="65">
        <f t="shared" si="19"/>
        <v>164.64000000000001</v>
      </c>
      <c r="R22" s="53">
        <f>SUM(D22:Q22)</f>
        <v>5364.216</v>
      </c>
      <c r="S22" s="53">
        <v>400</v>
      </c>
      <c r="T22" s="53">
        <f t="shared" si="5"/>
        <v>134.1054</v>
      </c>
      <c r="U22" s="53">
        <f t="shared" si="6"/>
        <v>134.1054</v>
      </c>
      <c r="V22" s="88">
        <f t="shared" si="7"/>
        <v>6032.426800000001</v>
      </c>
      <c r="W22" s="62">
        <f>V22*101%</f>
        <v>6092.751068000001</v>
      </c>
      <c r="X22" s="61">
        <f t="shared" si="9"/>
        <v>268.2108</v>
      </c>
      <c r="Y22" s="89">
        <f t="shared" si="16"/>
        <v>6032.4268</v>
      </c>
      <c r="Z22" s="44">
        <f>Y22*101%</f>
        <v>6092.7510680000005</v>
      </c>
    </row>
    <row r="23" spans="1:26" s="63" customFormat="1" ht="30" customHeight="1">
      <c r="A23" s="58">
        <v>19</v>
      </c>
      <c r="B23" s="92" t="s">
        <v>58</v>
      </c>
      <c r="C23" s="93" t="s">
        <v>28</v>
      </c>
      <c r="D23" s="77">
        <v>3920</v>
      </c>
      <c r="E23" s="59">
        <f>D23*14%</f>
        <v>548.8000000000001</v>
      </c>
      <c r="F23" s="86">
        <v>0</v>
      </c>
      <c r="G23" s="87">
        <v>0</v>
      </c>
      <c r="H23" s="70">
        <v>50</v>
      </c>
      <c r="I23" s="31">
        <v>61</v>
      </c>
      <c r="J23" s="70">
        <v>60</v>
      </c>
      <c r="K23" s="31">
        <v>72.14</v>
      </c>
      <c r="L23" s="31">
        <v>387</v>
      </c>
      <c r="M23" s="53">
        <v>10</v>
      </c>
      <c r="N23" s="31">
        <v>10</v>
      </c>
      <c r="O23" s="61">
        <f>D23*1.5%</f>
        <v>58.8</v>
      </c>
      <c r="P23" s="61">
        <f>E23*2%</f>
        <v>10.976</v>
      </c>
      <c r="Q23" s="65">
        <f>E23*30%</f>
        <v>164.64000000000001</v>
      </c>
      <c r="R23" s="53">
        <f>SUM(D23:Q23)</f>
        <v>5353.356000000001</v>
      </c>
      <c r="S23" s="53">
        <v>400</v>
      </c>
      <c r="T23" s="53">
        <f>R23*2.5%</f>
        <v>133.83390000000003</v>
      </c>
      <c r="U23" s="53">
        <f>R23*2.5%</f>
        <v>133.83390000000003</v>
      </c>
      <c r="V23" s="88">
        <f>SUM(R23:U23)</f>
        <v>6021.0238</v>
      </c>
      <c r="W23" s="62">
        <f>V23*101%</f>
        <v>6081.234038</v>
      </c>
      <c r="X23" s="61">
        <f>R23*5%</f>
        <v>267.66780000000006</v>
      </c>
      <c r="Y23" s="89">
        <f>R23+S23+X23</f>
        <v>6021.023800000001</v>
      </c>
      <c r="Z23" s="44">
        <f>Y23*101%</f>
        <v>6081.2340380000005</v>
      </c>
    </row>
    <row r="24" spans="1:26" s="63" customFormat="1" ht="30" customHeight="1">
      <c r="A24" s="58">
        <v>20</v>
      </c>
      <c r="B24" s="76" t="s">
        <v>57</v>
      </c>
      <c r="C24" s="77" t="s">
        <v>36</v>
      </c>
      <c r="D24" s="58">
        <v>2090</v>
      </c>
      <c r="E24" s="59">
        <f t="shared" si="12"/>
        <v>292.6</v>
      </c>
      <c r="F24" s="51">
        <v>100</v>
      </c>
      <c r="G24" s="29">
        <v>0</v>
      </c>
      <c r="H24" s="29">
        <v>50</v>
      </c>
      <c r="I24" s="30">
        <v>61</v>
      </c>
      <c r="J24" s="29">
        <v>60</v>
      </c>
      <c r="K24" s="30">
        <v>72.14</v>
      </c>
      <c r="L24" s="30">
        <v>387</v>
      </c>
      <c r="M24" s="30">
        <v>10</v>
      </c>
      <c r="N24" s="30">
        <v>10</v>
      </c>
      <c r="O24" s="30">
        <f>D24*1.5%</f>
        <v>31.349999999999998</v>
      </c>
      <c r="P24" s="30">
        <f>E24*2%</f>
        <v>5.852</v>
      </c>
      <c r="Q24" s="30">
        <f>E24*30%</f>
        <v>87.78</v>
      </c>
      <c r="R24" s="30">
        <f>SUM(D24:Q24)</f>
        <v>3257.7219999999998</v>
      </c>
      <c r="S24" s="30">
        <v>400</v>
      </c>
      <c r="T24" s="71">
        <f t="shared" si="5"/>
        <v>81.44305</v>
      </c>
      <c r="U24" s="71">
        <f t="shared" si="6"/>
        <v>81.44305</v>
      </c>
      <c r="V24" s="39">
        <f t="shared" si="7"/>
        <v>3820.6080999999995</v>
      </c>
      <c r="W24" s="75">
        <f>V24*101%</f>
        <v>3858.8141809999993</v>
      </c>
      <c r="X24" s="30">
        <f t="shared" si="9"/>
        <v>162.8861</v>
      </c>
      <c r="Y24" s="45">
        <f>R24+S24+X24</f>
        <v>3820.6081</v>
      </c>
      <c r="Z24" s="72">
        <f>Y24*101%</f>
        <v>3858.8141809999997</v>
      </c>
    </row>
    <row r="25" ht="23.25" customHeight="1">
      <c r="A25" s="13" t="s">
        <v>23</v>
      </c>
    </row>
    <row r="27" ht="5.25" customHeight="1"/>
    <row r="28" ht="15.75" hidden="1"/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MKT 37</cp:lastModifiedBy>
  <cp:lastPrinted>2021-07-14T06:10:37Z</cp:lastPrinted>
  <dcterms:created xsi:type="dcterms:W3CDTF">1996-10-14T23:33:28Z</dcterms:created>
  <dcterms:modified xsi:type="dcterms:W3CDTF">2021-09-11T08:01:30Z</dcterms:modified>
  <cp:category/>
  <cp:version/>
  <cp:contentType/>
  <cp:contentStatus/>
</cp:coreProperties>
</file>