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tabRatio="412" activeTab="0"/>
  </bookViews>
  <sheets>
    <sheet name="Sheet1" sheetId="1" r:id="rId1"/>
  </sheets>
  <definedNames>
    <definedName name="_xlnm._FilterDatabase" localSheetId="0" hidden="1">'Sheet1'!$A$4:$AD$25</definedName>
    <definedName name="_xlnm.Print_Area" localSheetId="0">'Sheet1'!$A$1:$AA$25</definedName>
  </definedNames>
  <calcPr fullCalcOnLoad="1"/>
</workbook>
</file>

<file path=xl/sharedStrings.xml><?xml version="1.0" encoding="utf-8"?>
<sst xmlns="http://schemas.openxmlformats.org/spreadsheetml/2006/main" count="72" uniqueCount="64">
  <si>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</si>
  <si>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</si>
  <si>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</si>
  <si>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</si>
  <si>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</si>
  <si>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</si>
  <si>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S.         No.</t>
  </si>
  <si>
    <t>Road Despatch points</t>
  </si>
  <si>
    <t>(COST PER TONNE)</t>
  </si>
  <si>
    <t>2% on Royalty towards NMET Fund</t>
  </si>
  <si>
    <t>Pre-weighbin charges/  Facility ch.</t>
  </si>
  <si>
    <t>E-sale ser.tax (1.5%)</t>
  </si>
  <si>
    <t>SGST 2.5%</t>
  </si>
  <si>
    <t>CGST 2.5%</t>
  </si>
  <si>
    <t>Value per tonne with 5% GST</t>
  </si>
  <si>
    <t>IGST 5%</t>
  </si>
  <si>
    <t>Value per tonne with 5% IGST</t>
  </si>
  <si>
    <t xml:space="preserve">  STC/ Addl. STC</t>
  </si>
  <si>
    <t>Land Adj.</t>
  </si>
  <si>
    <t>**Fuel Surcharge</t>
  </si>
  <si>
    <t xml:space="preserve"> wharf loading charges/Lifting  charges</t>
  </si>
  <si>
    <t>30% on Royalty towards DMFT</t>
  </si>
  <si>
    <t>G11-CRR</t>
  </si>
  <si>
    <t>Corpus CMPS 1998</t>
  </si>
  <si>
    <t>Value with 1% TCS for traders (outside the state)</t>
  </si>
  <si>
    <t>Value with 1% TCS for traders (within the state)</t>
  </si>
  <si>
    <t>Addl.Crushing Chgs/ MSTC/MJ COMM FOR MILL REJECTS</t>
  </si>
  <si>
    <t>GST Compensation Cess</t>
  </si>
  <si>
    <t xml:space="preserve">Explosive cost Adj. </t>
  </si>
  <si>
    <t>Help document to calculate total price of coal per tonne  by inserting the bid price .</t>
  </si>
  <si>
    <t>BHP KTK-III OC Project (BHOOPALPALLI)</t>
  </si>
  <si>
    <t>G5-CRR</t>
  </si>
  <si>
    <t xml:space="preserve">RAILWAY  CH </t>
  </si>
  <si>
    <t>G7-RND</t>
  </si>
  <si>
    <t>* You are requested to make payment after rounding off to the next digit.  For example Rs. 4047.141 shall be rounded off to Rs.4048.00</t>
  </si>
  <si>
    <t>LOGRD</t>
  </si>
  <si>
    <t>KOYAGUDEM OC2 (YELLANDU)</t>
  </si>
  <si>
    <t>G8-CRR</t>
  </si>
  <si>
    <t>G10-CRR</t>
  </si>
  <si>
    <t>GDK OCP-V                   (GODAVARI KHANI)</t>
  </si>
  <si>
    <t>G11-ROM</t>
  </si>
  <si>
    <t>KTK-5A (BHOOPALPALLI)</t>
  </si>
  <si>
    <t>G11-RND</t>
  </si>
  <si>
    <t>PVK5Inc.  (KOTHAGUDEM)</t>
  </si>
  <si>
    <t xml:space="preserve">G6-RND </t>
  </si>
  <si>
    <t xml:space="preserve">KISTARAM OC                                   (KOTHAGUDEM)         </t>
  </si>
  <si>
    <t>1 SEC -  GDK 1&amp;3 (GODAVARI KHANI)</t>
  </si>
  <si>
    <t>G6-RND</t>
  </si>
  <si>
    <t>2 SEC  - GDK 2&amp;2A (GODAVARI KHANI)</t>
  </si>
  <si>
    <t>G8-ROM</t>
  </si>
  <si>
    <t>GDK-9Inc –(VAKILPALLI)                          (GODAVARI KHANI)</t>
  </si>
  <si>
    <t>KTK-1A(BHOOPALPALLI)</t>
  </si>
  <si>
    <t>G10-RND</t>
  </si>
  <si>
    <t>KHAIRAGURA OC (BELLAMPALLI)</t>
  </si>
  <si>
    <t>KK-5(KK3A SEC) (MANDAMARRI)</t>
  </si>
  <si>
    <t>KASIPET (MANDAMARRI)</t>
  </si>
  <si>
    <t>RK-5 (SRIPRMPUR)</t>
  </si>
  <si>
    <t xml:space="preserve">IK 1A (SRIRAMPUR)              </t>
  </si>
  <si>
    <t xml:space="preserve">SRP OCP2 (SRIRAMPUR)              </t>
  </si>
  <si>
    <t>GDK OC 3 CHP –(GODAVARI KHANI) –  GXSG</t>
  </si>
  <si>
    <t>E-AUCTION DATE : 23.04.2024 by MSTC Ltd.</t>
  </si>
  <si>
    <t>STPP MILL REJECTS (STPP)</t>
  </si>
  <si>
    <t>STPP MILL REJECTS</t>
  </si>
  <si>
    <t>GDK 1 CHP – (GODAVARI KHANI)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</si>
</sst>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  <numFmt numFmtId="195" formatCode="00000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9" fontId="5" fillId="34" borderId="0" xfId="0" applyNumberFormat="1" applyFont="1" applyFill="1" applyAlignment="1">
      <alignment horizontal="center"/>
    </xf>
    <xf numFmtId="179" fontId="2" fillId="0" borderId="0" xfId="0" applyNumberFormat="1" applyFont="1" applyAlignment="1">
      <alignment/>
    </xf>
    <xf numFmtId="4" fontId="2" fillId="0" borderId="17" xfId="0" applyNumberFormat="1" applyFont="1" applyBorder="1" applyAlignment="1">
      <alignment vertical="center" wrapText="1"/>
    </xf>
    <xf numFmtId="2" fontId="5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179" fontId="5" fillId="34" borderId="17" xfId="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18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17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0" fillId="0" borderId="17" xfId="0" applyBorder="1" applyAlignment="1">
      <alignment/>
    </xf>
    <xf numFmtId="189" fontId="6" fillId="0" borderId="18" xfId="0" applyNumberFormat="1" applyFont="1" applyBorder="1" applyAlignment="1">
      <alignment vertical="center" wrapText="1"/>
    </xf>
    <xf numFmtId="189" fontId="7" fillId="34" borderId="18" xfId="0" applyNumberFormat="1" applyFont="1" applyFill="1" applyBorder="1" applyAlignment="1">
      <alignment vertical="center" wrapText="1"/>
    </xf>
    <xf numFmtId="189" fontId="6" fillId="0" borderId="17" xfId="0" applyNumberFormat="1" applyFont="1" applyFill="1" applyBorder="1" applyAlignment="1">
      <alignment vertical="center" wrapText="1"/>
    </xf>
    <xf numFmtId="189" fontId="6" fillId="0" borderId="17" xfId="0" applyNumberFormat="1" applyFont="1" applyBorder="1" applyAlignment="1">
      <alignment vertical="center" wrapText="1"/>
    </xf>
    <xf numFmtId="189" fontId="6" fillId="0" borderId="19" xfId="0" applyNumberFormat="1" applyFont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189" fontId="2" fillId="0" borderId="0" xfId="0" applyNumberFormat="1" applyFont="1" applyAlignment="1">
      <alignment/>
    </xf>
    <xf numFmtId="1" fontId="6" fillId="0" borderId="2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/>
    </xf>
    <xf numFmtId="189" fontId="7" fillId="34" borderId="17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" fontId="6" fillId="35" borderId="18" xfId="0" applyNumberFormat="1" applyFont="1" applyFill="1" applyBorder="1" applyAlignment="1">
      <alignment vertical="center" wrapText="1"/>
    </xf>
    <xf numFmtId="189" fontId="6" fillId="35" borderId="18" xfId="0" applyNumberFormat="1" applyFont="1" applyFill="1" applyBorder="1" applyAlignment="1">
      <alignment vertical="center" wrapText="1"/>
    </xf>
    <xf numFmtId="179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vertical="center" wrapText="1"/>
    </xf>
    <xf numFmtId="189" fontId="7" fillId="34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19" xfId="0" applyNumberFormat="1" applyFont="1" applyBorder="1" applyAlignment="1">
      <alignment vertical="center" wrapText="1"/>
    </xf>
    <xf numFmtId="1" fontId="6" fillId="0" borderId="17" xfId="0" applyNumberFormat="1" applyFont="1" applyBorder="1" applyAlignment="1">
      <alignment vertical="center"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189" fontId="6" fillId="0" borderId="18" xfId="57" applyNumberFormat="1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46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view="pageLayout" zoomScale="87" zoomScaleSheetLayoutView="85" zoomScalePageLayoutView="87" workbookViewId="0" topLeftCell="A1">
      <selection activeCell="C6" sqref="C6"/>
    </sheetView>
  </sheetViews>
  <sheetFormatPr defaultColWidth="9.140625" defaultRowHeight="12.75"/>
  <cols>
    <col min="1" max="1" width="4.8515625" style="20" customWidth="1"/>
    <col min="2" max="2" width="34.421875" style="18" customWidth="1"/>
    <col min="3" max="3" width="13.8515625" style="19" customWidth="1"/>
    <col min="4" max="4" width="10.57421875" style="19" customWidth="1"/>
    <col min="5" max="5" width="10.140625" style="24" customWidth="1"/>
    <col min="6" max="6" width="12.421875" style="6" customWidth="1"/>
    <col min="7" max="7" width="13.7109375" style="6" customWidth="1"/>
    <col min="8" max="8" width="8.7109375" style="6" bestFit="1" customWidth="1"/>
    <col min="9" max="9" width="6.57421875" style="6" bestFit="1" customWidth="1"/>
    <col min="10" max="10" width="11.00390625" style="19" customWidth="1"/>
    <col min="11" max="11" width="7.7109375" style="6" bestFit="1" customWidth="1"/>
    <col min="12" max="12" width="10.8515625" style="5" bestFit="1" customWidth="1"/>
    <col min="13" max="13" width="7.421875" style="6" bestFit="1" customWidth="1"/>
    <col min="14" max="14" width="8.00390625" style="6" bestFit="1" customWidth="1"/>
    <col min="15" max="15" width="7.8515625" style="21" bestFit="1" customWidth="1"/>
    <col min="16" max="17" width="8.8515625" style="6" bestFit="1" customWidth="1"/>
    <col min="18" max="18" width="8.8515625" style="6" customWidth="1"/>
    <col min="19" max="19" width="8.8515625" style="7" bestFit="1" customWidth="1"/>
    <col min="20" max="20" width="12.140625" style="5" customWidth="1"/>
    <col min="21" max="21" width="7.7109375" style="21" bestFit="1" customWidth="1"/>
    <col min="22" max="22" width="10.00390625" style="28" customWidth="1"/>
    <col min="23" max="23" width="10.57421875" style="28" customWidth="1"/>
    <col min="24" max="24" width="13.28125" style="28" customWidth="1"/>
    <col min="25" max="25" width="10.140625" style="30" bestFit="1" customWidth="1"/>
    <col min="26" max="26" width="13.7109375" style="31" customWidth="1"/>
    <col min="27" max="27" width="13.8515625" style="29" customWidth="1"/>
    <col min="28" max="28" width="10.7109375" style="6" bestFit="1" customWidth="1"/>
    <col min="29" max="29" width="21.8515625" style="6" customWidth="1"/>
    <col min="30" max="16384" width="9.140625" style="6" customWidth="1"/>
  </cols>
  <sheetData>
    <row r="1" spans="1:4" ht="15.75">
      <c r="A1" s="1" t="s">
        <v>60</v>
      </c>
      <c r="B1" s="2"/>
      <c r="C1" s="3"/>
      <c r="D1" s="4"/>
    </row>
    <row r="2" spans="1:26" ht="15.75">
      <c r="A2" s="8" t="s">
        <v>29</v>
      </c>
      <c r="B2" s="9"/>
      <c r="C2" s="10"/>
      <c r="D2" s="10"/>
      <c r="E2" s="25"/>
      <c r="F2" s="11"/>
      <c r="G2" s="11"/>
      <c r="H2" s="11"/>
      <c r="I2" s="12"/>
      <c r="J2" s="4"/>
      <c r="Z2" s="31" t="s">
        <v>8</v>
      </c>
    </row>
    <row r="3" spans="1:10" ht="15.75">
      <c r="A3" s="13" t="s">
        <v>3</v>
      </c>
      <c r="B3" s="14"/>
      <c r="C3" s="15"/>
      <c r="D3" s="15"/>
      <c r="E3" s="26"/>
      <c r="F3" s="16"/>
      <c r="G3" s="16"/>
      <c r="H3" s="16"/>
      <c r="I3" s="17"/>
      <c r="J3" s="4"/>
    </row>
    <row r="4" spans="1:27" ht="105.75" customHeight="1" thickBot="1">
      <c r="A4" s="39" t="s">
        <v>6</v>
      </c>
      <c r="B4" s="38" t="s">
        <v>7</v>
      </c>
      <c r="C4" s="40" t="s">
        <v>0</v>
      </c>
      <c r="D4" s="40" t="s">
        <v>4</v>
      </c>
      <c r="E4" s="23" t="s">
        <v>5</v>
      </c>
      <c r="F4" s="22" t="s">
        <v>20</v>
      </c>
      <c r="G4" s="22" t="s">
        <v>26</v>
      </c>
      <c r="H4" s="22" t="s">
        <v>32</v>
      </c>
      <c r="I4" s="22" t="s">
        <v>18</v>
      </c>
      <c r="J4" s="40" t="s">
        <v>10</v>
      </c>
      <c r="K4" s="22" t="s">
        <v>17</v>
      </c>
      <c r="L4" s="22" t="s">
        <v>19</v>
      </c>
      <c r="M4" s="22" t="s">
        <v>1</v>
      </c>
      <c r="N4" s="22" t="s">
        <v>23</v>
      </c>
      <c r="O4" s="27" t="s">
        <v>11</v>
      </c>
      <c r="P4" s="22" t="s">
        <v>9</v>
      </c>
      <c r="Q4" s="22" t="s">
        <v>21</v>
      </c>
      <c r="R4" s="22" t="s">
        <v>28</v>
      </c>
      <c r="S4" s="33" t="s">
        <v>2</v>
      </c>
      <c r="T4" s="22" t="s">
        <v>27</v>
      </c>
      <c r="U4" s="34" t="s">
        <v>12</v>
      </c>
      <c r="V4" s="34" t="s">
        <v>13</v>
      </c>
      <c r="W4" s="35" t="s">
        <v>14</v>
      </c>
      <c r="X4" s="35" t="s">
        <v>25</v>
      </c>
      <c r="Y4" s="22" t="s">
        <v>15</v>
      </c>
      <c r="Z4" s="36" t="s">
        <v>16</v>
      </c>
      <c r="AA4" s="37" t="s">
        <v>24</v>
      </c>
    </row>
    <row r="5" spans="1:29" s="41" customFormat="1" ht="28.5" customHeight="1" thickBot="1">
      <c r="A5" s="44">
        <v>1</v>
      </c>
      <c r="B5" s="78" t="s">
        <v>43</v>
      </c>
      <c r="C5" s="82" t="s">
        <v>44</v>
      </c>
      <c r="D5" s="80">
        <v>6330</v>
      </c>
      <c r="E5" s="53">
        <f>D5*14%</f>
        <v>886.2</v>
      </c>
      <c r="F5" s="53">
        <v>0</v>
      </c>
      <c r="G5" s="53">
        <v>0</v>
      </c>
      <c r="H5" s="53">
        <v>0</v>
      </c>
      <c r="I5" s="53">
        <v>61</v>
      </c>
      <c r="J5" s="53">
        <v>0</v>
      </c>
      <c r="K5" s="53">
        <v>0</v>
      </c>
      <c r="L5" s="53">
        <v>686</v>
      </c>
      <c r="M5" s="53">
        <v>10</v>
      </c>
      <c r="N5" s="53">
        <v>10</v>
      </c>
      <c r="O5" s="53">
        <f>D5*1.5%</f>
        <v>94.95</v>
      </c>
      <c r="P5" s="53">
        <f>E5*2%</f>
        <v>17.724</v>
      </c>
      <c r="Q5" s="53">
        <f>E5*30%</f>
        <v>265.86</v>
      </c>
      <c r="R5" s="53">
        <v>146.4</v>
      </c>
      <c r="S5" s="53">
        <f aca="true" t="shared" si="0" ref="S5:S22">SUM(D5:R5)</f>
        <v>8508.134</v>
      </c>
      <c r="T5" s="53">
        <v>400</v>
      </c>
      <c r="U5" s="53">
        <f aca="true" t="shared" si="1" ref="U5:U13">S5*2.5%</f>
        <v>212.70335</v>
      </c>
      <c r="V5" s="53">
        <f aca="true" t="shared" si="2" ref="V5:V13">S5*2.5%</f>
        <v>212.70335</v>
      </c>
      <c r="W5" s="53">
        <f aca="true" t="shared" si="3" ref="W5:W13">SUM(S5:V5)</f>
        <v>9333.5407</v>
      </c>
      <c r="X5" s="53">
        <f aca="true" t="shared" si="4" ref="X5:X13">W5*101%</f>
        <v>9426.876107</v>
      </c>
      <c r="Y5" s="53">
        <f aca="true" t="shared" si="5" ref="Y5:Y13">S5*5%</f>
        <v>425.4067</v>
      </c>
      <c r="Z5" s="54">
        <f aca="true" t="shared" si="6" ref="Z5:Z16">S5+T5+Y5</f>
        <v>9333.5407</v>
      </c>
      <c r="AA5" s="53">
        <f>Z5*101%</f>
        <v>9426.876107</v>
      </c>
      <c r="AC5" s="58"/>
    </row>
    <row r="6" spans="1:28" s="67" customFormat="1" ht="31.5" customHeight="1" thickBot="1">
      <c r="A6" s="64">
        <v>2</v>
      </c>
      <c r="B6" s="79" t="s">
        <v>45</v>
      </c>
      <c r="C6" s="83" t="s">
        <v>37</v>
      </c>
      <c r="D6" s="81">
        <v>5130</v>
      </c>
      <c r="E6" s="53">
        <f>D6*14%</f>
        <v>718.2</v>
      </c>
      <c r="F6" s="65">
        <v>0</v>
      </c>
      <c r="G6" s="65">
        <v>0</v>
      </c>
      <c r="H6" s="65">
        <v>0</v>
      </c>
      <c r="I6" s="65">
        <v>61</v>
      </c>
      <c r="J6" s="65">
        <v>60</v>
      </c>
      <c r="K6" s="65">
        <v>0</v>
      </c>
      <c r="L6" s="65">
        <v>686</v>
      </c>
      <c r="M6" s="65">
        <v>10</v>
      </c>
      <c r="N6" s="65">
        <v>10</v>
      </c>
      <c r="O6" s="65">
        <f aca="true" t="shared" si="7" ref="O6:O11">D6*1.5%</f>
        <v>76.95</v>
      </c>
      <c r="P6" s="65">
        <f aca="true" t="shared" si="8" ref="P6:P16">E6*2%</f>
        <v>14.364</v>
      </c>
      <c r="Q6" s="65">
        <f aca="true" t="shared" si="9" ref="Q6:Q11">E6*30%</f>
        <v>215.46</v>
      </c>
      <c r="R6" s="65">
        <v>146.4</v>
      </c>
      <c r="S6" s="53">
        <f t="shared" si="0"/>
        <v>7128.373999999999</v>
      </c>
      <c r="T6" s="65">
        <v>400</v>
      </c>
      <c r="U6" s="65">
        <f t="shared" si="1"/>
        <v>178.20934999999997</v>
      </c>
      <c r="V6" s="65">
        <f t="shared" si="2"/>
        <v>178.20934999999997</v>
      </c>
      <c r="W6" s="65">
        <f t="shared" si="3"/>
        <v>7884.792699999999</v>
      </c>
      <c r="X6" s="65">
        <f t="shared" si="4"/>
        <v>7963.640626999999</v>
      </c>
      <c r="Y6" s="65">
        <f t="shared" si="5"/>
        <v>356.41869999999994</v>
      </c>
      <c r="Z6" s="54">
        <f t="shared" si="6"/>
        <v>7884.792699999999</v>
      </c>
      <c r="AA6" s="65">
        <f aca="true" t="shared" si="10" ref="AA6:AA15">Z6*101%</f>
        <v>7963.640626999999</v>
      </c>
      <c r="AB6" s="66"/>
    </row>
    <row r="7" spans="1:29" s="67" customFormat="1" ht="27.75" customHeight="1" thickBot="1">
      <c r="A7" s="64">
        <v>3</v>
      </c>
      <c r="B7" s="79" t="s">
        <v>36</v>
      </c>
      <c r="C7" s="83" t="s">
        <v>22</v>
      </c>
      <c r="D7" s="81">
        <v>3990</v>
      </c>
      <c r="E7" s="53">
        <f>D7*14%</f>
        <v>558.6</v>
      </c>
      <c r="F7" s="65">
        <v>21.25</v>
      </c>
      <c r="G7" s="65">
        <v>17</v>
      </c>
      <c r="H7" s="65">
        <v>0</v>
      </c>
      <c r="I7" s="65">
        <v>61</v>
      </c>
      <c r="J7" s="65">
        <v>0</v>
      </c>
      <c r="K7" s="65">
        <v>0</v>
      </c>
      <c r="L7" s="65">
        <v>686</v>
      </c>
      <c r="M7" s="65">
        <v>10</v>
      </c>
      <c r="N7" s="65">
        <v>10</v>
      </c>
      <c r="O7" s="65">
        <f t="shared" si="7"/>
        <v>59.849999999999994</v>
      </c>
      <c r="P7" s="65">
        <f t="shared" si="8"/>
        <v>11.172</v>
      </c>
      <c r="Q7" s="65">
        <f t="shared" si="9"/>
        <v>167.58</v>
      </c>
      <c r="R7" s="65">
        <v>146.4</v>
      </c>
      <c r="S7" s="65">
        <f t="shared" si="0"/>
        <v>5738.852</v>
      </c>
      <c r="T7" s="65">
        <v>400</v>
      </c>
      <c r="U7" s="65">
        <f t="shared" si="1"/>
        <v>143.4713</v>
      </c>
      <c r="V7" s="65">
        <f t="shared" si="2"/>
        <v>143.4713</v>
      </c>
      <c r="W7" s="65">
        <f t="shared" si="3"/>
        <v>6425.7946</v>
      </c>
      <c r="X7" s="65">
        <f t="shared" si="4"/>
        <v>6490.052546</v>
      </c>
      <c r="Y7" s="65">
        <f t="shared" si="5"/>
        <v>286.9426</v>
      </c>
      <c r="Z7" s="54">
        <f t="shared" si="6"/>
        <v>6425.7946</v>
      </c>
      <c r="AA7" s="65">
        <f t="shared" si="10"/>
        <v>6490.052546</v>
      </c>
      <c r="AB7" s="66"/>
      <c r="AC7" s="68"/>
    </row>
    <row r="8" spans="1:29" ht="29.25" customHeight="1" thickBot="1">
      <c r="A8" s="44">
        <v>4</v>
      </c>
      <c r="B8" s="79" t="s">
        <v>36</v>
      </c>
      <c r="C8" s="83" t="s">
        <v>35</v>
      </c>
      <c r="D8" s="81">
        <v>400</v>
      </c>
      <c r="E8" s="53">
        <v>0</v>
      </c>
      <c r="F8" s="65">
        <v>21.25</v>
      </c>
      <c r="G8" s="53">
        <v>17</v>
      </c>
      <c r="H8" s="53">
        <v>0</v>
      </c>
      <c r="I8" s="53">
        <v>61</v>
      </c>
      <c r="J8" s="53">
        <v>0</v>
      </c>
      <c r="K8" s="53">
        <v>0</v>
      </c>
      <c r="L8" s="53">
        <v>686</v>
      </c>
      <c r="M8" s="53">
        <v>10</v>
      </c>
      <c r="N8" s="53">
        <v>10</v>
      </c>
      <c r="O8" s="53">
        <f t="shared" si="7"/>
        <v>6</v>
      </c>
      <c r="P8" s="53">
        <f t="shared" si="8"/>
        <v>0</v>
      </c>
      <c r="Q8" s="53">
        <f t="shared" si="9"/>
        <v>0</v>
      </c>
      <c r="R8" s="53">
        <v>146.4</v>
      </c>
      <c r="S8" s="53">
        <f t="shared" si="0"/>
        <v>1357.65</v>
      </c>
      <c r="T8" s="53">
        <v>400</v>
      </c>
      <c r="U8" s="53">
        <f t="shared" si="1"/>
        <v>33.941250000000004</v>
      </c>
      <c r="V8" s="53">
        <f t="shared" si="2"/>
        <v>33.941250000000004</v>
      </c>
      <c r="W8" s="53">
        <f t="shared" si="3"/>
        <v>1825.5325000000003</v>
      </c>
      <c r="X8" s="53">
        <f t="shared" si="4"/>
        <v>1843.7878250000003</v>
      </c>
      <c r="Y8" s="53">
        <f t="shared" si="5"/>
        <v>67.88250000000001</v>
      </c>
      <c r="Z8" s="54">
        <f t="shared" si="6"/>
        <v>1825.5325</v>
      </c>
      <c r="AA8" s="53">
        <f>Z8*101%</f>
        <v>1843.787825</v>
      </c>
      <c r="AB8" s="32"/>
      <c r="AC8" s="7"/>
    </row>
    <row r="9" spans="1:29" ht="27.75" customHeight="1" thickBot="1">
      <c r="A9" s="44">
        <v>5</v>
      </c>
      <c r="B9" s="79" t="s">
        <v>46</v>
      </c>
      <c r="C9" s="83" t="s">
        <v>47</v>
      </c>
      <c r="D9" s="81">
        <v>6330</v>
      </c>
      <c r="E9" s="53">
        <f aca="true" t="shared" si="11" ref="E9:E16">D9*14%</f>
        <v>886.2</v>
      </c>
      <c r="F9" s="53">
        <v>0</v>
      </c>
      <c r="G9" s="53">
        <v>0</v>
      </c>
      <c r="H9" s="53">
        <v>0</v>
      </c>
      <c r="I9" s="53">
        <v>61</v>
      </c>
      <c r="J9" s="53">
        <v>0</v>
      </c>
      <c r="K9" s="53">
        <v>0</v>
      </c>
      <c r="L9" s="53">
        <v>686</v>
      </c>
      <c r="M9" s="53">
        <v>10</v>
      </c>
      <c r="N9" s="53">
        <v>10</v>
      </c>
      <c r="O9" s="53">
        <f t="shared" si="7"/>
        <v>94.95</v>
      </c>
      <c r="P9" s="53">
        <f t="shared" si="8"/>
        <v>17.724</v>
      </c>
      <c r="Q9" s="53">
        <f t="shared" si="9"/>
        <v>265.86</v>
      </c>
      <c r="R9" s="53">
        <v>146.4</v>
      </c>
      <c r="S9" s="53">
        <f t="shared" si="0"/>
        <v>8508.134</v>
      </c>
      <c r="T9" s="53">
        <v>400</v>
      </c>
      <c r="U9" s="53">
        <f t="shared" si="1"/>
        <v>212.70335</v>
      </c>
      <c r="V9" s="53">
        <f t="shared" si="2"/>
        <v>212.70335</v>
      </c>
      <c r="W9" s="53">
        <f t="shared" si="3"/>
        <v>9333.5407</v>
      </c>
      <c r="X9" s="53">
        <f t="shared" si="4"/>
        <v>9426.876107</v>
      </c>
      <c r="Y9" s="53">
        <f t="shared" si="5"/>
        <v>425.4067</v>
      </c>
      <c r="Z9" s="54">
        <f t="shared" si="6"/>
        <v>9333.5407</v>
      </c>
      <c r="AA9" s="53">
        <f>Z9*101%</f>
        <v>9426.876107</v>
      </c>
      <c r="AB9" s="32"/>
      <c r="AC9" s="7"/>
    </row>
    <row r="10" spans="1:28" ht="27.75" customHeight="1" thickBot="1">
      <c r="A10" s="44">
        <v>6</v>
      </c>
      <c r="B10" s="79" t="s">
        <v>48</v>
      </c>
      <c r="C10" s="83" t="s">
        <v>49</v>
      </c>
      <c r="D10" s="81">
        <v>5040</v>
      </c>
      <c r="E10" s="53">
        <f t="shared" si="11"/>
        <v>705.6</v>
      </c>
      <c r="F10" s="53">
        <v>0</v>
      </c>
      <c r="G10" s="53">
        <v>0</v>
      </c>
      <c r="H10" s="53">
        <v>0</v>
      </c>
      <c r="I10" s="53">
        <v>61</v>
      </c>
      <c r="J10" s="53">
        <v>0</v>
      </c>
      <c r="K10" s="53">
        <v>0</v>
      </c>
      <c r="L10" s="53">
        <v>686</v>
      </c>
      <c r="M10" s="53">
        <v>10</v>
      </c>
      <c r="N10" s="53">
        <v>10</v>
      </c>
      <c r="O10" s="53">
        <f t="shared" si="7"/>
        <v>75.6</v>
      </c>
      <c r="P10" s="53">
        <f t="shared" si="8"/>
        <v>14.112</v>
      </c>
      <c r="Q10" s="53">
        <f t="shared" si="9"/>
        <v>211.68</v>
      </c>
      <c r="R10" s="53">
        <v>146.4</v>
      </c>
      <c r="S10" s="53">
        <f t="shared" si="0"/>
        <v>6960.392000000001</v>
      </c>
      <c r="T10" s="53">
        <v>400</v>
      </c>
      <c r="U10" s="53">
        <f t="shared" si="1"/>
        <v>174.00980000000004</v>
      </c>
      <c r="V10" s="53">
        <f t="shared" si="2"/>
        <v>174.00980000000004</v>
      </c>
      <c r="W10" s="53">
        <f t="shared" si="3"/>
        <v>7708.4116</v>
      </c>
      <c r="X10" s="53">
        <f t="shared" si="4"/>
        <v>7785.495716</v>
      </c>
      <c r="Y10" s="53">
        <f t="shared" si="5"/>
        <v>348.0196000000001</v>
      </c>
      <c r="Z10" s="54">
        <f t="shared" si="6"/>
        <v>7708.411600000001</v>
      </c>
      <c r="AA10" s="53">
        <f t="shared" si="10"/>
        <v>7785.495716000001</v>
      </c>
      <c r="AB10" s="32"/>
    </row>
    <row r="11" spans="1:30" ht="30" customHeight="1" thickBot="1">
      <c r="A11" s="44">
        <v>7</v>
      </c>
      <c r="B11" s="79" t="s">
        <v>50</v>
      </c>
      <c r="C11" s="83" t="s">
        <v>33</v>
      </c>
      <c r="D11" s="86">
        <v>5890</v>
      </c>
      <c r="E11" s="53">
        <f t="shared" si="11"/>
        <v>824.6</v>
      </c>
      <c r="F11" s="53">
        <v>0</v>
      </c>
      <c r="G11" s="53">
        <v>0</v>
      </c>
      <c r="H11" s="53">
        <v>0</v>
      </c>
      <c r="I11" s="53">
        <v>61</v>
      </c>
      <c r="J11" s="53">
        <v>0</v>
      </c>
      <c r="K11" s="53">
        <v>0</v>
      </c>
      <c r="L11" s="53">
        <v>686</v>
      </c>
      <c r="M11" s="53">
        <v>10</v>
      </c>
      <c r="N11" s="53">
        <v>10</v>
      </c>
      <c r="O11" s="53">
        <f t="shared" si="7"/>
        <v>88.35</v>
      </c>
      <c r="P11" s="53">
        <f t="shared" si="8"/>
        <v>16.492</v>
      </c>
      <c r="Q11" s="53">
        <f t="shared" si="9"/>
        <v>247.38</v>
      </c>
      <c r="R11" s="53">
        <v>146.4</v>
      </c>
      <c r="S11" s="53">
        <f t="shared" si="0"/>
        <v>7980.222000000001</v>
      </c>
      <c r="T11" s="53">
        <v>400</v>
      </c>
      <c r="U11" s="53">
        <f t="shared" si="1"/>
        <v>199.50555000000003</v>
      </c>
      <c r="V11" s="53">
        <f t="shared" si="2"/>
        <v>199.50555000000003</v>
      </c>
      <c r="W11" s="53">
        <f t="shared" si="3"/>
        <v>8779.233100000001</v>
      </c>
      <c r="X11" s="53">
        <f t="shared" si="4"/>
        <v>8867.025431000002</v>
      </c>
      <c r="Y11" s="53">
        <f t="shared" si="5"/>
        <v>399.01110000000006</v>
      </c>
      <c r="Z11" s="54">
        <f t="shared" si="6"/>
        <v>8779.233100000001</v>
      </c>
      <c r="AA11" s="53">
        <f>Z11*101%</f>
        <v>8867.025431000002</v>
      </c>
      <c r="AC11" s="7"/>
      <c r="AD11" s="59"/>
    </row>
    <row r="12" spans="1:29" ht="29.25" customHeight="1" thickBot="1">
      <c r="A12" s="44">
        <v>8</v>
      </c>
      <c r="B12" s="79" t="s">
        <v>39</v>
      </c>
      <c r="C12" s="83" t="s">
        <v>33</v>
      </c>
      <c r="D12" s="81">
        <v>5890</v>
      </c>
      <c r="E12" s="53">
        <f t="shared" si="11"/>
        <v>824.6</v>
      </c>
      <c r="F12" s="53">
        <v>0</v>
      </c>
      <c r="G12" s="53">
        <v>0</v>
      </c>
      <c r="H12" s="53">
        <v>0</v>
      </c>
      <c r="I12" s="53">
        <v>61</v>
      </c>
      <c r="J12" s="53">
        <v>0</v>
      </c>
      <c r="K12" s="53">
        <v>0</v>
      </c>
      <c r="L12" s="53">
        <v>686</v>
      </c>
      <c r="M12" s="53">
        <v>10</v>
      </c>
      <c r="N12" s="53">
        <v>10</v>
      </c>
      <c r="O12" s="53">
        <f aca="true" t="shared" si="12" ref="O12:O17">D12*1.5%</f>
        <v>88.35</v>
      </c>
      <c r="P12" s="53">
        <f t="shared" si="8"/>
        <v>16.492</v>
      </c>
      <c r="Q12" s="53">
        <f aca="true" t="shared" si="13" ref="Q12:Q17">E12*30%</f>
        <v>247.38</v>
      </c>
      <c r="R12" s="53">
        <v>146.4</v>
      </c>
      <c r="S12" s="53">
        <f t="shared" si="0"/>
        <v>7980.222000000001</v>
      </c>
      <c r="T12" s="53">
        <v>400</v>
      </c>
      <c r="U12" s="53">
        <f t="shared" si="1"/>
        <v>199.50555000000003</v>
      </c>
      <c r="V12" s="53">
        <f t="shared" si="2"/>
        <v>199.50555000000003</v>
      </c>
      <c r="W12" s="53">
        <f t="shared" si="3"/>
        <v>8779.233100000001</v>
      </c>
      <c r="X12" s="53">
        <f t="shared" si="4"/>
        <v>8867.025431000002</v>
      </c>
      <c r="Y12" s="53">
        <f t="shared" si="5"/>
        <v>399.01110000000006</v>
      </c>
      <c r="Z12" s="54">
        <f t="shared" si="6"/>
        <v>8779.233100000001</v>
      </c>
      <c r="AA12" s="53">
        <f>Z12*101%</f>
        <v>8867.025431000002</v>
      </c>
      <c r="AC12" s="7"/>
    </row>
    <row r="13" spans="1:30" ht="29.25" customHeight="1" thickBot="1">
      <c r="A13" s="60">
        <v>9</v>
      </c>
      <c r="B13" s="79" t="s">
        <v>30</v>
      </c>
      <c r="C13" s="83" t="s">
        <v>31</v>
      </c>
      <c r="D13" s="81">
        <v>6350</v>
      </c>
      <c r="E13" s="53">
        <f t="shared" si="11"/>
        <v>889.0000000000001</v>
      </c>
      <c r="F13" s="53">
        <v>21.25</v>
      </c>
      <c r="G13" s="53">
        <v>17</v>
      </c>
      <c r="H13" s="53">
        <v>0</v>
      </c>
      <c r="I13" s="53">
        <v>61</v>
      </c>
      <c r="J13" s="53">
        <v>0</v>
      </c>
      <c r="K13" s="53">
        <v>0</v>
      </c>
      <c r="L13" s="53">
        <v>686</v>
      </c>
      <c r="M13" s="53">
        <v>10</v>
      </c>
      <c r="N13" s="53">
        <v>10</v>
      </c>
      <c r="O13" s="53">
        <f t="shared" si="12"/>
        <v>95.25</v>
      </c>
      <c r="P13" s="53">
        <f t="shared" si="8"/>
        <v>17.78</v>
      </c>
      <c r="Q13" s="53">
        <f t="shared" si="13"/>
        <v>266.70000000000005</v>
      </c>
      <c r="R13" s="53">
        <v>146.4</v>
      </c>
      <c r="S13" s="53">
        <f t="shared" si="0"/>
        <v>8570.38</v>
      </c>
      <c r="T13" s="53">
        <v>400</v>
      </c>
      <c r="U13" s="53">
        <f t="shared" si="1"/>
        <v>214.2595</v>
      </c>
      <c r="V13" s="53">
        <f t="shared" si="2"/>
        <v>214.2595</v>
      </c>
      <c r="W13" s="53">
        <f t="shared" si="3"/>
        <v>9398.899</v>
      </c>
      <c r="X13" s="53">
        <f t="shared" si="4"/>
        <v>9492.88799</v>
      </c>
      <c r="Y13" s="53">
        <f t="shared" si="5"/>
        <v>428.519</v>
      </c>
      <c r="Z13" s="54">
        <f t="shared" si="6"/>
        <v>9398.899</v>
      </c>
      <c r="AA13" s="53">
        <f>Z13*101%</f>
        <v>9492.88799</v>
      </c>
      <c r="AC13" s="7"/>
      <c r="AD13" s="59"/>
    </row>
    <row r="14" spans="1:30" ht="27.75" customHeight="1" thickBot="1">
      <c r="A14" s="60">
        <v>10</v>
      </c>
      <c r="B14" s="79" t="s">
        <v>51</v>
      </c>
      <c r="C14" s="83" t="s">
        <v>52</v>
      </c>
      <c r="D14" s="81">
        <v>4730</v>
      </c>
      <c r="E14" s="53">
        <f t="shared" si="11"/>
        <v>662.2</v>
      </c>
      <c r="F14" s="53">
        <v>0</v>
      </c>
      <c r="G14" s="53">
        <v>0</v>
      </c>
      <c r="H14" s="53">
        <v>0</v>
      </c>
      <c r="I14" s="53">
        <v>61</v>
      </c>
      <c r="J14" s="53">
        <v>0</v>
      </c>
      <c r="K14" s="53">
        <v>0</v>
      </c>
      <c r="L14" s="53">
        <v>686</v>
      </c>
      <c r="M14" s="53">
        <v>10</v>
      </c>
      <c r="N14" s="53">
        <v>10</v>
      </c>
      <c r="O14" s="53">
        <f t="shared" si="12"/>
        <v>70.95</v>
      </c>
      <c r="P14" s="53">
        <f>E14*2%</f>
        <v>13.244000000000002</v>
      </c>
      <c r="Q14" s="53">
        <f>E14*30%</f>
        <v>198.66</v>
      </c>
      <c r="R14" s="53">
        <v>146.4</v>
      </c>
      <c r="S14" s="53">
        <f t="shared" si="0"/>
        <v>6588.453999999999</v>
      </c>
      <c r="T14" s="53">
        <v>400</v>
      </c>
      <c r="U14" s="53">
        <f aca="true" t="shared" si="14" ref="U14:U22">S14*2.5%</f>
        <v>164.71134999999998</v>
      </c>
      <c r="V14" s="53">
        <f aca="true" t="shared" si="15" ref="V14:V22">S14*2.5%</f>
        <v>164.71134999999998</v>
      </c>
      <c r="W14" s="53">
        <f aca="true" t="shared" si="16" ref="W14:W22">SUM(S14:V14)</f>
        <v>7317.876699999998</v>
      </c>
      <c r="X14" s="53">
        <f aca="true" t="shared" si="17" ref="X14:X24">W14*101%</f>
        <v>7391.055466999998</v>
      </c>
      <c r="Y14" s="53">
        <f aca="true" t="shared" si="18" ref="Y14:Y22">S14*5%</f>
        <v>329.42269999999996</v>
      </c>
      <c r="Z14" s="54">
        <f t="shared" si="6"/>
        <v>7317.876699999999</v>
      </c>
      <c r="AA14" s="53">
        <f t="shared" si="10"/>
        <v>7391.055466999999</v>
      </c>
      <c r="AB14" s="32"/>
      <c r="AC14" s="7"/>
      <c r="AD14" s="59"/>
    </row>
    <row r="15" spans="1:30" ht="29.25" customHeight="1" thickBot="1">
      <c r="A15" s="44">
        <v>11</v>
      </c>
      <c r="B15" s="79" t="s">
        <v>41</v>
      </c>
      <c r="C15" s="83" t="s">
        <v>42</v>
      </c>
      <c r="D15" s="81">
        <v>4140</v>
      </c>
      <c r="E15" s="53">
        <f t="shared" si="11"/>
        <v>579.6</v>
      </c>
      <c r="F15" s="53">
        <v>0</v>
      </c>
      <c r="G15" s="53">
        <v>0</v>
      </c>
      <c r="H15" s="53">
        <v>0</v>
      </c>
      <c r="I15" s="53">
        <v>61</v>
      </c>
      <c r="J15" s="53">
        <v>0</v>
      </c>
      <c r="K15" s="53">
        <v>0</v>
      </c>
      <c r="L15" s="53">
        <v>686</v>
      </c>
      <c r="M15" s="53">
        <v>10</v>
      </c>
      <c r="N15" s="53">
        <v>10</v>
      </c>
      <c r="O15" s="53">
        <f t="shared" si="12"/>
        <v>62.099999999999994</v>
      </c>
      <c r="P15" s="53">
        <f>E15*2%</f>
        <v>11.592</v>
      </c>
      <c r="Q15" s="53">
        <f>E15*30%</f>
        <v>173.88</v>
      </c>
      <c r="R15" s="53">
        <v>146.4</v>
      </c>
      <c r="S15" s="53">
        <f t="shared" si="0"/>
        <v>5880.572</v>
      </c>
      <c r="T15" s="53">
        <v>400</v>
      </c>
      <c r="U15" s="53">
        <f t="shared" si="14"/>
        <v>147.01430000000002</v>
      </c>
      <c r="V15" s="53">
        <f t="shared" si="15"/>
        <v>147.01430000000002</v>
      </c>
      <c r="W15" s="53">
        <f t="shared" si="16"/>
        <v>6574.6006</v>
      </c>
      <c r="X15" s="53">
        <f t="shared" si="17"/>
        <v>6640.346606</v>
      </c>
      <c r="Y15" s="53">
        <f t="shared" si="18"/>
        <v>294.02860000000004</v>
      </c>
      <c r="Z15" s="54">
        <f t="shared" si="6"/>
        <v>6574.6006</v>
      </c>
      <c r="AA15" s="53">
        <f t="shared" si="10"/>
        <v>6640.346606</v>
      </c>
      <c r="AC15" s="7"/>
      <c r="AD15" s="59"/>
    </row>
    <row r="16" spans="1:30" ht="29.25" customHeight="1" thickBot="1">
      <c r="A16" s="44">
        <v>12</v>
      </c>
      <c r="B16" s="79" t="s">
        <v>53</v>
      </c>
      <c r="C16" s="83" t="s">
        <v>38</v>
      </c>
      <c r="D16" s="81">
        <v>4580</v>
      </c>
      <c r="E16" s="53">
        <f t="shared" si="11"/>
        <v>641.2</v>
      </c>
      <c r="F16" s="53">
        <v>0</v>
      </c>
      <c r="G16" s="53">
        <v>0</v>
      </c>
      <c r="H16" s="53">
        <v>0</v>
      </c>
      <c r="I16" s="53">
        <v>61</v>
      </c>
      <c r="J16" s="53">
        <v>60</v>
      </c>
      <c r="K16" s="53">
        <v>0</v>
      </c>
      <c r="L16" s="53">
        <v>686</v>
      </c>
      <c r="M16" s="53">
        <v>10</v>
      </c>
      <c r="N16" s="53">
        <v>10</v>
      </c>
      <c r="O16" s="53">
        <f t="shared" si="12"/>
        <v>68.7</v>
      </c>
      <c r="P16" s="53">
        <f t="shared" si="8"/>
        <v>12.824000000000002</v>
      </c>
      <c r="Q16" s="53">
        <f t="shared" si="13"/>
        <v>192.36</v>
      </c>
      <c r="R16" s="53">
        <v>146.4</v>
      </c>
      <c r="S16" s="53">
        <f t="shared" si="0"/>
        <v>6468.483999999999</v>
      </c>
      <c r="T16" s="53">
        <v>400</v>
      </c>
      <c r="U16" s="53">
        <f t="shared" si="14"/>
        <v>161.71209999999996</v>
      </c>
      <c r="V16" s="53">
        <f t="shared" si="15"/>
        <v>161.71209999999996</v>
      </c>
      <c r="W16" s="53">
        <f t="shared" si="16"/>
        <v>7191.908199999998</v>
      </c>
      <c r="X16" s="53">
        <f t="shared" si="17"/>
        <v>7263.827281999998</v>
      </c>
      <c r="Y16" s="53">
        <f t="shared" si="18"/>
        <v>323.4241999999999</v>
      </c>
      <c r="Z16" s="54">
        <f t="shared" si="6"/>
        <v>7191.908199999998</v>
      </c>
      <c r="AA16" s="53">
        <f>Z16*101%</f>
        <v>7263.827281999998</v>
      </c>
      <c r="AC16" s="7"/>
      <c r="AD16" s="59"/>
    </row>
    <row r="17" spans="1:30" s="43" customFormat="1" ht="27.75" customHeight="1" thickBot="1">
      <c r="A17" s="44">
        <v>13</v>
      </c>
      <c r="B17" s="79" t="s">
        <v>54</v>
      </c>
      <c r="C17" s="83" t="s">
        <v>40</v>
      </c>
      <c r="D17" s="81">
        <v>3900</v>
      </c>
      <c r="E17" s="53">
        <f aca="true" t="shared" si="19" ref="E17:E24">D17*14%</f>
        <v>546</v>
      </c>
      <c r="F17" s="53">
        <v>0</v>
      </c>
      <c r="G17" s="53">
        <v>0</v>
      </c>
      <c r="H17" s="53">
        <v>0</v>
      </c>
      <c r="I17" s="53">
        <v>61</v>
      </c>
      <c r="J17" s="53">
        <v>0</v>
      </c>
      <c r="K17" s="53">
        <v>0</v>
      </c>
      <c r="L17" s="53">
        <v>686</v>
      </c>
      <c r="M17" s="53">
        <v>10</v>
      </c>
      <c r="N17" s="53">
        <v>10</v>
      </c>
      <c r="O17" s="53">
        <f t="shared" si="12"/>
        <v>58.5</v>
      </c>
      <c r="P17" s="53">
        <f aca="true" t="shared" si="20" ref="P17:P24">E17*2%</f>
        <v>10.92</v>
      </c>
      <c r="Q17" s="53">
        <f t="shared" si="13"/>
        <v>163.79999999999998</v>
      </c>
      <c r="R17" s="53">
        <v>146.4</v>
      </c>
      <c r="S17" s="53">
        <f t="shared" si="0"/>
        <v>5592.62</v>
      </c>
      <c r="T17" s="53">
        <v>400</v>
      </c>
      <c r="U17" s="53">
        <f t="shared" si="14"/>
        <v>139.81550000000001</v>
      </c>
      <c r="V17" s="53">
        <f t="shared" si="15"/>
        <v>139.81550000000001</v>
      </c>
      <c r="W17" s="53">
        <f t="shared" si="16"/>
        <v>6272.250999999999</v>
      </c>
      <c r="X17" s="53">
        <f t="shared" si="17"/>
        <v>6334.973509999999</v>
      </c>
      <c r="Y17" s="53">
        <f t="shared" si="18"/>
        <v>279.63100000000003</v>
      </c>
      <c r="Z17" s="54">
        <f aca="true" t="shared" si="21" ref="Z17:Z24">S17+T17+Y17</f>
        <v>6272.251</v>
      </c>
      <c r="AA17" s="53">
        <f aca="true" t="shared" si="22" ref="AA17:AA24">Z17*101%</f>
        <v>6334.973510000001</v>
      </c>
      <c r="AB17" s="42"/>
      <c r="AC17" s="61"/>
      <c r="AD17" s="59"/>
    </row>
    <row r="18" spans="1:30" s="43" customFormat="1" ht="27" customHeight="1" thickBot="1">
      <c r="A18" s="44">
        <v>14</v>
      </c>
      <c r="B18" s="79" t="s">
        <v>55</v>
      </c>
      <c r="C18" s="83" t="s">
        <v>49</v>
      </c>
      <c r="D18" s="81">
        <v>5040</v>
      </c>
      <c r="E18" s="53">
        <f t="shared" si="19"/>
        <v>705.6</v>
      </c>
      <c r="F18" s="53">
        <v>0</v>
      </c>
      <c r="G18" s="53">
        <v>0</v>
      </c>
      <c r="H18" s="53">
        <v>0</v>
      </c>
      <c r="I18" s="53">
        <v>61</v>
      </c>
      <c r="J18" s="53">
        <v>0</v>
      </c>
      <c r="K18" s="53">
        <v>0</v>
      </c>
      <c r="L18" s="53">
        <v>686</v>
      </c>
      <c r="M18" s="53">
        <v>10</v>
      </c>
      <c r="N18" s="53">
        <v>10</v>
      </c>
      <c r="O18" s="53">
        <f aca="true" t="shared" si="23" ref="O18:O24">D18*1.5%</f>
        <v>75.6</v>
      </c>
      <c r="P18" s="53">
        <f t="shared" si="20"/>
        <v>14.112</v>
      </c>
      <c r="Q18" s="53">
        <f aca="true" t="shared" si="24" ref="Q18:Q24">E18*30%</f>
        <v>211.68</v>
      </c>
      <c r="R18" s="53">
        <v>146.4</v>
      </c>
      <c r="S18" s="53">
        <f t="shared" si="0"/>
        <v>6960.392000000001</v>
      </c>
      <c r="T18" s="53">
        <v>400</v>
      </c>
      <c r="U18" s="53">
        <f t="shared" si="14"/>
        <v>174.00980000000004</v>
      </c>
      <c r="V18" s="53">
        <f t="shared" si="15"/>
        <v>174.00980000000004</v>
      </c>
      <c r="W18" s="53">
        <f t="shared" si="16"/>
        <v>7708.4116</v>
      </c>
      <c r="X18" s="53">
        <f t="shared" si="17"/>
        <v>7785.495716</v>
      </c>
      <c r="Y18" s="53">
        <f t="shared" si="18"/>
        <v>348.0196000000001</v>
      </c>
      <c r="Z18" s="54">
        <f t="shared" si="21"/>
        <v>7708.411600000001</v>
      </c>
      <c r="AA18" s="53">
        <f t="shared" si="22"/>
        <v>7785.495716000001</v>
      </c>
      <c r="AB18" s="42"/>
      <c r="AD18" s="59"/>
    </row>
    <row r="19" spans="1:30" s="43" customFormat="1" ht="33.75" customHeight="1" thickBot="1">
      <c r="A19" s="44">
        <v>15</v>
      </c>
      <c r="B19" s="79" t="s">
        <v>61</v>
      </c>
      <c r="C19" s="83" t="s">
        <v>62</v>
      </c>
      <c r="D19" s="81">
        <v>400</v>
      </c>
      <c r="E19" s="55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f t="shared" si="23"/>
        <v>6</v>
      </c>
      <c r="P19" s="56">
        <f t="shared" si="20"/>
        <v>0</v>
      </c>
      <c r="Q19" s="56">
        <f t="shared" si="24"/>
        <v>0</v>
      </c>
      <c r="R19" s="56">
        <v>0</v>
      </c>
      <c r="S19" s="56">
        <f t="shared" si="0"/>
        <v>406</v>
      </c>
      <c r="T19" s="56">
        <v>400</v>
      </c>
      <c r="U19" s="56">
        <f t="shared" si="14"/>
        <v>10.15</v>
      </c>
      <c r="V19" s="56">
        <f t="shared" si="15"/>
        <v>10.15</v>
      </c>
      <c r="W19" s="56">
        <f t="shared" si="16"/>
        <v>826.3</v>
      </c>
      <c r="X19" s="56">
        <f t="shared" si="17"/>
        <v>834.563</v>
      </c>
      <c r="Y19" s="56">
        <f t="shared" si="18"/>
        <v>20.3</v>
      </c>
      <c r="Z19" s="62">
        <f t="shared" si="21"/>
        <v>826.3</v>
      </c>
      <c r="AA19" s="57">
        <f t="shared" si="22"/>
        <v>834.563</v>
      </c>
      <c r="AB19" s="42"/>
      <c r="AD19" s="59"/>
    </row>
    <row r="20" spans="1:30" s="43" customFormat="1" ht="27.75" customHeight="1" thickBot="1">
      <c r="A20" s="44">
        <v>16</v>
      </c>
      <c r="B20" s="79" t="s">
        <v>56</v>
      </c>
      <c r="C20" s="83" t="s">
        <v>49</v>
      </c>
      <c r="D20" s="81">
        <v>5040</v>
      </c>
      <c r="E20" s="53">
        <f t="shared" si="19"/>
        <v>705.6</v>
      </c>
      <c r="F20" s="53">
        <v>0</v>
      </c>
      <c r="G20" s="53">
        <v>0</v>
      </c>
      <c r="H20" s="53">
        <v>0</v>
      </c>
      <c r="I20" s="53">
        <v>61</v>
      </c>
      <c r="J20" s="53">
        <v>0</v>
      </c>
      <c r="K20" s="53">
        <v>0</v>
      </c>
      <c r="L20" s="53">
        <v>686</v>
      </c>
      <c r="M20" s="53">
        <v>10</v>
      </c>
      <c r="N20" s="53">
        <v>10</v>
      </c>
      <c r="O20" s="53">
        <f t="shared" si="23"/>
        <v>75.6</v>
      </c>
      <c r="P20" s="53">
        <f t="shared" si="20"/>
        <v>14.112</v>
      </c>
      <c r="Q20" s="53">
        <f t="shared" si="24"/>
        <v>211.68</v>
      </c>
      <c r="R20" s="53">
        <v>146.4</v>
      </c>
      <c r="S20" s="53">
        <f t="shared" si="0"/>
        <v>6960.392000000001</v>
      </c>
      <c r="T20" s="53">
        <v>400</v>
      </c>
      <c r="U20" s="53">
        <f t="shared" si="14"/>
        <v>174.00980000000004</v>
      </c>
      <c r="V20" s="53">
        <f t="shared" si="15"/>
        <v>174.00980000000004</v>
      </c>
      <c r="W20" s="53">
        <f t="shared" si="16"/>
        <v>7708.4116</v>
      </c>
      <c r="X20" s="53">
        <f t="shared" si="17"/>
        <v>7785.495716</v>
      </c>
      <c r="Y20" s="53">
        <f t="shared" si="18"/>
        <v>348.0196000000001</v>
      </c>
      <c r="Z20" s="54">
        <f t="shared" si="21"/>
        <v>7708.411600000001</v>
      </c>
      <c r="AA20" s="53">
        <f t="shared" si="22"/>
        <v>7785.495716000001</v>
      </c>
      <c r="AB20" s="42"/>
      <c r="AD20" s="59"/>
    </row>
    <row r="21" spans="1:30" s="52" customFormat="1" ht="31.5" customHeight="1" thickBot="1">
      <c r="A21" s="44">
        <v>17</v>
      </c>
      <c r="B21" s="87" t="s">
        <v>63</v>
      </c>
      <c r="C21" s="88" t="s">
        <v>37</v>
      </c>
      <c r="D21" s="81">
        <v>5970</v>
      </c>
      <c r="E21" s="55">
        <f t="shared" si="19"/>
        <v>835.8000000000001</v>
      </c>
      <c r="F21" s="56">
        <v>0</v>
      </c>
      <c r="G21" s="56">
        <v>0</v>
      </c>
      <c r="H21" s="56">
        <v>50</v>
      </c>
      <c r="I21" s="56">
        <v>61</v>
      </c>
      <c r="J21" s="56">
        <v>60</v>
      </c>
      <c r="K21" s="56">
        <v>72.14</v>
      </c>
      <c r="L21" s="53">
        <v>686</v>
      </c>
      <c r="M21" s="53">
        <v>10</v>
      </c>
      <c r="N21" s="53">
        <v>10</v>
      </c>
      <c r="O21" s="56">
        <f t="shared" si="23"/>
        <v>89.55</v>
      </c>
      <c r="P21" s="56">
        <f t="shared" si="20"/>
        <v>16.716</v>
      </c>
      <c r="Q21" s="56">
        <f t="shared" si="24"/>
        <v>250.74</v>
      </c>
      <c r="R21" s="56">
        <v>146.4</v>
      </c>
      <c r="S21" s="56">
        <f t="shared" si="0"/>
        <v>8258.346000000001</v>
      </c>
      <c r="T21" s="56">
        <v>400</v>
      </c>
      <c r="U21" s="56">
        <f t="shared" si="14"/>
        <v>206.45865000000003</v>
      </c>
      <c r="V21" s="56">
        <f t="shared" si="15"/>
        <v>206.45865000000003</v>
      </c>
      <c r="W21" s="56">
        <f t="shared" si="16"/>
        <v>9071.263300000002</v>
      </c>
      <c r="X21" s="56">
        <f t="shared" si="17"/>
        <v>9161.975933000003</v>
      </c>
      <c r="Y21" s="56">
        <f t="shared" si="18"/>
        <v>412.91730000000007</v>
      </c>
      <c r="Z21" s="62">
        <f t="shared" si="21"/>
        <v>9071.263300000002</v>
      </c>
      <c r="AA21" s="57">
        <f t="shared" si="22"/>
        <v>9161.975933000003</v>
      </c>
      <c r="AD21" s="59"/>
    </row>
    <row r="22" spans="1:30" s="85" customFormat="1" ht="37.5" customHeight="1" thickBot="1">
      <c r="A22" s="76">
        <v>18</v>
      </c>
      <c r="B22" s="79" t="s">
        <v>57</v>
      </c>
      <c r="C22" s="83" t="s">
        <v>33</v>
      </c>
      <c r="D22" s="81">
        <v>5890</v>
      </c>
      <c r="E22" s="55">
        <f t="shared" si="19"/>
        <v>824.6</v>
      </c>
      <c r="F22" s="84">
        <v>0</v>
      </c>
      <c r="G22" s="84">
        <v>0</v>
      </c>
      <c r="H22" s="84">
        <v>0</v>
      </c>
      <c r="I22" s="84">
        <v>61</v>
      </c>
      <c r="J22" s="84">
        <v>0</v>
      </c>
      <c r="K22" s="84">
        <v>0</v>
      </c>
      <c r="L22" s="53">
        <v>686</v>
      </c>
      <c r="M22" s="53">
        <v>10</v>
      </c>
      <c r="N22" s="53">
        <v>10</v>
      </c>
      <c r="O22" s="56">
        <f t="shared" si="23"/>
        <v>88.35</v>
      </c>
      <c r="P22" s="56">
        <f>E22*2%</f>
        <v>16.492</v>
      </c>
      <c r="Q22" s="56">
        <f>E22*30%</f>
        <v>247.38</v>
      </c>
      <c r="R22" s="53">
        <v>146.4</v>
      </c>
      <c r="S22" s="56">
        <f t="shared" si="0"/>
        <v>7980.222000000001</v>
      </c>
      <c r="T22" s="84">
        <v>400</v>
      </c>
      <c r="U22" s="56">
        <f t="shared" si="14"/>
        <v>199.50555000000003</v>
      </c>
      <c r="V22" s="56">
        <f t="shared" si="15"/>
        <v>199.50555000000003</v>
      </c>
      <c r="W22" s="56">
        <f t="shared" si="16"/>
        <v>8779.233100000001</v>
      </c>
      <c r="X22" s="56">
        <f t="shared" si="17"/>
        <v>8867.025431000002</v>
      </c>
      <c r="Y22" s="56">
        <f t="shared" si="18"/>
        <v>399.01110000000006</v>
      </c>
      <c r="Z22" s="62">
        <f t="shared" si="21"/>
        <v>8779.233100000001</v>
      </c>
      <c r="AA22" s="57">
        <f t="shared" si="22"/>
        <v>8867.025431000002</v>
      </c>
      <c r="AD22" s="59"/>
    </row>
    <row r="23" spans="1:30" s="63" customFormat="1" ht="24" customHeight="1" thickBot="1">
      <c r="A23" s="77">
        <v>19</v>
      </c>
      <c r="B23" s="79" t="s">
        <v>58</v>
      </c>
      <c r="C23" s="83" t="s">
        <v>33</v>
      </c>
      <c r="D23" s="81">
        <v>5890</v>
      </c>
      <c r="E23" s="55">
        <f>D23*14%</f>
        <v>824.6</v>
      </c>
      <c r="F23" s="56">
        <v>0</v>
      </c>
      <c r="G23" s="56">
        <v>0</v>
      </c>
      <c r="H23" s="56">
        <v>0</v>
      </c>
      <c r="I23" s="56">
        <v>61</v>
      </c>
      <c r="J23" s="56">
        <v>60</v>
      </c>
      <c r="K23" s="56">
        <v>0</v>
      </c>
      <c r="L23" s="56">
        <v>686</v>
      </c>
      <c r="M23" s="56">
        <v>10</v>
      </c>
      <c r="N23" s="56">
        <v>10</v>
      </c>
      <c r="O23" s="56">
        <f>D23*1.5%</f>
        <v>88.35</v>
      </c>
      <c r="P23" s="56">
        <f>E23*2%</f>
        <v>16.492</v>
      </c>
      <c r="Q23" s="56">
        <f>E23*30%</f>
        <v>247.38</v>
      </c>
      <c r="R23" s="56">
        <v>146.4</v>
      </c>
      <c r="S23" s="56">
        <f>SUM(D23:R23)</f>
        <v>8040.222000000001</v>
      </c>
      <c r="T23" s="56">
        <v>400</v>
      </c>
      <c r="U23" s="56">
        <f>S23*2.5%</f>
        <v>201.00555000000003</v>
      </c>
      <c r="V23" s="56">
        <f>S23*2.5%</f>
        <v>201.00555000000003</v>
      </c>
      <c r="W23" s="56">
        <f>SUM(S23:V23)</f>
        <v>8842.233100000001</v>
      </c>
      <c r="X23" s="56">
        <f>W23*101%</f>
        <v>8930.655431000001</v>
      </c>
      <c r="Y23" s="56">
        <f>S23*5%</f>
        <v>402.01110000000006</v>
      </c>
      <c r="Z23" s="62">
        <f>S23+T23+Y23</f>
        <v>8842.233100000001</v>
      </c>
      <c r="AA23" s="53">
        <f>Z23*101%</f>
        <v>8930.655431000001</v>
      </c>
      <c r="AD23" s="59"/>
    </row>
    <row r="24" spans="1:30" s="63" customFormat="1" ht="35.25" customHeight="1" thickBot="1">
      <c r="A24" s="77">
        <v>20</v>
      </c>
      <c r="B24" s="79" t="s">
        <v>59</v>
      </c>
      <c r="C24" s="83" t="s">
        <v>22</v>
      </c>
      <c r="D24" s="81">
        <v>3990</v>
      </c>
      <c r="E24" s="55">
        <f t="shared" si="19"/>
        <v>558.6</v>
      </c>
      <c r="F24" s="56">
        <v>0</v>
      </c>
      <c r="G24" s="56">
        <v>0</v>
      </c>
      <c r="H24" s="56">
        <v>50</v>
      </c>
      <c r="I24" s="56">
        <v>61</v>
      </c>
      <c r="J24" s="56">
        <f>60+100</f>
        <v>160</v>
      </c>
      <c r="K24" s="56">
        <v>72.14</v>
      </c>
      <c r="L24" s="56">
        <v>686</v>
      </c>
      <c r="M24" s="56">
        <v>10</v>
      </c>
      <c r="N24" s="56">
        <v>10</v>
      </c>
      <c r="O24" s="56">
        <f t="shared" si="23"/>
        <v>59.849999999999994</v>
      </c>
      <c r="P24" s="56">
        <f t="shared" si="20"/>
        <v>11.172</v>
      </c>
      <c r="Q24" s="56">
        <f t="shared" si="24"/>
        <v>167.58</v>
      </c>
      <c r="R24" s="56">
        <v>146.4</v>
      </c>
      <c r="S24" s="56">
        <f>SUM(D24:R24)</f>
        <v>5982.742</v>
      </c>
      <c r="T24" s="56">
        <v>400</v>
      </c>
      <c r="U24" s="56">
        <f>S24*2.5%</f>
        <v>149.56855000000002</v>
      </c>
      <c r="V24" s="56">
        <f>S24*2.5%</f>
        <v>149.56855000000002</v>
      </c>
      <c r="W24" s="56">
        <f>SUM(S24:V24)</f>
        <v>6681.8791</v>
      </c>
      <c r="X24" s="56">
        <f t="shared" si="17"/>
        <v>6748.697891</v>
      </c>
      <c r="Y24" s="56">
        <f>S24*5%</f>
        <v>299.13710000000003</v>
      </c>
      <c r="Z24" s="62">
        <f t="shared" si="21"/>
        <v>6681.8791</v>
      </c>
      <c r="AA24" s="53">
        <f t="shared" si="22"/>
        <v>6748.697891</v>
      </c>
      <c r="AD24" s="59"/>
    </row>
    <row r="25" spans="1:28" s="48" customFormat="1" ht="23.25" customHeight="1">
      <c r="A25" s="45" t="s">
        <v>34</v>
      </c>
      <c r="B25" s="75"/>
      <c r="C25" s="46"/>
      <c r="D25" s="46"/>
      <c r="E25" s="47"/>
      <c r="J25" s="46"/>
      <c r="L25" s="49"/>
      <c r="O25" s="50"/>
      <c r="S25" s="51"/>
      <c r="T25" s="69"/>
      <c r="U25" s="70"/>
      <c r="V25" s="71"/>
      <c r="W25" s="72"/>
      <c r="X25" s="72"/>
      <c r="Y25" s="72"/>
      <c r="Z25" s="73"/>
      <c r="AA25" s="72"/>
      <c r="AB25" s="74"/>
    </row>
  </sheetData>
  <sheetProtection/>
  <autoFilter ref="A4:AD25"/>
  <printOptions/>
  <pageMargins left="0" right="0" top="0.095625" bottom="0.984251968503937" header="0.511811023622047" footer="0.511811023622047"/>
  <pageSetup horizontalDpi="600" verticalDpi="600" orientation="landscape" scale="4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Windows User</cp:lastModifiedBy>
  <cp:lastPrinted>2023-08-10T06:57:51Z</cp:lastPrinted>
  <dcterms:created xsi:type="dcterms:W3CDTF">1996-10-14T23:33:28Z</dcterms:created>
  <dcterms:modified xsi:type="dcterms:W3CDTF">2024-04-18T04:50:44Z</dcterms:modified>
  <cp:category/>
  <cp:version/>
  <cp:contentType/>
  <cp:contentStatus/>
</cp:coreProperties>
</file>